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6033D01-F7A7-40F6-AF8A-D4DB7BE57E0D}" xr6:coauthVersionLast="45" xr6:coauthVersionMax="47" xr10:uidLastSave="{00000000-0000-0000-0000-000000000000}"/>
  <bookViews>
    <workbookView xWindow="-120" yWindow="-120" windowWidth="29040" windowHeight="15840" tabRatio="658" activeTab="4"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Stubbl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Sheep!$H$870:$V$979</definedName>
    <definedName name="a_c2_c0" localSheetId="8">Sheep!$K$246:$M$246</definedName>
    <definedName name="approx_hay_yield" localSheetId="11">Mach!$B$51</definedName>
    <definedName name="arable" localSheetId="3">Crop!$H$98:$P$99</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Crop!$G$273:$BO$304</definedName>
    <definedName name="chem_by_lmu">Crop!$H$529:$P$535</definedName>
    <definedName name="chem_cost" localSheetId="3">Crop!$H$389:$N$414</definedName>
    <definedName name="chem_info">Crop!$I$550:$K$556</definedName>
    <definedName name="clover_propn_in_sward_stubble" localSheetId="12">Stubble!$L$64</definedName>
    <definedName name="component_dmd" localSheetId="12">Stubble!$H$133:$L$143</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Crop!$I$32</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Crop!$G$308:$AU$339</definedName>
    <definedName name="fert_by_lmu" localSheetId="3">Crop!$H$506:$P$513</definedName>
    <definedName name="fert_info" localSheetId="3">Crop!$H$484:$L$491</definedName>
    <definedName name="fert_passes" localSheetId="3">Crop!$G$343:$AU$374</definedName>
    <definedName name="fert_prep">Labour!$N$102:$P$105</definedName>
    <definedName name="fixed_control" localSheetId="3">Crop!$G$115:$R$140</definedName>
    <definedName name="fixed_crop_monitoring">Labour!$E$121:$Q$122</definedName>
    <definedName name="fixed_fert" localSheetId="3">Crop!$G$115:$J$140</definedName>
    <definedName name="fixed_fert_passes" localSheetId="3">Crop!$L$115:$O$140</definedName>
    <definedName name="fixed_rotphases">Crop!$H$205:$M$235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Crop!$H$459:$P$469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Labour!$G$102:$H$114</definedName>
    <definedName name="harvest_index" localSheetId="12">Stubble!$H$71:$H$81</definedName>
    <definedName name="harvest_prep">Labour!$J$102:$L$104</definedName>
    <definedName name="hay_making_date" localSheetId="3">Crop!$I$78</definedName>
    <definedName name="hay_making_len" localSheetId="3">Crop!$I$80</definedName>
    <definedName name="i_a_idx" localSheetId="8">Sheep!$H$320:$H$322</definedName>
    <definedName name="i_a_len" localSheetId="8">Sheep!$L$319</definedName>
    <definedName name="i_adjp_cfw_initial_a" localSheetId="8">Sheep!$X$320:$X$322</definedName>
    <definedName name="i_adjp_fd_initial_a" localSheetId="8">Sheep!$Y$320:$Y$322</definedName>
    <definedName name="i_adjp_fl_initial_a" localSheetId="8">Sheep!$Z$320:$Z$322</definedName>
    <definedName name="i_adjp_lw_initial_a" localSheetId="8">Sheep!$W$320:$W$322</definedName>
    <definedName name="i_age_wean_a0g3" localSheetId="8">Sheep!$R$320:$U$322</definedName>
    <definedName name="i_crop_dmd_kp6" localSheetId="4">CropGrazing!$K$211:$T$222</definedName>
    <definedName name="i_crop_growth_zkp6" localSheetId="4">CropGrazing!$K$66:$T$185</definedName>
    <definedName name="i_crop_me_eff_gainlose" localSheetId="4">CropGrazing!$L$225</definedName>
    <definedName name="i_cropgraze_consumption_factor_zp6" localSheetId="4">CropGrazing!$K$51:$T$60</definedName>
    <definedName name="i_cropgraze_defer_days" localSheetId="4">CropGrazing!$K$43</definedName>
    <definedName name="i_cropgraze_initial_dm" localSheetId="4">CropGrazing!$K$44</definedName>
    <definedName name="i_cropgraze_landuse_idx" localSheetId="4">CropGrazing!$G$21:$G$32</definedName>
    <definedName name="i_cropgraze_wastage" localSheetId="4">CropGrazing!$J$231:$J$242</definedName>
    <definedName name="i_cropgraze_yield_reduction_kp6" localSheetId="4">CropGrazing!$K$255:$T$266</definedName>
    <definedName name="i_cropgrazing_inc" localSheetId="4">CropGrazing!$H$5</definedName>
    <definedName name="i_cropgrazing_inc_landuse" localSheetId="4">CropGrazing!$H$21:$O$32</definedName>
    <definedName name="i_cropgrowth_lmu_factor_kl" localSheetId="4">CropGrazing!$K$188:$R$199</definedName>
    <definedName name="i_d_idx" localSheetId="8">Sheep!$J$266:$J$273</definedName>
    <definedName name="i_dam_cycle_diffman" localSheetId="8">Sheep!$J$378</definedName>
    <definedName name="i_dam_lsln_diffman_t" localSheetId="8">Sheep!$K$378:$N$378</definedName>
    <definedName name="i_dam_wean_diffman" localSheetId="8">Sheep!$I$378</definedName>
    <definedName name="i_date_born1st_idg3" localSheetId="8">Sheep!$R$258:$U$281</definedName>
    <definedName name="i_date_born1st_ig0" localSheetId="8">Sheep!$K$252:$M$254</definedName>
    <definedName name="i_date_born1st_ig1" localSheetId="8">Sheep!$N$252:$Q$254</definedName>
    <definedName name="i_date_born1st_oig2" localSheetId="8">Sheep!$N$258:$Q$281</definedName>
    <definedName name="i_date_node_zm" localSheetId="1">General!$N$50:$O$59</definedName>
    <definedName name="i_date_purch_ig0" localSheetId="8">Sheep!$K$774:$M$776</definedName>
    <definedName name="i_date_sale_ig0" localSheetId="8">Sheep!$K$779:$M$781</definedName>
    <definedName name="i_date_shear_sixg0" localSheetId="8">Sheep!$K$646:$M$717</definedName>
    <definedName name="i_date_shear_sixg1" localSheetId="8">Sheep!$N$646:$Q$717</definedName>
    <definedName name="i_date_shear_sixg3" localSheetId="8">Sheep!$R$646:$U$717</definedName>
    <definedName name="i_density_p6z" localSheetId="8">Sheep!$W$74:$W$173</definedName>
    <definedName name="i_dressp" localSheetId="8">Sheep!$J$61</definedName>
    <definedName name="i_dry_exists" localSheetId="7">Annual!$J$64:$S$64</definedName>
    <definedName name="i_dry_retained_forced" localSheetId="8">Sheep!$I$374</definedName>
    <definedName name="i_dry_sales_forced_o" localSheetId="8">Sheep!$I$366:$I$373</definedName>
    <definedName name="i_drysretained_birth" localSheetId="8">Sheep!$I$365</definedName>
    <definedName name="i_drysretained_scan" localSheetId="8">Sheep!$I$364</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Sheep!$J$984:$M$984</definedName>
    <definedName name="i_feedbud_pu_rates_h9" localSheetId="8">Sheep!$J$983:$M$983</definedName>
    <definedName name="i_feedselected_len" localSheetId="8">Sheep!$K$398</definedName>
    <definedName name="i_feedsupply_adj_options_r2p">FeedSupply!$K$127:$SJ$343</definedName>
    <definedName name="i_feedsupply_options_r1pj0">FeedSupply!$K$60:$SJ$122</definedName>
    <definedName name="i_feedsupply_slope_std" localSheetId="8">Sheep!$J$60</definedName>
    <definedName name="i_fp_idx" localSheetId="5">Periods!$E$10:$E$19</definedName>
    <definedName name="i_fvp0_offset_ig3" localSheetId="8">Sheep!$R$384:$U$386</definedName>
    <definedName name="i_fvp1_offset_ig3" localSheetId="8">Sheep!$R$388:$U$390</definedName>
    <definedName name="i_fvp2_offset_ig3" localSheetId="8">Sheep!$R$392:$U$394</definedName>
    <definedName name="i_g_idx_dams" localSheetId="8">Sheep!$N$239:$Q$239</definedName>
    <definedName name="i_g_idx_offs" localSheetId="8">Sheep!$R$239:$U$239</definedName>
    <definedName name="i_g_idx_sire" localSheetId="8">Sheep!$K$239:$M$239</definedName>
    <definedName name="i_g3_inc" localSheetId="8">Sheep!$R$247:$U$247</definedName>
    <definedName name="i_gbal_og1" localSheetId="8">Sheep!$N$337:$Q$344</definedName>
    <definedName name="i_gender_propn_x" localSheetId="8">Sheep!$V$646:$V$648</definedName>
    <definedName name="i_h2_len" localSheetId="8">Sheep!$L$870</definedName>
    <definedName name="i_h5_len" localSheetId="8">Sheep!$M$870</definedName>
    <definedName name="i_hr" localSheetId="12">Stubble!$J$15</definedName>
    <definedName name="i_hr_crop" localSheetId="4">CropGrazing!$K$47</definedName>
    <definedName name="i_hr_scalar" localSheetId="8">Sheep!$J$58</definedName>
    <definedName name="i_husb_operations_triggerlevels_h5h7h2" localSheetId="8">Sheep!$L$871:$W$978</definedName>
    <definedName name="i_i_idx" localSheetId="8">Sheep!$H$252:$H$254</definedName>
    <definedName name="i_i_len" localSheetId="8">Sheep!$K$257</definedName>
    <definedName name="i_inc_node_periods" localSheetId="1">General!$G$53</definedName>
    <definedName name="i_initial_a1" localSheetId="8">Sheep!$J$320:$J$322</definedName>
    <definedName name="i_j0_len">FeedSupply!$L$58</definedName>
    <definedName name="i_join_cycles_ig1" localSheetId="8">Sheep!$N$315:$Q$317</definedName>
    <definedName name="i_k0_len" localSheetId="8">Sheep!$L$430</definedName>
    <definedName name="i_k1_len" localSheetId="8">Sheep!$L$444</definedName>
    <definedName name="i_k2_len" localSheetId="8">Sheep!$L$458</definedName>
    <definedName name="i_k3_idx_offs" localSheetId="8">Sheep!$J$258:$J$260</definedName>
    <definedName name="i_k3_len" localSheetId="8">Sheep!$L$580</definedName>
    <definedName name="i_k4_len" localSheetId="8">Sheep!$L$606</definedName>
    <definedName name="i_k5_len" localSheetId="8">Sheep!$L$620</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Sheep!$I$320:$I$322</definedName>
    <definedName name="i_mask_i" localSheetId="8">Sheep!$J$252:$J$254</definedName>
    <definedName name="i_mask_p8" localSheetId="8">Sheep!$J$310:$J$312</definedName>
    <definedName name="i_mask_z" localSheetId="1">General!$K$50:$K$59</definedName>
    <definedName name="i_masksire_i" localSheetId="8">Sheep!$I$252:$I$254</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Sheep!$M$749</definedName>
    <definedName name="i_node_is_fvp" localSheetId="1">General!$N$60:$O$60</definedName>
    <definedName name="i_o_len" localSheetId="8">Sheep!$L$257</definedName>
    <definedName name="i_off_btrt_diffman_t" localSheetId="8">Sheep!$K$379:$N$379</definedName>
    <definedName name="i_off_cycle_diffman" localSheetId="8">Sheep!$J$379</definedName>
    <definedName name="i_off_wean_diffman" localSheetId="8">Sheep!$I$379</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Sheep!$I$315:$I$317</definedName>
    <definedName name="i_purchcost_sire_ig0">Sheep!$K$784:$M$786</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Sheep!$L$645</definedName>
    <definedName name="i_sales_delay_og1" localSheetId="8">Sheep!$N$761:$Q$768</definedName>
    <definedName name="i_sales_delay_sg0" localSheetId="8">Sheep!$K$751:$M$758</definedName>
    <definedName name="i_sales_delay_sg1" localSheetId="8">Sheep!$N$751:$Q$758</definedName>
    <definedName name="i_sales_offset_tsg3" localSheetId="8">Sheep!$AD$823:$AG$849</definedName>
    <definedName name="i_sales_propn_min_g0" localSheetId="8">Sheep!$K$720:$M$727</definedName>
    <definedName name="i_sales_propn_min_g1" localSheetId="8">Sheep!$N$720:$Q$727</definedName>
    <definedName name="i_sales_propn_min_g3" localSheetId="8">Sheep!$R$720:$U$727</definedName>
    <definedName name="i_scan_day" localSheetId="8">Sheep!$I$357:$I$361</definedName>
    <definedName name="i_scan_og1" localSheetId="8">Sheep!$N$327:$Q$334</definedName>
    <definedName name="i_season_id_date_z" localSheetId="1">General!$L$50:$L$59</definedName>
    <definedName name="i_season_propn_z" localSheetId="1">General!$J$50:$J$59</definedName>
    <definedName name="i_sf" localSheetId="8">Sheep!$J$56</definedName>
    <definedName name="i_shear_len" localSheetId="8">Sheep!$K$645</definedName>
    <definedName name="i_shear_prior_tsg3" localSheetId="8">Sheep!$AL$823:$AO$849</definedName>
    <definedName name="i_sim_periods_year">FeedSupply!$P$28</definedName>
    <definedName name="i_sire_periods_p8g0" localSheetId="8">Sheep!$K$310:$M$312</definedName>
    <definedName name="i_sire_propn_oig1" localSheetId="8">Sheep!$N$284:$Q$307</definedName>
    <definedName name="i_sire_recovery" localSheetId="8">Sheep!$H$310</definedName>
    <definedName name="i_sr_constraint_t" localSheetId="8">Sheep!$I$223:$K$223</definedName>
    <definedName name="i_startyear" localSheetId="8">Sheep!$I$256</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Stubble!$G$36:$G$46</definedName>
    <definedName name="i_stub_me_eff_gainlose" localSheetId="12">Stubble!$K$126</definedName>
    <definedName name="i_t0_len" localSheetId="8">Sheep!$K$749</definedName>
    <definedName name="i_t1_len" localSheetId="8">Sheep!$N$749</definedName>
    <definedName name="i_t2_len" localSheetId="8">Sheep!$L$813</definedName>
    <definedName name="i_t3_len" localSheetId="8">Sheep!$L$821</definedName>
    <definedName name="i_target_weight_tsg3" localSheetId="8">Sheep!$AH$823:$AK$849</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Sheep!$N$347:$Q$354</definedName>
    <definedName name="i_wg_propn_p6" localSheetId="8">Sheep!$J$211:$S$211</definedName>
    <definedName name="i_ws_p4" localSheetId="8">Sheep!$R$182:$R$193</definedName>
    <definedName name="i_x_idx" localSheetId="8">Sheep!$J$646:$J$648</definedName>
    <definedName name="i_x_len" localSheetId="8">Sheep!$M$645</definedName>
    <definedName name="i_z_idx" localSheetId="1">General!$I$50:$I$59</definedName>
    <definedName name="i_z_len" localSheetId="8">Sheep!$L$398</definedName>
    <definedName name="ia_g0_g1" localSheetId="8">Sheep!$N$242:$Q$242</definedName>
    <definedName name="ia_g1_g2" localSheetId="8">Sheep!$R$243:$U$243</definedName>
    <definedName name="ia_g3_g0" localSheetId="8">Sheep!$K$241:$M$241</definedName>
    <definedName name="ia_g3_g1" localSheetId="8">Sheep!$N$241:$Q$241</definedName>
    <definedName name="ia_i_idg2" localSheetId="8">Sheep!$AC$258:$AF$281</definedName>
    <definedName name="ia_r1_zig0" localSheetId="8">Sheep!$K$399:$M$428</definedName>
    <definedName name="ia_r1_zig1" localSheetId="8">Sheep!$N$399:$Q$428</definedName>
    <definedName name="ia_r1_zig3" localSheetId="8">Sheep!$R$399:$U$428</definedName>
    <definedName name="ia_r2_ik0g3" localSheetId="8">Sheep!$R$431:$U$442</definedName>
    <definedName name="ia_r2_ik3g3" localSheetId="8">Sheep!$R$581:$U$604</definedName>
    <definedName name="ia_r2_ik4g3" localSheetId="8">Sheep!$R$607:$U$618</definedName>
    <definedName name="ia_r2_ik5g3" localSheetId="8">Sheep!$R$621:$U$635</definedName>
    <definedName name="ia_r2_k0ig1" localSheetId="8">Sheep!$N$431:$Q$442</definedName>
    <definedName name="ia_r2_k1ig1" localSheetId="8">Sheep!$N$445:$Q$456</definedName>
    <definedName name="ia_r2_sk2ig1" localSheetId="8">Sheep!$N$459:$Q$578</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Crop!$H$157:$Q$170</definedName>
    <definedName name="nap_passes">Crop!$H$172:$Q$185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Crop!$S$572:$S$589</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Crop!$I$83</definedName>
    <definedName name="POCCons" localSheetId="7">Annual!$M$688:$T$697</definedName>
    <definedName name="_xlnm.Print_Area" localSheetId="9">FeedSupply!$H$40:$AC$348</definedName>
    <definedName name="proportion_grain_harv" localSheetId="12">Stubble!$H$113:$H$123</definedName>
    <definedName name="quality_deterioration" localSheetId="12">Stubble!$H$148:$L$158</definedName>
    <definedName name="quantity_deterioration" localSheetId="12">Stubble!$H$85:$H$95</definedName>
    <definedName name="rail_cartage" localSheetId="1">General!$K$12</definedName>
    <definedName name="road_cartage_distance" localSheetId="1">General!$K$14</definedName>
    <definedName name="seed_info">Crop!$G$604:$Q$622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Crop!$I$571:$Q$589</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Crop!$H$65:$R$76</definedName>
    <definedName name="steady_state">General!$G$50</definedName>
    <definedName name="step_size" localSheetId="12">Stubble!$H$64</definedName>
    <definedName name="storage_cost_date">'Sup Feed'!$K$32</definedName>
    <definedName name="storage_type">'Sup Feed'!$I$13:$K$18</definedName>
    <definedName name="stub_cat_idx" localSheetId="12">Stubble!$H$162:$K$162</definedName>
    <definedName name="stub_cat_prop" localSheetId="12">Stubble!$H$163:$K$173</definedName>
    <definedName name="stub_cat_qual" localSheetId="12">Stubble!$H$180:$K$190</definedName>
    <definedName name="stub_handling_date" localSheetId="11">Mach!$B$54</definedName>
    <definedName name="stub_handling_length" localSheetId="11">Mach!$B$56</definedName>
    <definedName name="stubble_handling" localSheetId="12">Stubble!$H$36:$H$46</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Stubble!$H$99:$H$109</definedName>
    <definedName name="user_crop_rot">Crop!$J$194</definedName>
    <definedName name="variable_crop_monitoring">Labour!$E$127:$Q$139</definedName>
    <definedName name="yield_by_lmu" localSheetId="3">Crop!$I$431:$Q$443</definedName>
    <definedName name="yield_penalty_dry" localSheetId="3">Crop!$H$50:$R$62</definedName>
    <definedName name="yield_penalty_wet" localSheetId="3">Crop!$H$36:$R$48</definedName>
    <definedName name="YieldBySoil.i">[1]Rotation!$J$47:$V$59</definedName>
    <definedName name="YieldBySoil.n">[1]Rotation!$H$47:$H$59</definedName>
    <definedName name="yields" localSheetId="3">Crop!$G$239:$Q$269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256" i="23" l="1"/>
  <c r="J257" i="23"/>
  <c r="J258" i="23"/>
  <c r="J259" i="23"/>
  <c r="J260" i="23"/>
  <c r="J261" i="23"/>
  <c r="J262" i="23"/>
  <c r="J263" i="23"/>
  <c r="J264" i="23"/>
  <c r="J265" i="23"/>
  <c r="J266" i="23"/>
  <c r="J255" i="23"/>
  <c r="M24" i="21" l="1"/>
  <c r="M23" i="21"/>
  <c r="M22" i="21"/>
  <c r="M21" i="21"/>
  <c r="M20" i="21"/>
  <c r="M19" i="21"/>
  <c r="M18" i="21"/>
  <c r="M17" i="21"/>
  <c r="M16" i="21"/>
  <c r="M15" i="21"/>
  <c r="K79" i="23" l="1"/>
  <c r="L79" i="23"/>
  <c r="M79" i="23"/>
  <c r="N79" i="23"/>
  <c r="O79" i="23"/>
  <c r="O91" i="23" s="1"/>
  <c r="O103" i="23" s="1"/>
  <c r="O115" i="23" s="1"/>
  <c r="O127" i="23" s="1"/>
  <c r="O139" i="23" s="1"/>
  <c r="O151" i="23" s="1"/>
  <c r="O163" i="23" s="1"/>
  <c r="O175" i="23" s="1"/>
  <c r="P79" i="23"/>
  <c r="P91" i="23" s="1"/>
  <c r="P103" i="23" s="1"/>
  <c r="P115" i="23" s="1"/>
  <c r="P127" i="23" s="1"/>
  <c r="P139" i="23" s="1"/>
  <c r="P151" i="23" s="1"/>
  <c r="P163" i="23" s="1"/>
  <c r="P175" i="23" s="1"/>
  <c r="Q79" i="23"/>
  <c r="R79" i="23"/>
  <c r="R91" i="23" s="1"/>
  <c r="R103" i="23" s="1"/>
  <c r="R115" i="23" s="1"/>
  <c r="R127" i="23" s="1"/>
  <c r="R139" i="23" s="1"/>
  <c r="R151" i="23" s="1"/>
  <c r="R163" i="23" s="1"/>
  <c r="R175" i="23" s="1"/>
  <c r="S79" i="23"/>
  <c r="S91" i="23" s="1"/>
  <c r="S103" i="23" s="1"/>
  <c r="S115" i="23" s="1"/>
  <c r="S127" i="23" s="1"/>
  <c r="S139" i="23" s="1"/>
  <c r="S151" i="23" s="1"/>
  <c r="S163" i="23" s="1"/>
  <c r="S175" i="23" s="1"/>
  <c r="T79" i="23"/>
  <c r="T91" i="23" s="1"/>
  <c r="T103" i="23" s="1"/>
  <c r="T115" i="23" s="1"/>
  <c r="T127" i="23" s="1"/>
  <c r="T139" i="23" s="1"/>
  <c r="T151" i="23" s="1"/>
  <c r="T163" i="23" s="1"/>
  <c r="T175" i="23" s="1"/>
  <c r="K80" i="23"/>
  <c r="K92" i="23" s="1"/>
  <c r="K104" i="23" s="1"/>
  <c r="K116" i="23" s="1"/>
  <c r="K128" i="23" s="1"/>
  <c r="K140" i="23" s="1"/>
  <c r="K152" i="23" s="1"/>
  <c r="K164" i="23" s="1"/>
  <c r="K176" i="23" s="1"/>
  <c r="L80" i="23"/>
  <c r="L92" i="23" s="1"/>
  <c r="L104" i="23" s="1"/>
  <c r="L116" i="23" s="1"/>
  <c r="L128" i="23" s="1"/>
  <c r="L140" i="23" s="1"/>
  <c r="L152" i="23" s="1"/>
  <c r="L164" i="23" s="1"/>
  <c r="L176" i="23" s="1"/>
  <c r="M80" i="23"/>
  <c r="M92" i="23" s="1"/>
  <c r="M104" i="23" s="1"/>
  <c r="M116" i="23" s="1"/>
  <c r="M128" i="23" s="1"/>
  <c r="M140" i="23" s="1"/>
  <c r="M152" i="23" s="1"/>
  <c r="M164" i="23" s="1"/>
  <c r="M176" i="23" s="1"/>
  <c r="N80" i="23"/>
  <c r="N92" i="23" s="1"/>
  <c r="N104" i="23" s="1"/>
  <c r="N116" i="23" s="1"/>
  <c r="N128" i="23" s="1"/>
  <c r="N140" i="23" s="1"/>
  <c r="N152" i="23" s="1"/>
  <c r="N164" i="23" s="1"/>
  <c r="N176" i="23" s="1"/>
  <c r="O80" i="23"/>
  <c r="O92" i="23" s="1"/>
  <c r="O104" i="23" s="1"/>
  <c r="O116" i="23" s="1"/>
  <c r="O128" i="23" s="1"/>
  <c r="O140" i="23" s="1"/>
  <c r="O152" i="23" s="1"/>
  <c r="O164" i="23" s="1"/>
  <c r="O176" i="23" s="1"/>
  <c r="P80" i="23"/>
  <c r="P92" i="23" s="1"/>
  <c r="P104" i="23" s="1"/>
  <c r="P116" i="23" s="1"/>
  <c r="P128" i="23" s="1"/>
  <c r="P140" i="23" s="1"/>
  <c r="P152" i="23" s="1"/>
  <c r="P164" i="23" s="1"/>
  <c r="P176" i="23" s="1"/>
  <c r="Q80" i="23"/>
  <c r="Q92" i="23" s="1"/>
  <c r="Q104" i="23" s="1"/>
  <c r="Q116" i="23" s="1"/>
  <c r="Q128" i="23" s="1"/>
  <c r="Q140" i="23" s="1"/>
  <c r="Q152" i="23" s="1"/>
  <c r="Q164" i="23" s="1"/>
  <c r="Q176" i="23" s="1"/>
  <c r="R80" i="23"/>
  <c r="R92" i="23" s="1"/>
  <c r="R104" i="23" s="1"/>
  <c r="R116" i="23" s="1"/>
  <c r="R128" i="23" s="1"/>
  <c r="R140" i="23" s="1"/>
  <c r="R152" i="23" s="1"/>
  <c r="R164" i="23" s="1"/>
  <c r="R176" i="23" s="1"/>
  <c r="S80" i="23"/>
  <c r="S92" i="23" s="1"/>
  <c r="S104" i="23" s="1"/>
  <c r="S116" i="23" s="1"/>
  <c r="S128" i="23" s="1"/>
  <c r="S140" i="23" s="1"/>
  <c r="S152" i="23" s="1"/>
  <c r="S164" i="23" s="1"/>
  <c r="S176" i="23" s="1"/>
  <c r="T80" i="23"/>
  <c r="T92" i="23" s="1"/>
  <c r="T104" i="23" s="1"/>
  <c r="T116" i="23" s="1"/>
  <c r="T128" i="23" s="1"/>
  <c r="T140" i="23" s="1"/>
  <c r="T152" i="23" s="1"/>
  <c r="T164" i="23" s="1"/>
  <c r="T176" i="23" s="1"/>
  <c r="K81" i="23"/>
  <c r="K93" i="23" s="1"/>
  <c r="K105" i="23" s="1"/>
  <c r="K117" i="23" s="1"/>
  <c r="K129" i="23" s="1"/>
  <c r="K141" i="23" s="1"/>
  <c r="K153" i="23" s="1"/>
  <c r="K165" i="23" s="1"/>
  <c r="K177" i="23" s="1"/>
  <c r="L81" i="23"/>
  <c r="L93" i="23" s="1"/>
  <c r="L105" i="23" s="1"/>
  <c r="L117" i="23" s="1"/>
  <c r="L129" i="23" s="1"/>
  <c r="L141" i="23" s="1"/>
  <c r="L153" i="23" s="1"/>
  <c r="L165" i="23" s="1"/>
  <c r="L177" i="23" s="1"/>
  <c r="M81" i="23"/>
  <c r="M93" i="23" s="1"/>
  <c r="M105" i="23" s="1"/>
  <c r="M117" i="23" s="1"/>
  <c r="M129" i="23" s="1"/>
  <c r="M141" i="23" s="1"/>
  <c r="M153" i="23" s="1"/>
  <c r="M165" i="23" s="1"/>
  <c r="M177" i="23" s="1"/>
  <c r="N81" i="23"/>
  <c r="N93" i="23" s="1"/>
  <c r="N105" i="23" s="1"/>
  <c r="N117" i="23" s="1"/>
  <c r="N129" i="23" s="1"/>
  <c r="N141" i="23" s="1"/>
  <c r="N153" i="23" s="1"/>
  <c r="N165" i="23" s="1"/>
  <c r="N177" i="23" s="1"/>
  <c r="O81" i="23"/>
  <c r="O93" i="23" s="1"/>
  <c r="O105" i="23" s="1"/>
  <c r="O117" i="23" s="1"/>
  <c r="O129" i="23" s="1"/>
  <c r="O141" i="23" s="1"/>
  <c r="O153" i="23" s="1"/>
  <c r="O165" i="23" s="1"/>
  <c r="O177" i="23" s="1"/>
  <c r="P81" i="23"/>
  <c r="P93" i="23" s="1"/>
  <c r="P105" i="23" s="1"/>
  <c r="P117" i="23" s="1"/>
  <c r="P129" i="23" s="1"/>
  <c r="P141" i="23" s="1"/>
  <c r="P153" i="23" s="1"/>
  <c r="P165" i="23" s="1"/>
  <c r="P177" i="23" s="1"/>
  <c r="Q81" i="23"/>
  <c r="Q93" i="23" s="1"/>
  <c r="Q105" i="23" s="1"/>
  <c r="Q117" i="23" s="1"/>
  <c r="Q129" i="23" s="1"/>
  <c r="Q141" i="23" s="1"/>
  <c r="Q153" i="23" s="1"/>
  <c r="Q165" i="23" s="1"/>
  <c r="Q177" i="23" s="1"/>
  <c r="R81" i="23"/>
  <c r="R93" i="23" s="1"/>
  <c r="R105" i="23" s="1"/>
  <c r="R117" i="23" s="1"/>
  <c r="R129" i="23" s="1"/>
  <c r="R141" i="23" s="1"/>
  <c r="R153" i="23" s="1"/>
  <c r="R165" i="23" s="1"/>
  <c r="R177" i="23" s="1"/>
  <c r="S81" i="23"/>
  <c r="S93" i="23" s="1"/>
  <c r="S105" i="23" s="1"/>
  <c r="S117" i="23" s="1"/>
  <c r="S129" i="23" s="1"/>
  <c r="S141" i="23" s="1"/>
  <c r="S153" i="23" s="1"/>
  <c r="S165" i="23" s="1"/>
  <c r="S177" i="23" s="1"/>
  <c r="T81" i="23"/>
  <c r="T93" i="23" s="1"/>
  <c r="T105" i="23" s="1"/>
  <c r="T117" i="23" s="1"/>
  <c r="T129" i="23" s="1"/>
  <c r="T141" i="23" s="1"/>
  <c r="T153" i="23" s="1"/>
  <c r="T165" i="23" s="1"/>
  <c r="T177" i="23" s="1"/>
  <c r="K82" i="23"/>
  <c r="K94" i="23" s="1"/>
  <c r="K106" i="23" s="1"/>
  <c r="K118" i="23" s="1"/>
  <c r="K130" i="23" s="1"/>
  <c r="K142" i="23" s="1"/>
  <c r="K154" i="23" s="1"/>
  <c r="K166" i="23" s="1"/>
  <c r="K178" i="23" s="1"/>
  <c r="L82" i="23"/>
  <c r="L94" i="23" s="1"/>
  <c r="L106" i="23" s="1"/>
  <c r="L118" i="23" s="1"/>
  <c r="L130" i="23" s="1"/>
  <c r="L142" i="23" s="1"/>
  <c r="L154" i="23" s="1"/>
  <c r="L166" i="23" s="1"/>
  <c r="L178" i="23" s="1"/>
  <c r="M82" i="23"/>
  <c r="N82" i="23"/>
  <c r="O82" i="23"/>
  <c r="P82" i="23"/>
  <c r="P94" i="23" s="1"/>
  <c r="P106" i="23" s="1"/>
  <c r="P118" i="23" s="1"/>
  <c r="P130" i="23" s="1"/>
  <c r="P142" i="23" s="1"/>
  <c r="P154" i="23" s="1"/>
  <c r="P166" i="23" s="1"/>
  <c r="P178" i="23" s="1"/>
  <c r="Q82" i="23"/>
  <c r="Q94" i="23" s="1"/>
  <c r="Q106" i="23" s="1"/>
  <c r="Q118" i="23" s="1"/>
  <c r="Q130" i="23" s="1"/>
  <c r="Q142" i="23" s="1"/>
  <c r="Q154" i="23" s="1"/>
  <c r="Q166" i="23" s="1"/>
  <c r="Q178" i="23" s="1"/>
  <c r="R82" i="23"/>
  <c r="R94" i="23" s="1"/>
  <c r="R106" i="23" s="1"/>
  <c r="R118" i="23" s="1"/>
  <c r="R130" i="23" s="1"/>
  <c r="R142" i="23" s="1"/>
  <c r="R154" i="23" s="1"/>
  <c r="R166" i="23" s="1"/>
  <c r="R178" i="23" s="1"/>
  <c r="S82" i="23"/>
  <c r="S94" i="23" s="1"/>
  <c r="S106" i="23" s="1"/>
  <c r="S118" i="23" s="1"/>
  <c r="S130" i="23" s="1"/>
  <c r="S142" i="23" s="1"/>
  <c r="S154" i="23" s="1"/>
  <c r="S166" i="23" s="1"/>
  <c r="S178" i="23" s="1"/>
  <c r="T82" i="23"/>
  <c r="T94" i="23" s="1"/>
  <c r="T106" i="23" s="1"/>
  <c r="T118" i="23" s="1"/>
  <c r="T130" i="23" s="1"/>
  <c r="T142" i="23" s="1"/>
  <c r="T154" i="23" s="1"/>
  <c r="T166" i="23" s="1"/>
  <c r="T178" i="23" s="1"/>
  <c r="K83" i="23"/>
  <c r="K95" i="23" s="1"/>
  <c r="K107" i="23" s="1"/>
  <c r="K119" i="23" s="1"/>
  <c r="K131" i="23" s="1"/>
  <c r="K143" i="23" s="1"/>
  <c r="K155" i="23" s="1"/>
  <c r="K167" i="23" s="1"/>
  <c r="K179" i="23" s="1"/>
  <c r="L83" i="23"/>
  <c r="L95" i="23" s="1"/>
  <c r="L107" i="23" s="1"/>
  <c r="L119" i="23" s="1"/>
  <c r="L131" i="23" s="1"/>
  <c r="L143" i="23" s="1"/>
  <c r="L155" i="23" s="1"/>
  <c r="L167" i="23" s="1"/>
  <c r="L179" i="23" s="1"/>
  <c r="M83" i="23"/>
  <c r="M95" i="23" s="1"/>
  <c r="M107" i="23" s="1"/>
  <c r="M119" i="23" s="1"/>
  <c r="M131" i="23" s="1"/>
  <c r="M143" i="23" s="1"/>
  <c r="M155" i="23" s="1"/>
  <c r="M167" i="23" s="1"/>
  <c r="M179" i="23" s="1"/>
  <c r="N83" i="23"/>
  <c r="N95" i="23" s="1"/>
  <c r="N107" i="23" s="1"/>
  <c r="N119" i="23" s="1"/>
  <c r="N131" i="23" s="1"/>
  <c r="N143" i="23" s="1"/>
  <c r="N155" i="23" s="1"/>
  <c r="N167" i="23" s="1"/>
  <c r="N179" i="23" s="1"/>
  <c r="O83" i="23"/>
  <c r="O95" i="23" s="1"/>
  <c r="O107" i="23" s="1"/>
  <c r="O119" i="23" s="1"/>
  <c r="O131" i="23" s="1"/>
  <c r="O143" i="23" s="1"/>
  <c r="O155" i="23" s="1"/>
  <c r="O167" i="23" s="1"/>
  <c r="O179" i="23" s="1"/>
  <c r="P83" i="23"/>
  <c r="P95" i="23" s="1"/>
  <c r="P107" i="23" s="1"/>
  <c r="P119" i="23" s="1"/>
  <c r="P131" i="23" s="1"/>
  <c r="P143" i="23" s="1"/>
  <c r="P155" i="23" s="1"/>
  <c r="P167" i="23" s="1"/>
  <c r="P179" i="23" s="1"/>
  <c r="Q83" i="23"/>
  <c r="Q95" i="23" s="1"/>
  <c r="Q107" i="23" s="1"/>
  <c r="Q119" i="23" s="1"/>
  <c r="Q131" i="23" s="1"/>
  <c r="Q143" i="23" s="1"/>
  <c r="Q155" i="23" s="1"/>
  <c r="Q167" i="23" s="1"/>
  <c r="Q179" i="23" s="1"/>
  <c r="R83" i="23"/>
  <c r="R95" i="23" s="1"/>
  <c r="R107" i="23" s="1"/>
  <c r="R119" i="23" s="1"/>
  <c r="R131" i="23" s="1"/>
  <c r="R143" i="23" s="1"/>
  <c r="R155" i="23" s="1"/>
  <c r="R167" i="23" s="1"/>
  <c r="R179" i="23" s="1"/>
  <c r="S83" i="23"/>
  <c r="S95" i="23" s="1"/>
  <c r="S107" i="23" s="1"/>
  <c r="S119" i="23" s="1"/>
  <c r="S131" i="23" s="1"/>
  <c r="S143" i="23" s="1"/>
  <c r="S155" i="23" s="1"/>
  <c r="S167" i="23" s="1"/>
  <c r="S179" i="23" s="1"/>
  <c r="T83" i="23"/>
  <c r="T95" i="23" s="1"/>
  <c r="T107" i="23" s="1"/>
  <c r="T119" i="23" s="1"/>
  <c r="T131" i="23" s="1"/>
  <c r="T143" i="23" s="1"/>
  <c r="T155" i="23" s="1"/>
  <c r="T167" i="23" s="1"/>
  <c r="T179" i="23" s="1"/>
  <c r="K84" i="23"/>
  <c r="K96" i="23" s="1"/>
  <c r="K108" i="23" s="1"/>
  <c r="K120" i="23" s="1"/>
  <c r="K132" i="23" s="1"/>
  <c r="K144" i="23" s="1"/>
  <c r="K156" i="23" s="1"/>
  <c r="K168" i="23" s="1"/>
  <c r="K180" i="23" s="1"/>
  <c r="L84" i="23"/>
  <c r="L96" i="23" s="1"/>
  <c r="L108" i="23" s="1"/>
  <c r="L120" i="23" s="1"/>
  <c r="L132" i="23" s="1"/>
  <c r="L144" i="23" s="1"/>
  <c r="L156" i="23" s="1"/>
  <c r="L168" i="23" s="1"/>
  <c r="L180" i="23" s="1"/>
  <c r="M84" i="23"/>
  <c r="M96" i="23" s="1"/>
  <c r="M108" i="23" s="1"/>
  <c r="M120" i="23" s="1"/>
  <c r="M132" i="23" s="1"/>
  <c r="M144" i="23" s="1"/>
  <c r="M156" i="23" s="1"/>
  <c r="M168" i="23" s="1"/>
  <c r="M180" i="23" s="1"/>
  <c r="N84" i="23"/>
  <c r="N96" i="23" s="1"/>
  <c r="N108" i="23" s="1"/>
  <c r="N120" i="23" s="1"/>
  <c r="N132" i="23" s="1"/>
  <c r="N144" i="23" s="1"/>
  <c r="N156" i="23" s="1"/>
  <c r="N168" i="23" s="1"/>
  <c r="N180" i="23" s="1"/>
  <c r="O84" i="23"/>
  <c r="O96" i="23" s="1"/>
  <c r="O108" i="23" s="1"/>
  <c r="O120" i="23" s="1"/>
  <c r="O132" i="23" s="1"/>
  <c r="O144" i="23" s="1"/>
  <c r="O156" i="23" s="1"/>
  <c r="O168" i="23" s="1"/>
  <c r="O180" i="23" s="1"/>
  <c r="P84" i="23"/>
  <c r="P96" i="23" s="1"/>
  <c r="P108" i="23" s="1"/>
  <c r="P120" i="23" s="1"/>
  <c r="P132" i="23" s="1"/>
  <c r="P144" i="23" s="1"/>
  <c r="P156" i="23" s="1"/>
  <c r="P168" i="23" s="1"/>
  <c r="P180" i="23" s="1"/>
  <c r="Q84" i="23"/>
  <c r="Q96" i="23" s="1"/>
  <c r="Q108" i="23" s="1"/>
  <c r="Q120" i="23" s="1"/>
  <c r="Q132" i="23" s="1"/>
  <c r="Q144" i="23" s="1"/>
  <c r="Q156" i="23" s="1"/>
  <c r="Q168" i="23" s="1"/>
  <c r="Q180" i="23" s="1"/>
  <c r="R84" i="23"/>
  <c r="R96" i="23" s="1"/>
  <c r="R108" i="23" s="1"/>
  <c r="R120" i="23" s="1"/>
  <c r="R132" i="23" s="1"/>
  <c r="R144" i="23" s="1"/>
  <c r="R156" i="23" s="1"/>
  <c r="R168" i="23" s="1"/>
  <c r="R180" i="23" s="1"/>
  <c r="S84" i="23"/>
  <c r="S96" i="23" s="1"/>
  <c r="S108" i="23" s="1"/>
  <c r="S120" i="23" s="1"/>
  <c r="S132" i="23" s="1"/>
  <c r="S144" i="23" s="1"/>
  <c r="S156" i="23" s="1"/>
  <c r="S168" i="23" s="1"/>
  <c r="S180" i="23" s="1"/>
  <c r="T84" i="23"/>
  <c r="T96" i="23" s="1"/>
  <c r="T108" i="23" s="1"/>
  <c r="T120" i="23" s="1"/>
  <c r="T132" i="23" s="1"/>
  <c r="T144" i="23" s="1"/>
  <c r="T156" i="23" s="1"/>
  <c r="T168" i="23" s="1"/>
  <c r="T180" i="23" s="1"/>
  <c r="K85" i="23"/>
  <c r="K97" i="23" s="1"/>
  <c r="K109" i="23" s="1"/>
  <c r="K121" i="23" s="1"/>
  <c r="K133" i="23" s="1"/>
  <c r="K145" i="23" s="1"/>
  <c r="K157" i="23" s="1"/>
  <c r="K169" i="23" s="1"/>
  <c r="K181" i="23" s="1"/>
  <c r="L85" i="23"/>
  <c r="L97" i="23" s="1"/>
  <c r="L109" i="23" s="1"/>
  <c r="L121" i="23" s="1"/>
  <c r="L133" i="23" s="1"/>
  <c r="L145" i="23" s="1"/>
  <c r="L157" i="23" s="1"/>
  <c r="L169" i="23" s="1"/>
  <c r="L181" i="23" s="1"/>
  <c r="M85" i="23"/>
  <c r="M97" i="23" s="1"/>
  <c r="M109" i="23" s="1"/>
  <c r="M121" i="23" s="1"/>
  <c r="M133" i="23" s="1"/>
  <c r="M145" i="23" s="1"/>
  <c r="M157" i="23" s="1"/>
  <c r="M169" i="23" s="1"/>
  <c r="M181" i="23" s="1"/>
  <c r="N85" i="23"/>
  <c r="N97" i="23" s="1"/>
  <c r="N109" i="23" s="1"/>
  <c r="N121" i="23" s="1"/>
  <c r="N133" i="23" s="1"/>
  <c r="N145" i="23" s="1"/>
  <c r="N157" i="23" s="1"/>
  <c r="N169" i="23" s="1"/>
  <c r="N181" i="23" s="1"/>
  <c r="O85" i="23"/>
  <c r="O97" i="23" s="1"/>
  <c r="O109" i="23" s="1"/>
  <c r="O121" i="23" s="1"/>
  <c r="O133" i="23" s="1"/>
  <c r="O145" i="23" s="1"/>
  <c r="O157" i="23" s="1"/>
  <c r="O169" i="23" s="1"/>
  <c r="O181" i="23" s="1"/>
  <c r="P85" i="23"/>
  <c r="Q85" i="23"/>
  <c r="R85" i="23"/>
  <c r="S85" i="23"/>
  <c r="S97" i="23" s="1"/>
  <c r="S109" i="23" s="1"/>
  <c r="S121" i="23" s="1"/>
  <c r="S133" i="23" s="1"/>
  <c r="S145" i="23" s="1"/>
  <c r="S157" i="23" s="1"/>
  <c r="S169" i="23" s="1"/>
  <c r="S181" i="23" s="1"/>
  <c r="T85" i="23"/>
  <c r="T97" i="23" s="1"/>
  <c r="T109" i="23" s="1"/>
  <c r="T121" i="23" s="1"/>
  <c r="T133" i="23" s="1"/>
  <c r="T145" i="23" s="1"/>
  <c r="T157" i="23" s="1"/>
  <c r="T169" i="23" s="1"/>
  <c r="T181" i="23" s="1"/>
  <c r="K86" i="23"/>
  <c r="L86" i="23"/>
  <c r="L98" i="23" s="1"/>
  <c r="L110" i="23" s="1"/>
  <c r="L122" i="23" s="1"/>
  <c r="L134" i="23" s="1"/>
  <c r="L146" i="23" s="1"/>
  <c r="L158" i="23" s="1"/>
  <c r="L170" i="23" s="1"/>
  <c r="L182" i="23" s="1"/>
  <c r="M86" i="23"/>
  <c r="M98" i="23" s="1"/>
  <c r="M110" i="23" s="1"/>
  <c r="M122" i="23" s="1"/>
  <c r="M134" i="23" s="1"/>
  <c r="M146" i="23" s="1"/>
  <c r="M158" i="23" s="1"/>
  <c r="M170" i="23" s="1"/>
  <c r="M182" i="23" s="1"/>
  <c r="N86" i="23"/>
  <c r="N98" i="23" s="1"/>
  <c r="N110" i="23" s="1"/>
  <c r="N122" i="23" s="1"/>
  <c r="N134" i="23" s="1"/>
  <c r="N146" i="23" s="1"/>
  <c r="N158" i="23" s="1"/>
  <c r="N170" i="23" s="1"/>
  <c r="N182" i="23" s="1"/>
  <c r="O86" i="23"/>
  <c r="O98" i="23" s="1"/>
  <c r="O110" i="23" s="1"/>
  <c r="O122" i="23" s="1"/>
  <c r="O134" i="23" s="1"/>
  <c r="O146" i="23" s="1"/>
  <c r="O158" i="23" s="1"/>
  <c r="O170" i="23" s="1"/>
  <c r="O182" i="23" s="1"/>
  <c r="P86" i="23"/>
  <c r="P98" i="23" s="1"/>
  <c r="P110" i="23" s="1"/>
  <c r="P122" i="23" s="1"/>
  <c r="P134" i="23" s="1"/>
  <c r="P146" i="23" s="1"/>
  <c r="P158" i="23" s="1"/>
  <c r="P170" i="23" s="1"/>
  <c r="P182" i="23" s="1"/>
  <c r="Q86" i="23"/>
  <c r="Q98" i="23" s="1"/>
  <c r="Q110" i="23" s="1"/>
  <c r="Q122" i="23" s="1"/>
  <c r="Q134" i="23" s="1"/>
  <c r="Q146" i="23" s="1"/>
  <c r="Q158" i="23" s="1"/>
  <c r="Q170" i="23" s="1"/>
  <c r="Q182" i="23" s="1"/>
  <c r="R86" i="23"/>
  <c r="R98" i="23" s="1"/>
  <c r="R110" i="23" s="1"/>
  <c r="R122" i="23" s="1"/>
  <c r="R134" i="23" s="1"/>
  <c r="R146" i="23" s="1"/>
  <c r="R158" i="23" s="1"/>
  <c r="R170" i="23" s="1"/>
  <c r="R182" i="23" s="1"/>
  <c r="S86" i="23"/>
  <c r="S98" i="23" s="1"/>
  <c r="S110" i="23" s="1"/>
  <c r="S122" i="23" s="1"/>
  <c r="S134" i="23" s="1"/>
  <c r="S146" i="23" s="1"/>
  <c r="S158" i="23" s="1"/>
  <c r="S170" i="23" s="1"/>
  <c r="S182" i="23" s="1"/>
  <c r="T86" i="23"/>
  <c r="T98" i="23" s="1"/>
  <c r="T110" i="23" s="1"/>
  <c r="T122" i="23" s="1"/>
  <c r="T134" i="23" s="1"/>
  <c r="T146" i="23" s="1"/>
  <c r="T158" i="23" s="1"/>
  <c r="T170" i="23" s="1"/>
  <c r="T182" i="23" s="1"/>
  <c r="K87" i="23"/>
  <c r="K99" i="23" s="1"/>
  <c r="K111" i="23" s="1"/>
  <c r="K123" i="23" s="1"/>
  <c r="K135" i="23" s="1"/>
  <c r="K147" i="23" s="1"/>
  <c r="K159" i="23" s="1"/>
  <c r="K171" i="23" s="1"/>
  <c r="K183" i="23" s="1"/>
  <c r="L87" i="23"/>
  <c r="L99" i="23" s="1"/>
  <c r="L111" i="23" s="1"/>
  <c r="L123" i="23" s="1"/>
  <c r="L135" i="23" s="1"/>
  <c r="L147" i="23" s="1"/>
  <c r="L159" i="23" s="1"/>
  <c r="L171" i="23" s="1"/>
  <c r="L183" i="23" s="1"/>
  <c r="M87" i="23"/>
  <c r="M99" i="23" s="1"/>
  <c r="M111" i="23" s="1"/>
  <c r="M123" i="23" s="1"/>
  <c r="M135" i="23" s="1"/>
  <c r="M147" i="23" s="1"/>
  <c r="M159" i="23" s="1"/>
  <c r="M171" i="23" s="1"/>
  <c r="M183" i="23" s="1"/>
  <c r="N87" i="23"/>
  <c r="N99" i="23" s="1"/>
  <c r="N111" i="23" s="1"/>
  <c r="N123" i="23" s="1"/>
  <c r="N135" i="23" s="1"/>
  <c r="N147" i="23" s="1"/>
  <c r="N159" i="23" s="1"/>
  <c r="N171" i="23" s="1"/>
  <c r="N183" i="23" s="1"/>
  <c r="O87" i="23"/>
  <c r="O99" i="23" s="1"/>
  <c r="O111" i="23" s="1"/>
  <c r="O123" i="23" s="1"/>
  <c r="O135" i="23" s="1"/>
  <c r="O147" i="23" s="1"/>
  <c r="O159" i="23" s="1"/>
  <c r="O171" i="23" s="1"/>
  <c r="O183" i="23" s="1"/>
  <c r="P87" i="23"/>
  <c r="P99" i="23" s="1"/>
  <c r="P111" i="23" s="1"/>
  <c r="P123" i="23" s="1"/>
  <c r="P135" i="23" s="1"/>
  <c r="P147" i="23" s="1"/>
  <c r="P159" i="23" s="1"/>
  <c r="P171" i="23" s="1"/>
  <c r="P183" i="23" s="1"/>
  <c r="Q87" i="23"/>
  <c r="Q99" i="23" s="1"/>
  <c r="Q111" i="23" s="1"/>
  <c r="Q123" i="23" s="1"/>
  <c r="Q135" i="23" s="1"/>
  <c r="Q147" i="23" s="1"/>
  <c r="Q159" i="23" s="1"/>
  <c r="Q171" i="23" s="1"/>
  <c r="Q183" i="23" s="1"/>
  <c r="R87" i="23"/>
  <c r="R99" i="23" s="1"/>
  <c r="R111" i="23" s="1"/>
  <c r="R123" i="23" s="1"/>
  <c r="R135" i="23" s="1"/>
  <c r="R147" i="23" s="1"/>
  <c r="R159" i="23" s="1"/>
  <c r="R171" i="23" s="1"/>
  <c r="R183" i="23" s="1"/>
  <c r="S87" i="23"/>
  <c r="S99" i="23" s="1"/>
  <c r="S111" i="23" s="1"/>
  <c r="S123" i="23" s="1"/>
  <c r="S135" i="23" s="1"/>
  <c r="S147" i="23" s="1"/>
  <c r="S159" i="23" s="1"/>
  <c r="S171" i="23" s="1"/>
  <c r="S183" i="23" s="1"/>
  <c r="T87" i="23"/>
  <c r="T99" i="23" s="1"/>
  <c r="T111" i="23" s="1"/>
  <c r="T123" i="23" s="1"/>
  <c r="T135" i="23" s="1"/>
  <c r="T147" i="23" s="1"/>
  <c r="T159" i="23" s="1"/>
  <c r="T171" i="23" s="1"/>
  <c r="T183" i="23" s="1"/>
  <c r="K88" i="23"/>
  <c r="K100" i="23" s="1"/>
  <c r="K112" i="23" s="1"/>
  <c r="K124" i="23" s="1"/>
  <c r="K136" i="23" s="1"/>
  <c r="K148" i="23" s="1"/>
  <c r="K160" i="23" s="1"/>
  <c r="K172" i="23" s="1"/>
  <c r="K184" i="23" s="1"/>
  <c r="L88" i="23"/>
  <c r="L100" i="23" s="1"/>
  <c r="L112" i="23" s="1"/>
  <c r="L124" i="23" s="1"/>
  <c r="L136" i="23" s="1"/>
  <c r="L148" i="23" s="1"/>
  <c r="L160" i="23" s="1"/>
  <c r="L172" i="23" s="1"/>
  <c r="L184" i="23" s="1"/>
  <c r="M88" i="23"/>
  <c r="M100" i="23" s="1"/>
  <c r="M112" i="23" s="1"/>
  <c r="M124" i="23" s="1"/>
  <c r="M136" i="23" s="1"/>
  <c r="M148" i="23" s="1"/>
  <c r="M160" i="23" s="1"/>
  <c r="M172" i="23" s="1"/>
  <c r="M184" i="23" s="1"/>
  <c r="N88" i="23"/>
  <c r="N100" i="23" s="1"/>
  <c r="N112" i="23" s="1"/>
  <c r="N124" i="23" s="1"/>
  <c r="N136" i="23" s="1"/>
  <c r="N148" i="23" s="1"/>
  <c r="N160" i="23" s="1"/>
  <c r="N172" i="23" s="1"/>
  <c r="N184" i="23" s="1"/>
  <c r="O88" i="23"/>
  <c r="O100" i="23" s="1"/>
  <c r="O112" i="23" s="1"/>
  <c r="O124" i="23" s="1"/>
  <c r="O136" i="23" s="1"/>
  <c r="O148" i="23" s="1"/>
  <c r="O160" i="23" s="1"/>
  <c r="O172" i="23" s="1"/>
  <c r="O184" i="23" s="1"/>
  <c r="P88" i="23"/>
  <c r="P100" i="23" s="1"/>
  <c r="P112" i="23" s="1"/>
  <c r="P124" i="23" s="1"/>
  <c r="P136" i="23" s="1"/>
  <c r="P148" i="23" s="1"/>
  <c r="P160" i="23" s="1"/>
  <c r="P172" i="23" s="1"/>
  <c r="P184" i="23" s="1"/>
  <c r="Q88" i="23"/>
  <c r="Q100" i="23" s="1"/>
  <c r="Q112" i="23" s="1"/>
  <c r="Q124" i="23" s="1"/>
  <c r="Q136" i="23" s="1"/>
  <c r="Q148" i="23" s="1"/>
  <c r="Q160" i="23" s="1"/>
  <c r="Q172" i="23" s="1"/>
  <c r="Q184" i="23" s="1"/>
  <c r="R88" i="23"/>
  <c r="S88" i="23"/>
  <c r="T88" i="23"/>
  <c r="K89" i="23"/>
  <c r="K101" i="23" s="1"/>
  <c r="K113" i="23" s="1"/>
  <c r="K125" i="23" s="1"/>
  <c r="K137" i="23" s="1"/>
  <c r="K149" i="23" s="1"/>
  <c r="K161" i="23" s="1"/>
  <c r="K173" i="23" s="1"/>
  <c r="K185" i="23" s="1"/>
  <c r="L89" i="23"/>
  <c r="L101" i="23" s="1"/>
  <c r="L113" i="23" s="1"/>
  <c r="L125" i="23" s="1"/>
  <c r="L137" i="23" s="1"/>
  <c r="L149" i="23" s="1"/>
  <c r="L161" i="23" s="1"/>
  <c r="L173" i="23" s="1"/>
  <c r="L185" i="23" s="1"/>
  <c r="M89" i="23"/>
  <c r="N89" i="23"/>
  <c r="N101" i="23" s="1"/>
  <c r="N113" i="23" s="1"/>
  <c r="N125" i="23" s="1"/>
  <c r="N137" i="23" s="1"/>
  <c r="N149" i="23" s="1"/>
  <c r="N161" i="23" s="1"/>
  <c r="N173" i="23" s="1"/>
  <c r="N185" i="23" s="1"/>
  <c r="O89" i="23"/>
  <c r="O101" i="23" s="1"/>
  <c r="O113" i="23" s="1"/>
  <c r="O125" i="23" s="1"/>
  <c r="O137" i="23" s="1"/>
  <c r="O149" i="23" s="1"/>
  <c r="O161" i="23" s="1"/>
  <c r="O173" i="23" s="1"/>
  <c r="O185" i="23" s="1"/>
  <c r="P89" i="23"/>
  <c r="P101" i="23" s="1"/>
  <c r="P113" i="23" s="1"/>
  <c r="P125" i="23" s="1"/>
  <c r="P137" i="23" s="1"/>
  <c r="P149" i="23" s="1"/>
  <c r="P161" i="23" s="1"/>
  <c r="P173" i="23" s="1"/>
  <c r="P185" i="23" s="1"/>
  <c r="Q89" i="23"/>
  <c r="Q101" i="23" s="1"/>
  <c r="Q113" i="23" s="1"/>
  <c r="Q125" i="23" s="1"/>
  <c r="Q137" i="23" s="1"/>
  <c r="Q149" i="23" s="1"/>
  <c r="Q161" i="23" s="1"/>
  <c r="Q173" i="23" s="1"/>
  <c r="Q185" i="23" s="1"/>
  <c r="R89" i="23"/>
  <c r="R101" i="23" s="1"/>
  <c r="R113" i="23" s="1"/>
  <c r="R125" i="23" s="1"/>
  <c r="R137" i="23" s="1"/>
  <c r="R149" i="23" s="1"/>
  <c r="R161" i="23" s="1"/>
  <c r="R173" i="23" s="1"/>
  <c r="R185" i="23" s="1"/>
  <c r="S89" i="23"/>
  <c r="S101" i="23" s="1"/>
  <c r="S113" i="23" s="1"/>
  <c r="S125" i="23" s="1"/>
  <c r="S137" i="23" s="1"/>
  <c r="S149" i="23" s="1"/>
  <c r="S161" i="23" s="1"/>
  <c r="S173" i="23" s="1"/>
  <c r="S185" i="23" s="1"/>
  <c r="T89" i="23"/>
  <c r="T101" i="23" s="1"/>
  <c r="T113" i="23" s="1"/>
  <c r="T125" i="23" s="1"/>
  <c r="T137" i="23" s="1"/>
  <c r="T149" i="23" s="1"/>
  <c r="T161" i="23" s="1"/>
  <c r="T173" i="23" s="1"/>
  <c r="T185" i="23" s="1"/>
  <c r="K91" i="23"/>
  <c r="K103" i="23" s="1"/>
  <c r="K115" i="23" s="1"/>
  <c r="K127" i="23" s="1"/>
  <c r="K139" i="23" s="1"/>
  <c r="K151" i="23" s="1"/>
  <c r="K163" i="23" s="1"/>
  <c r="K175" i="23" s="1"/>
  <c r="L91" i="23"/>
  <c r="L103" i="23" s="1"/>
  <c r="L115" i="23" s="1"/>
  <c r="L127" i="23" s="1"/>
  <c r="L139" i="23" s="1"/>
  <c r="L151" i="23" s="1"/>
  <c r="L163" i="23" s="1"/>
  <c r="L175" i="23" s="1"/>
  <c r="M91" i="23"/>
  <c r="M103" i="23" s="1"/>
  <c r="M115" i="23" s="1"/>
  <c r="M127" i="23" s="1"/>
  <c r="M139" i="23" s="1"/>
  <c r="M151" i="23" s="1"/>
  <c r="M163" i="23" s="1"/>
  <c r="M175" i="23" s="1"/>
  <c r="N91" i="23"/>
  <c r="N103" i="23" s="1"/>
  <c r="N115" i="23" s="1"/>
  <c r="N127" i="23" s="1"/>
  <c r="N139" i="23" s="1"/>
  <c r="N151" i="23" s="1"/>
  <c r="N163" i="23" s="1"/>
  <c r="N175" i="23" s="1"/>
  <c r="Q91" i="23"/>
  <c r="Q103" i="23" s="1"/>
  <c r="Q115" i="23" s="1"/>
  <c r="Q127" i="23" s="1"/>
  <c r="Q139" i="23" s="1"/>
  <c r="Q151" i="23" s="1"/>
  <c r="Q163" i="23" s="1"/>
  <c r="Q175" i="23" s="1"/>
  <c r="M94" i="23"/>
  <c r="M106" i="23" s="1"/>
  <c r="M118" i="23" s="1"/>
  <c r="M130" i="23" s="1"/>
  <c r="M142" i="23" s="1"/>
  <c r="M154" i="23" s="1"/>
  <c r="M166" i="23" s="1"/>
  <c r="M178" i="23" s="1"/>
  <c r="N94" i="23"/>
  <c r="N106" i="23" s="1"/>
  <c r="N118" i="23" s="1"/>
  <c r="N130" i="23" s="1"/>
  <c r="N142" i="23" s="1"/>
  <c r="N154" i="23" s="1"/>
  <c r="N166" i="23" s="1"/>
  <c r="N178" i="23" s="1"/>
  <c r="O94" i="23"/>
  <c r="O106" i="23" s="1"/>
  <c r="O118" i="23" s="1"/>
  <c r="O130" i="23" s="1"/>
  <c r="O142" i="23" s="1"/>
  <c r="O154" i="23" s="1"/>
  <c r="O166" i="23" s="1"/>
  <c r="O178" i="23" s="1"/>
  <c r="P97" i="23"/>
  <c r="P109" i="23" s="1"/>
  <c r="P121" i="23" s="1"/>
  <c r="P133" i="23" s="1"/>
  <c r="P145" i="23" s="1"/>
  <c r="P157" i="23" s="1"/>
  <c r="P169" i="23" s="1"/>
  <c r="P181" i="23" s="1"/>
  <c r="Q97" i="23"/>
  <c r="Q109" i="23" s="1"/>
  <c r="Q121" i="23" s="1"/>
  <c r="Q133" i="23" s="1"/>
  <c r="Q145" i="23" s="1"/>
  <c r="Q157" i="23" s="1"/>
  <c r="Q169" i="23" s="1"/>
  <c r="Q181" i="23" s="1"/>
  <c r="R97" i="23"/>
  <c r="R109" i="23" s="1"/>
  <c r="R121" i="23" s="1"/>
  <c r="R133" i="23" s="1"/>
  <c r="R145" i="23" s="1"/>
  <c r="R157" i="23" s="1"/>
  <c r="R169" i="23" s="1"/>
  <c r="R181" i="23" s="1"/>
  <c r="K98" i="23"/>
  <c r="K110" i="23" s="1"/>
  <c r="K122" i="23" s="1"/>
  <c r="K134" i="23" s="1"/>
  <c r="K146" i="23" s="1"/>
  <c r="K158" i="23" s="1"/>
  <c r="K170" i="23" s="1"/>
  <c r="K182" i="23" s="1"/>
  <c r="R100" i="23"/>
  <c r="R112" i="23" s="1"/>
  <c r="R124" i="23" s="1"/>
  <c r="R136" i="23" s="1"/>
  <c r="R148" i="23" s="1"/>
  <c r="R160" i="23" s="1"/>
  <c r="R172" i="23" s="1"/>
  <c r="R184" i="23" s="1"/>
  <c r="S100" i="23"/>
  <c r="S112" i="23" s="1"/>
  <c r="S124" i="23" s="1"/>
  <c r="S136" i="23" s="1"/>
  <c r="S148" i="23" s="1"/>
  <c r="S160" i="23" s="1"/>
  <c r="S172" i="23" s="1"/>
  <c r="S184" i="23" s="1"/>
  <c r="T100" i="23"/>
  <c r="T112" i="23" s="1"/>
  <c r="T124" i="23" s="1"/>
  <c r="T136" i="23" s="1"/>
  <c r="T148" i="23" s="1"/>
  <c r="T160" i="23" s="1"/>
  <c r="T172" i="23" s="1"/>
  <c r="T184" i="23" s="1"/>
  <c r="M101" i="23"/>
  <c r="M113" i="23" s="1"/>
  <c r="M125" i="23" s="1"/>
  <c r="M137" i="23" s="1"/>
  <c r="M149" i="23" s="1"/>
  <c r="M161" i="23" s="1"/>
  <c r="M173" i="23" s="1"/>
  <c r="M185" i="23" s="1"/>
  <c r="L78" i="23"/>
  <c r="L90" i="23" s="1"/>
  <c r="L102" i="23" s="1"/>
  <c r="L114" i="23" s="1"/>
  <c r="L126" i="23" s="1"/>
  <c r="L138" i="23" s="1"/>
  <c r="L150" i="23" s="1"/>
  <c r="L162" i="23" s="1"/>
  <c r="L174" i="23" s="1"/>
  <c r="M78" i="23"/>
  <c r="M90" i="23" s="1"/>
  <c r="M102" i="23" s="1"/>
  <c r="M114" i="23" s="1"/>
  <c r="M126" i="23" s="1"/>
  <c r="M138" i="23" s="1"/>
  <c r="M150" i="23" s="1"/>
  <c r="M162" i="23" s="1"/>
  <c r="M174" i="23" s="1"/>
  <c r="N78" i="23"/>
  <c r="N90" i="23" s="1"/>
  <c r="N102" i="23" s="1"/>
  <c r="N114" i="23" s="1"/>
  <c r="N126" i="23" s="1"/>
  <c r="N138" i="23" s="1"/>
  <c r="N150" i="23" s="1"/>
  <c r="N162" i="23" s="1"/>
  <c r="N174" i="23" s="1"/>
  <c r="O78" i="23"/>
  <c r="O90" i="23" s="1"/>
  <c r="O102" i="23" s="1"/>
  <c r="O114" i="23" s="1"/>
  <c r="O126" i="23" s="1"/>
  <c r="O138" i="23" s="1"/>
  <c r="O150" i="23" s="1"/>
  <c r="O162" i="23" s="1"/>
  <c r="O174" i="23" s="1"/>
  <c r="P78" i="23"/>
  <c r="P90" i="23" s="1"/>
  <c r="P102" i="23" s="1"/>
  <c r="P114" i="23" s="1"/>
  <c r="P126" i="23" s="1"/>
  <c r="P138" i="23" s="1"/>
  <c r="P150" i="23" s="1"/>
  <c r="P162" i="23" s="1"/>
  <c r="P174" i="23" s="1"/>
  <c r="Q78" i="23"/>
  <c r="Q90" i="23" s="1"/>
  <c r="Q102" i="23" s="1"/>
  <c r="Q114" i="23" s="1"/>
  <c r="Q126" i="23" s="1"/>
  <c r="Q138" i="23" s="1"/>
  <c r="Q150" i="23" s="1"/>
  <c r="Q162" i="23" s="1"/>
  <c r="Q174" i="23" s="1"/>
  <c r="R78" i="23"/>
  <c r="R90" i="23" s="1"/>
  <c r="R102" i="23" s="1"/>
  <c r="R114" i="23" s="1"/>
  <c r="R126" i="23" s="1"/>
  <c r="R138" i="23" s="1"/>
  <c r="R150" i="23" s="1"/>
  <c r="R162" i="23" s="1"/>
  <c r="R174" i="23" s="1"/>
  <c r="S78" i="23"/>
  <c r="S90" i="23" s="1"/>
  <c r="S102" i="23" s="1"/>
  <c r="S114" i="23" s="1"/>
  <c r="S126" i="23" s="1"/>
  <c r="S138" i="23" s="1"/>
  <c r="S150" i="23" s="1"/>
  <c r="S162" i="23" s="1"/>
  <c r="S174" i="23" s="1"/>
  <c r="T78" i="23"/>
  <c r="T90" i="23" s="1"/>
  <c r="T102" i="23" s="1"/>
  <c r="T114" i="23" s="1"/>
  <c r="T126" i="23" s="1"/>
  <c r="T138" i="23" s="1"/>
  <c r="T150" i="23" s="1"/>
  <c r="T162" i="23" s="1"/>
  <c r="T174" i="23" s="1"/>
  <c r="K78" i="23"/>
  <c r="K90" i="23" s="1"/>
  <c r="K102" i="23" s="1"/>
  <c r="K114" i="23" s="1"/>
  <c r="K126" i="23" s="1"/>
  <c r="K138" i="23" s="1"/>
  <c r="K150" i="23" s="1"/>
  <c r="K162" i="23" s="1"/>
  <c r="K174" i="23" s="1"/>
  <c r="D49" i="23"/>
  <c r="D48" i="23"/>
  <c r="D61" i="23" l="1"/>
  <c r="G9" i="23" l="1"/>
  <c r="G37" i="23"/>
  <c r="G20" i="23"/>
  <c r="G269" i="23"/>
  <c r="D250" i="23"/>
  <c r="G245" i="23"/>
  <c r="D206" i="23"/>
  <c r="G201" i="23"/>
  <c r="D42" i="23"/>
  <c r="I215" i="23" l="1"/>
  <c r="I235" i="23"/>
  <c r="I216" i="23"/>
  <c r="I236" i="23"/>
  <c r="I217" i="23"/>
  <c r="I237" i="23"/>
  <c r="I218" i="23"/>
  <c r="I238" i="23"/>
  <c r="I211" i="23"/>
  <c r="I231" i="23"/>
  <c r="I219" i="23"/>
  <c r="I239" i="23"/>
  <c r="I212" i="23"/>
  <c r="I232" i="23"/>
  <c r="I220" i="23"/>
  <c r="I240" i="23"/>
  <c r="I213" i="23"/>
  <c r="I233" i="23"/>
  <c r="I221" i="23"/>
  <c r="I241" i="23"/>
  <c r="I214" i="23"/>
  <c r="I234" i="23"/>
  <c r="I222" i="23"/>
  <c r="I242" i="23"/>
  <c r="J70" i="23"/>
  <c r="J71" i="23"/>
  <c r="J72" i="23"/>
  <c r="J73" i="23"/>
  <c r="J66" i="23"/>
  <c r="J74" i="23"/>
  <c r="J67" i="23"/>
  <c r="J75" i="23"/>
  <c r="J68" i="23"/>
  <c r="J76" i="23"/>
  <c r="J69" i="23"/>
  <c r="J77" i="23"/>
  <c r="C374" i="18"/>
  <c r="C373" i="18"/>
  <c r="C372" i="18"/>
  <c r="C371" i="18"/>
  <c r="C370" i="18"/>
  <c r="C369" i="18"/>
  <c r="C368" i="18"/>
  <c r="C367" i="18"/>
  <c r="I190" i="23" l="1"/>
  <c r="J80" i="23"/>
  <c r="J92" i="23" s="1"/>
  <c r="J104" i="23" s="1"/>
  <c r="J116" i="23" s="1"/>
  <c r="J128" i="23" s="1"/>
  <c r="J140" i="23" s="1"/>
  <c r="J152" i="23" s="1"/>
  <c r="J164" i="23" s="1"/>
  <c r="J176" i="23" s="1"/>
  <c r="I188" i="23"/>
  <c r="J78" i="23"/>
  <c r="J90" i="23" s="1"/>
  <c r="J102" i="23" s="1"/>
  <c r="J114" i="23" s="1"/>
  <c r="J126" i="23" s="1"/>
  <c r="J138" i="23" s="1"/>
  <c r="J150" i="23" s="1"/>
  <c r="J162" i="23" s="1"/>
  <c r="J174" i="23" s="1"/>
  <c r="I194" i="23"/>
  <c r="J84" i="23"/>
  <c r="J96" i="23" s="1"/>
  <c r="J108" i="23" s="1"/>
  <c r="J120" i="23" s="1"/>
  <c r="J132" i="23" s="1"/>
  <c r="J144" i="23" s="1"/>
  <c r="J156" i="23" s="1"/>
  <c r="J168" i="23" s="1"/>
  <c r="J180" i="23" s="1"/>
  <c r="I196" i="23"/>
  <c r="J86" i="23"/>
  <c r="J98" i="23" s="1"/>
  <c r="J110" i="23" s="1"/>
  <c r="J122" i="23" s="1"/>
  <c r="J134" i="23" s="1"/>
  <c r="J146" i="23" s="1"/>
  <c r="J158" i="23" s="1"/>
  <c r="J170" i="23" s="1"/>
  <c r="J182" i="23" s="1"/>
  <c r="I189" i="23"/>
  <c r="J79" i="23"/>
  <c r="J91" i="23" s="1"/>
  <c r="J103" i="23" s="1"/>
  <c r="J115" i="23" s="1"/>
  <c r="J127" i="23" s="1"/>
  <c r="J139" i="23" s="1"/>
  <c r="J151" i="23" s="1"/>
  <c r="J163" i="23" s="1"/>
  <c r="J175" i="23" s="1"/>
  <c r="I192" i="23"/>
  <c r="J82" i="23"/>
  <c r="J94" i="23" s="1"/>
  <c r="J106" i="23" s="1"/>
  <c r="J118" i="23" s="1"/>
  <c r="J130" i="23" s="1"/>
  <c r="J142" i="23" s="1"/>
  <c r="J154" i="23" s="1"/>
  <c r="J166" i="23" s="1"/>
  <c r="J178" i="23" s="1"/>
  <c r="I197" i="23"/>
  <c r="J87" i="23"/>
  <c r="J99" i="23" s="1"/>
  <c r="J111" i="23" s="1"/>
  <c r="J123" i="23" s="1"/>
  <c r="J135" i="23" s="1"/>
  <c r="J147" i="23" s="1"/>
  <c r="J159" i="23" s="1"/>
  <c r="J171" i="23" s="1"/>
  <c r="J183" i="23" s="1"/>
  <c r="I195" i="23"/>
  <c r="J85" i="23"/>
  <c r="J97" i="23" s="1"/>
  <c r="J109" i="23" s="1"/>
  <c r="J121" i="23" s="1"/>
  <c r="J133" i="23" s="1"/>
  <c r="J145" i="23" s="1"/>
  <c r="J157" i="23" s="1"/>
  <c r="J169" i="23" s="1"/>
  <c r="J181" i="23" s="1"/>
  <c r="I193" i="23"/>
  <c r="J83" i="23"/>
  <c r="J95" i="23" s="1"/>
  <c r="J107" i="23" s="1"/>
  <c r="J119" i="23" s="1"/>
  <c r="J131" i="23" s="1"/>
  <c r="J143" i="23" s="1"/>
  <c r="J155" i="23" s="1"/>
  <c r="J167" i="23" s="1"/>
  <c r="J179" i="23" s="1"/>
  <c r="I199" i="23"/>
  <c r="J89" i="23"/>
  <c r="J101" i="23" s="1"/>
  <c r="J113" i="23" s="1"/>
  <c r="J125" i="23" s="1"/>
  <c r="J137" i="23" s="1"/>
  <c r="J149" i="23" s="1"/>
  <c r="J161" i="23" s="1"/>
  <c r="J173" i="23" s="1"/>
  <c r="J185" i="23" s="1"/>
  <c r="I191" i="23"/>
  <c r="J81" i="23"/>
  <c r="J93" i="23" s="1"/>
  <c r="J105" i="23" s="1"/>
  <c r="J117" i="23" s="1"/>
  <c r="J129" i="23" s="1"/>
  <c r="J141" i="23" s="1"/>
  <c r="J153" i="23" s="1"/>
  <c r="J165" i="23" s="1"/>
  <c r="J177" i="23" s="1"/>
  <c r="I198" i="23"/>
  <c r="J88" i="23"/>
  <c r="J100" i="23" s="1"/>
  <c r="J112" i="23" s="1"/>
  <c r="J124" i="23" s="1"/>
  <c r="J136" i="23" s="1"/>
  <c r="J148" i="23" s="1"/>
  <c r="J160" i="23" s="1"/>
  <c r="J172" i="23" s="1"/>
  <c r="J184" i="23" s="1"/>
  <c r="D62" i="23"/>
  <c r="D248" i="23"/>
  <c r="D25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0" i="23"/>
  <c r="D43" i="23" s="1"/>
  <c r="D204" i="23"/>
  <c r="D207" i="23" s="1"/>
  <c r="J20" i="17"/>
  <c r="L20" i="17"/>
  <c r="M20" i="17"/>
  <c r="N59" i="22"/>
  <c r="N57" i="22"/>
  <c r="N55" i="22"/>
  <c r="N52" i="22"/>
  <c r="N51" i="22"/>
  <c r="L51" i="22" s="1"/>
  <c r="G20" i="17"/>
  <c r="H20" i="17"/>
  <c r="L57" i="22"/>
  <c r="N53" i="22" l="1"/>
  <c r="N56" i="22"/>
  <c r="N54" i="22"/>
  <c r="L54" i="22" s="1"/>
  <c r="N58" i="22"/>
  <c r="C428" i="18"/>
  <c r="C427" i="18"/>
  <c r="C426" i="18"/>
  <c r="C425" i="18"/>
  <c r="C424" i="18"/>
  <c r="C423" i="18"/>
  <c r="C422" i="18"/>
  <c r="C421" i="18"/>
  <c r="C420" i="18"/>
  <c r="C418" i="18"/>
  <c r="C417" i="18"/>
  <c r="C416" i="18"/>
  <c r="C415" i="18"/>
  <c r="C414" i="18"/>
  <c r="C413" i="18"/>
  <c r="C412" i="18"/>
  <c r="C411" i="18"/>
  <c r="C410" i="18"/>
  <c r="C408" i="18"/>
  <c r="C407" i="18"/>
  <c r="C406" i="18"/>
  <c r="C405" i="18"/>
  <c r="C404" i="18"/>
  <c r="C403" i="18"/>
  <c r="C402" i="18"/>
  <c r="C401" i="18"/>
  <c r="C400" i="18"/>
  <c r="N532" i="18" l="1"/>
  <c r="O532" i="18" s="1"/>
  <c r="P532" i="18" s="1"/>
  <c r="Q532" i="18" s="1"/>
  <c r="N524" i="18"/>
  <c r="O524" i="18" s="1"/>
  <c r="P524" i="18" s="1"/>
  <c r="Q524" i="18" s="1"/>
  <c r="N516" i="18"/>
  <c r="N556" i="18" s="1"/>
  <c r="O556" i="18" s="1"/>
  <c r="P556" i="18" s="1"/>
  <c r="Q556" i="18" s="1"/>
  <c r="N508" i="18"/>
  <c r="N548" i="18" s="1"/>
  <c r="O548" i="18" s="1"/>
  <c r="P548" i="18" s="1"/>
  <c r="Q548" i="18" s="1"/>
  <c r="N500" i="18"/>
  <c r="O500" i="18" s="1"/>
  <c r="P500" i="18" s="1"/>
  <c r="Q500" i="18" s="1"/>
  <c r="C572" i="18"/>
  <c r="C564" i="18"/>
  <c r="C556" i="18"/>
  <c r="C548" i="18"/>
  <c r="C540" i="18"/>
  <c r="C532" i="18"/>
  <c r="C524" i="18"/>
  <c r="C516" i="18"/>
  <c r="C508" i="18"/>
  <c r="C500" i="18"/>
  <c r="O492" i="18"/>
  <c r="P492" i="18" s="1"/>
  <c r="Q492" i="18" s="1"/>
  <c r="C492" i="18"/>
  <c r="O484" i="18"/>
  <c r="P484" i="18" s="1"/>
  <c r="Q484" i="18" s="1"/>
  <c r="C484" i="18"/>
  <c r="O476" i="18"/>
  <c r="P476" i="18" s="1"/>
  <c r="Q476" i="18" s="1"/>
  <c r="C476" i="18"/>
  <c r="O468" i="18"/>
  <c r="P468" i="18" s="1"/>
  <c r="Q468" i="18" s="1"/>
  <c r="C468" i="18"/>
  <c r="O460" i="18"/>
  <c r="P460" i="18" s="1"/>
  <c r="Q460" i="18" s="1"/>
  <c r="C460" i="18"/>
  <c r="L458" i="18"/>
  <c r="N572" i="18" l="1"/>
  <c r="O572" i="18" s="1"/>
  <c r="P572" i="18" s="1"/>
  <c r="Q572" i="18" s="1"/>
  <c r="O508" i="18"/>
  <c r="P508" i="18" s="1"/>
  <c r="Q508" i="18" s="1"/>
  <c r="O516" i="18"/>
  <c r="P516" i="18" s="1"/>
  <c r="Q516" i="18" s="1"/>
  <c r="N540" i="18"/>
  <c r="O540" i="18" s="1"/>
  <c r="P540" i="18" s="1"/>
  <c r="Q540" i="18" s="1"/>
  <c r="N564" i="18"/>
  <c r="O564" i="18" s="1"/>
  <c r="P564" i="18" s="1"/>
  <c r="Q564" i="18" s="1"/>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C506" i="18"/>
  <c r="C505" i="18"/>
  <c r="C504" i="18"/>
  <c r="C503" i="18"/>
  <c r="C502" i="18"/>
  <c r="C501" i="18"/>
  <c r="C499" i="18"/>
  <c r="S616" i="18"/>
  <c r="T616" i="18" s="1"/>
  <c r="U616" i="18" s="1"/>
  <c r="S612" i="18"/>
  <c r="S610" i="18"/>
  <c r="T610" i="18" s="1"/>
  <c r="U610" i="18" s="1"/>
  <c r="S609" i="18"/>
  <c r="S608" i="18"/>
  <c r="S625" i="18"/>
  <c r="T625" i="18" s="1"/>
  <c r="U625" i="18" s="1"/>
  <c r="S624" i="18"/>
  <c r="T624" i="18" s="1"/>
  <c r="U624" i="18" s="1"/>
  <c r="S623" i="18"/>
  <c r="T623" i="18" s="1"/>
  <c r="U623" i="18" s="1"/>
  <c r="S622" i="18"/>
  <c r="T622" i="18" s="1"/>
  <c r="U622" i="18" s="1"/>
  <c r="S604" i="18"/>
  <c r="T604" i="18" s="1"/>
  <c r="U604" i="18" s="1"/>
  <c r="S603" i="18"/>
  <c r="T603" i="18" s="1"/>
  <c r="U603" i="18" s="1"/>
  <c r="S602" i="18"/>
  <c r="T602" i="18" s="1"/>
  <c r="U602" i="18" s="1"/>
  <c r="S601" i="18"/>
  <c r="T601" i="18" s="1"/>
  <c r="U601" i="18" s="1"/>
  <c r="S600" i="18"/>
  <c r="T600" i="18" s="1"/>
  <c r="U600" i="18" s="1"/>
  <c r="S599" i="18"/>
  <c r="T599" i="18" s="1"/>
  <c r="U599" i="18" s="1"/>
  <c r="S596" i="18"/>
  <c r="T596" i="18" s="1"/>
  <c r="U596" i="18" s="1"/>
  <c r="S595" i="18"/>
  <c r="S594" i="18"/>
  <c r="T594" i="18" s="1"/>
  <c r="U594" i="18" s="1"/>
  <c r="S593" i="18"/>
  <c r="T593" i="18" s="1"/>
  <c r="U593" i="18" s="1"/>
  <c r="S592" i="18"/>
  <c r="T592" i="18" s="1"/>
  <c r="U592" i="18" s="1"/>
  <c r="S591" i="18"/>
  <c r="T591" i="18" s="1"/>
  <c r="U591" i="18" s="1"/>
  <c r="S588" i="18"/>
  <c r="T588" i="18" s="1"/>
  <c r="U588" i="18" s="1"/>
  <c r="S587" i="18"/>
  <c r="T587" i="18" s="1"/>
  <c r="U587" i="18" s="1"/>
  <c r="S586" i="18"/>
  <c r="T586" i="18" s="1"/>
  <c r="U586" i="18" s="1"/>
  <c r="S585" i="18"/>
  <c r="T585" i="18" s="1"/>
  <c r="U585" i="18" s="1"/>
  <c r="S584" i="18"/>
  <c r="T584" i="18" s="1"/>
  <c r="U584" i="18" s="1"/>
  <c r="S583" i="18"/>
  <c r="T583" i="18" s="1"/>
  <c r="U583" i="18" s="1"/>
  <c r="S582" i="18"/>
  <c r="T582" i="18" s="1"/>
  <c r="U582" i="18" s="1"/>
  <c r="S581" i="18"/>
  <c r="T581" i="18" s="1"/>
  <c r="U58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P485" i="18" s="1"/>
  <c r="Q485" i="18" s="1"/>
  <c r="O482" i="18"/>
  <c r="P482" i="18" s="1"/>
  <c r="Q482" i="18" s="1"/>
  <c r="O481" i="18"/>
  <c r="P481" i="18" s="1"/>
  <c r="Q481" i="18" s="1"/>
  <c r="O480" i="18"/>
  <c r="P480" i="18" s="1"/>
  <c r="Q480" i="18" s="1"/>
  <c r="O479" i="18"/>
  <c r="P479" i="18" s="1"/>
  <c r="Q479" i="18" s="1"/>
  <c r="O478" i="18"/>
  <c r="P478" i="18" s="1"/>
  <c r="Q478" i="18" s="1"/>
  <c r="O477" i="18"/>
  <c r="O474" i="18"/>
  <c r="O473" i="18"/>
  <c r="O472" i="18"/>
  <c r="P472" i="18" s="1"/>
  <c r="Q472" i="18" s="1"/>
  <c r="O471" i="18"/>
  <c r="P471" i="18" s="1"/>
  <c r="Q471" i="18" s="1"/>
  <c r="O470" i="18"/>
  <c r="P470" i="18" s="1"/>
  <c r="Q470" i="18" s="1"/>
  <c r="O469" i="18"/>
  <c r="P469" i="18" s="1"/>
  <c r="Q469" i="18" s="1"/>
  <c r="O466" i="18"/>
  <c r="P466" i="18" s="1"/>
  <c r="Q466" i="18" s="1"/>
  <c r="O465" i="18"/>
  <c r="P465" i="18" s="1"/>
  <c r="Q465" i="18" s="1"/>
  <c r="O464" i="18"/>
  <c r="P464" i="18" s="1"/>
  <c r="Q464" i="18" s="1"/>
  <c r="O463" i="18"/>
  <c r="P463" i="18" s="1"/>
  <c r="Q463" i="18" s="1"/>
  <c r="O462" i="18"/>
  <c r="P462" i="18" s="1"/>
  <c r="Q462" i="18" s="1"/>
  <c r="O461" i="18"/>
  <c r="P461" i="18" s="1"/>
  <c r="Q461" i="18" s="1"/>
  <c r="O448" i="18"/>
  <c r="P448" i="18" s="1"/>
  <c r="Q448" i="18" s="1"/>
  <c r="O447" i="18"/>
  <c r="P447" i="18" s="1"/>
  <c r="Q447" i="18" s="1"/>
  <c r="O446" i="18"/>
  <c r="P446" i="18" s="1"/>
  <c r="Q446" i="18" s="1"/>
  <c r="O434" i="18"/>
  <c r="P434" i="18" s="1"/>
  <c r="Q434" i="18" s="1"/>
  <c r="O433" i="18"/>
  <c r="O432" i="18"/>
  <c r="R614" i="18"/>
  <c r="R618" i="18" s="1"/>
  <c r="S618" i="18" s="1"/>
  <c r="R613" i="18"/>
  <c r="R617" i="18" s="1"/>
  <c r="R630" i="18"/>
  <c r="R635" i="18" s="1"/>
  <c r="S635" i="18" s="1"/>
  <c r="R629" i="18"/>
  <c r="R634" i="18" s="1"/>
  <c r="S634" i="18" s="1"/>
  <c r="R628" i="18"/>
  <c r="R633" i="18" s="1"/>
  <c r="S633" i="18" s="1"/>
  <c r="R627" i="18"/>
  <c r="R632" i="18" s="1"/>
  <c r="S632" i="18" s="1"/>
  <c r="R590" i="18"/>
  <c r="S590" i="18" s="1"/>
  <c r="T590" i="18" s="1"/>
  <c r="U590" i="18" s="1"/>
  <c r="R589" i="18"/>
  <c r="R597" i="18" s="1"/>
  <c r="S597" i="18" s="1"/>
  <c r="N538" i="18"/>
  <c r="O538" i="18" s="1"/>
  <c r="N537" i="18"/>
  <c r="N577" i="18" s="1"/>
  <c r="O577" i="18" s="1"/>
  <c r="N536" i="18"/>
  <c r="O536" i="18" s="1"/>
  <c r="N535" i="18"/>
  <c r="O535" i="18" s="1"/>
  <c r="N534" i="18"/>
  <c r="O534" i="18" s="1"/>
  <c r="N533" i="18"/>
  <c r="N573" i="18" s="1"/>
  <c r="O573" i="18" s="1"/>
  <c r="N530" i="18"/>
  <c r="O530" i="18" s="1"/>
  <c r="N529" i="18"/>
  <c r="N569" i="18" s="1"/>
  <c r="O569" i="18" s="1"/>
  <c r="N528" i="18"/>
  <c r="O528" i="18" s="1"/>
  <c r="N527" i="18"/>
  <c r="O527" i="18" s="1"/>
  <c r="N526" i="18"/>
  <c r="O526" i="18" s="1"/>
  <c r="N525" i="18"/>
  <c r="O525" i="18" s="1"/>
  <c r="N522" i="18"/>
  <c r="N562" i="18" s="1"/>
  <c r="O562" i="18" s="1"/>
  <c r="N521" i="18"/>
  <c r="N520" i="18"/>
  <c r="N560" i="18" s="1"/>
  <c r="O560" i="18" s="1"/>
  <c r="N519" i="18"/>
  <c r="N559" i="18" s="1"/>
  <c r="O559" i="18" s="1"/>
  <c r="N518" i="18"/>
  <c r="N558" i="18" s="1"/>
  <c r="O558" i="18" s="1"/>
  <c r="N517" i="18"/>
  <c r="N557" i="18" s="1"/>
  <c r="O557" i="18" s="1"/>
  <c r="N514" i="18"/>
  <c r="N554" i="18" s="1"/>
  <c r="O554" i="18" s="1"/>
  <c r="N513" i="18"/>
  <c r="N553" i="18" s="1"/>
  <c r="O553" i="18" s="1"/>
  <c r="N512" i="18"/>
  <c r="N552" i="18" s="1"/>
  <c r="O552" i="18" s="1"/>
  <c r="N511" i="18"/>
  <c r="N551" i="18" s="1"/>
  <c r="O551" i="18" s="1"/>
  <c r="N510" i="18"/>
  <c r="O510" i="18" s="1"/>
  <c r="P510" i="18" s="1"/>
  <c r="Q510" i="18" s="1"/>
  <c r="N509" i="18"/>
  <c r="O509" i="18" s="1"/>
  <c r="P509" i="18" s="1"/>
  <c r="Q509" i="18" s="1"/>
  <c r="N506" i="18"/>
  <c r="O506" i="18" s="1"/>
  <c r="N505" i="18"/>
  <c r="N545" i="18" s="1"/>
  <c r="O545" i="18" s="1"/>
  <c r="N504" i="18"/>
  <c r="O504" i="18" s="1"/>
  <c r="N503" i="18"/>
  <c r="N543" i="18" s="1"/>
  <c r="O543" i="18" s="1"/>
  <c r="N502" i="18"/>
  <c r="O502" i="18" s="1"/>
  <c r="N501" i="18"/>
  <c r="N541" i="18" s="1"/>
  <c r="O541" i="18" s="1"/>
  <c r="N452" i="18"/>
  <c r="N456" i="18" s="1"/>
  <c r="O456" i="18" s="1"/>
  <c r="N451" i="18"/>
  <c r="N455" i="18" s="1"/>
  <c r="O455" i="18" s="1"/>
  <c r="N450" i="18"/>
  <c r="O450" i="18" s="1"/>
  <c r="N438" i="18"/>
  <c r="N442" i="18" s="1"/>
  <c r="N437" i="18"/>
  <c r="N441" i="18" s="1"/>
  <c r="O441" i="18" s="1"/>
  <c r="N436" i="18"/>
  <c r="N440" i="18" s="1"/>
  <c r="O440" i="18" s="1"/>
  <c r="C490" i="18"/>
  <c r="C489" i="18"/>
  <c r="C488" i="18"/>
  <c r="C487" i="18"/>
  <c r="C486" i="18"/>
  <c r="C485" i="18"/>
  <c r="C483"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82" i="18"/>
  <c r="C481" i="18"/>
  <c r="C480" i="18"/>
  <c r="C479" i="18"/>
  <c r="C478" i="18"/>
  <c r="C477" i="18"/>
  <c r="C475" i="18"/>
  <c r="C397" i="18"/>
  <c r="C396"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499" i="18"/>
  <c r="H539" i="18"/>
  <c r="C474" i="18"/>
  <c r="C473" i="18"/>
  <c r="C472" i="18"/>
  <c r="C471" i="18"/>
  <c r="C470" i="18"/>
  <c r="C469" i="18"/>
  <c r="C467" i="18"/>
  <c r="C498" i="18"/>
  <c r="C497" i="18"/>
  <c r="C496" i="18"/>
  <c r="C495" i="18"/>
  <c r="C494" i="18"/>
  <c r="C493" i="18"/>
  <c r="C491" i="18"/>
  <c r="N570" i="18" l="1"/>
  <c r="O570" i="18" s="1"/>
  <c r="P570" i="18" s="1"/>
  <c r="Q570" i="18" s="1"/>
  <c r="N575" i="18"/>
  <c r="O575" i="18" s="1"/>
  <c r="P575" i="18" s="1"/>
  <c r="Q575" i="18" s="1"/>
  <c r="N578" i="18"/>
  <c r="O578" i="18" s="1"/>
  <c r="P578" i="18" s="1"/>
  <c r="Q578" i="18" s="1"/>
  <c r="N567" i="18"/>
  <c r="O567" i="18" s="1"/>
  <c r="P567" i="18" s="1"/>
  <c r="Q567" i="18" s="1"/>
  <c r="N566" i="18"/>
  <c r="O566" i="18" s="1"/>
  <c r="P566" i="18" s="1"/>
  <c r="Q566" i="18" s="1"/>
  <c r="N576" i="18"/>
  <c r="O576" i="18" s="1"/>
  <c r="P576" i="18" s="1"/>
  <c r="Q576" i="18" s="1"/>
  <c r="O503" i="18"/>
  <c r="O505" i="18"/>
  <c r="O511" i="18"/>
  <c r="P511" i="18" s="1"/>
  <c r="Q511" i="18" s="1"/>
  <c r="O512" i="18"/>
  <c r="P512" i="18" s="1"/>
  <c r="Q512" i="18" s="1"/>
  <c r="O514" i="18"/>
  <c r="P514" i="18" s="1"/>
  <c r="Q514" i="18" s="1"/>
  <c r="O517" i="18"/>
  <c r="N544" i="18"/>
  <c r="O544" i="18" s="1"/>
  <c r="P544" i="18" s="1"/>
  <c r="Q544" i="18" s="1"/>
  <c r="N568" i="18"/>
  <c r="O568" i="18" s="1"/>
  <c r="P568" i="18" s="1"/>
  <c r="Q568" i="18" s="1"/>
  <c r="O513" i="18"/>
  <c r="P513" i="18" s="1"/>
  <c r="Q513" i="18" s="1"/>
  <c r="O518" i="18"/>
  <c r="P518" i="18" s="1"/>
  <c r="Q518" i="18" s="1"/>
  <c r="O519" i="18"/>
  <c r="P519" i="18" s="1"/>
  <c r="Q519" i="18" s="1"/>
  <c r="N542" i="18"/>
  <c r="O542" i="18" s="1"/>
  <c r="P542" i="18" s="1"/>
  <c r="Q542" i="18" s="1"/>
  <c r="O537" i="18"/>
  <c r="P537" i="18" s="1"/>
  <c r="Q537" i="18" s="1"/>
  <c r="R598" i="18"/>
  <c r="S598" i="18" s="1"/>
  <c r="S627" i="18"/>
  <c r="T627" i="18" s="1"/>
  <c r="U627" i="18" s="1"/>
  <c r="P525" i="18"/>
  <c r="Q525" i="18" s="1"/>
  <c r="N549" i="18"/>
  <c r="O549" i="18" s="1"/>
  <c r="S614" i="18"/>
  <c r="T614" i="18" s="1"/>
  <c r="U614" i="18" s="1"/>
  <c r="N550" i="18"/>
  <c r="O550" i="18" s="1"/>
  <c r="O501" i="18"/>
  <c r="O436" i="18"/>
  <c r="P436" i="18" s="1"/>
  <c r="Q436" i="18" s="1"/>
  <c r="O520" i="18"/>
  <c r="P520" i="18" s="1"/>
  <c r="Q520" i="18" s="1"/>
  <c r="O521" i="18"/>
  <c r="P521" i="18" s="1"/>
  <c r="Q521" i="18" s="1"/>
  <c r="O529" i="18"/>
  <c r="P529" i="18" s="1"/>
  <c r="Q529" i="18" s="1"/>
  <c r="N561" i="18"/>
  <c r="O561" i="18" s="1"/>
  <c r="P561" i="18" s="1"/>
  <c r="Q561" i="18" s="1"/>
  <c r="S589" i="18"/>
  <c r="T589" i="18" s="1"/>
  <c r="U589" i="18" s="1"/>
  <c r="O522" i="18"/>
  <c r="P522" i="18" s="1"/>
  <c r="Q522" i="18" s="1"/>
  <c r="O533" i="18"/>
  <c r="P533" i="18" s="1"/>
  <c r="Q533" i="18" s="1"/>
  <c r="N565" i="18"/>
  <c r="O565" i="18" s="1"/>
  <c r="P565" i="18" s="1"/>
  <c r="Q565" i="18" s="1"/>
  <c r="O437" i="18"/>
  <c r="P437" i="18" s="1"/>
  <c r="Q437" i="18" s="1"/>
  <c r="O451" i="18"/>
  <c r="P451" i="18" s="1"/>
  <c r="Q451" i="18" s="1"/>
  <c r="O452" i="18"/>
  <c r="P452" i="18" s="1"/>
  <c r="Q452" i="18" s="1"/>
  <c r="S630" i="18"/>
  <c r="T630" i="18" s="1"/>
  <c r="U630" i="18" s="1"/>
  <c r="S629" i="18"/>
  <c r="T629" i="18" s="1"/>
  <c r="U629" i="18" s="1"/>
  <c r="S628" i="18"/>
  <c r="T628" i="18" s="1"/>
  <c r="U628" i="18" s="1"/>
  <c r="O438" i="18"/>
  <c r="S613" i="18"/>
  <c r="T613" i="18" s="1"/>
  <c r="U613" i="18" s="1"/>
  <c r="O442" i="18"/>
  <c r="P442" i="18" s="1"/>
  <c r="Q442" i="18" s="1"/>
  <c r="S617" i="18"/>
  <c r="T617" i="18" s="1"/>
  <c r="U617" i="18" s="1"/>
  <c r="P541" i="18"/>
  <c r="Q541" i="18" s="1"/>
  <c r="P534" i="18"/>
  <c r="Q534" i="18" s="1"/>
  <c r="P536" i="18"/>
  <c r="Q536" i="18" s="1"/>
  <c r="P456" i="18"/>
  <c r="Q456" i="18" s="1"/>
  <c r="P535" i="18"/>
  <c r="Q535" i="18" s="1"/>
  <c r="P545" i="18"/>
  <c r="Q545" i="18" s="1"/>
  <c r="P506" i="18"/>
  <c r="Q506" i="18" s="1"/>
  <c r="P455" i="18"/>
  <c r="Q455" i="18" s="1"/>
  <c r="P450" i="18"/>
  <c r="Q450" i="18" s="1"/>
  <c r="P543" i="18"/>
  <c r="Q543" i="18" s="1"/>
  <c r="N574" i="18"/>
  <c r="N454" i="18"/>
  <c r="N546" i="18"/>
  <c r="O546" i="18" s="1"/>
  <c r="P517" i="18"/>
  <c r="Q517" i="18" s="1"/>
  <c r="P569" i="18"/>
  <c r="Q569" i="18" s="1"/>
  <c r="P538" i="18"/>
  <c r="Q538" i="18" s="1"/>
  <c r="P474" i="18"/>
  <c r="Q474" i="18" s="1"/>
  <c r="P473" i="18"/>
  <c r="Q473" i="18" s="1"/>
  <c r="T612" i="18"/>
  <c r="U612" i="18" s="1"/>
  <c r="P433" i="18"/>
  <c r="Q433" i="18" s="1"/>
  <c r="T609" i="18"/>
  <c r="U609" i="18" s="1"/>
  <c r="P432" i="18"/>
  <c r="Q432" i="18" s="1"/>
  <c r="T608" i="18"/>
  <c r="U608" i="18" s="1"/>
  <c r="P477" i="18"/>
  <c r="Q477" i="18" s="1"/>
  <c r="T595" i="18"/>
  <c r="U595" i="18" s="1"/>
  <c r="O574" i="18" l="1"/>
  <c r="P574" i="18" s="1"/>
  <c r="Q574" i="18" s="1"/>
  <c r="O454" i="18"/>
  <c r="P454" i="18" s="1"/>
  <c r="Q454" i="18" s="1"/>
  <c r="P552" i="18"/>
  <c r="Q552" i="18" s="1"/>
  <c r="P546" i="18"/>
  <c r="Q546" i="18" s="1"/>
  <c r="P562" i="18"/>
  <c r="Q562" i="18" s="1"/>
  <c r="P502" i="18"/>
  <c r="Q502" i="18" s="1"/>
  <c r="T597" i="18"/>
  <c r="U597" i="18" s="1"/>
  <c r="P527" i="18"/>
  <c r="Q527" i="18" s="1"/>
  <c r="T598" i="18"/>
  <c r="U598" i="18" s="1"/>
  <c r="P549" i="18"/>
  <c r="Q549" i="18" s="1"/>
  <c r="T634" i="18"/>
  <c r="U634" i="18" s="1"/>
  <c r="P501" i="18"/>
  <c r="Q501" i="18" s="1"/>
  <c r="P560" i="18"/>
  <c r="Q560" i="18" s="1"/>
  <c r="T618" i="18"/>
  <c r="U618" i="18" s="1"/>
  <c r="T633" i="18"/>
  <c r="U633" i="18" s="1"/>
  <c r="P577" i="18"/>
  <c r="Q577" i="18" s="1"/>
  <c r="P530" i="18"/>
  <c r="Q530" i="18" s="1"/>
  <c r="T632" i="18"/>
  <c r="U632" i="18" s="1"/>
  <c r="P573" i="18"/>
  <c r="Q573" i="18" s="1"/>
  <c r="P526" i="18"/>
  <c r="Q526" i="18" s="1"/>
  <c r="T635" i="18"/>
  <c r="U635" i="18" s="1"/>
  <c r="P558" i="18"/>
  <c r="Q558" i="18" s="1"/>
  <c r="P559" i="18"/>
  <c r="Q559" i="18" s="1"/>
  <c r="P440" i="18"/>
  <c r="Q440" i="18" s="1"/>
  <c r="P528" i="18"/>
  <c r="Q528" i="18" s="1"/>
  <c r="P551" i="18"/>
  <c r="Q551" i="18" s="1"/>
  <c r="P504" i="18"/>
  <c r="Q504" i="18" s="1"/>
  <c r="P503" i="18"/>
  <c r="Q503" i="18" s="1"/>
  <c r="P557" i="18"/>
  <c r="Q557" i="18" s="1"/>
  <c r="P441" i="18"/>
  <c r="Q441" i="18" s="1"/>
  <c r="P505" i="18"/>
  <c r="Q505" i="18" s="1"/>
  <c r="P438" i="18"/>
  <c r="Q438" i="18" s="1"/>
  <c r="P554" i="18"/>
  <c r="Q554" i="18" s="1"/>
  <c r="P550" i="18"/>
  <c r="Q550" i="18" s="1"/>
  <c r="P553" i="18"/>
  <c r="Q553"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G346" i="1" l="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AU373" i="1"/>
  <c r="AT373" i="1"/>
  <c r="AS373" i="1"/>
  <c r="AR373" i="1"/>
  <c r="AQ373" i="1"/>
  <c r="AP373" i="1"/>
  <c r="AO373" i="1"/>
  <c r="AN373" i="1"/>
  <c r="AM373" i="1"/>
  <c r="AL373" i="1"/>
  <c r="AK373" i="1"/>
  <c r="AJ373" i="1"/>
  <c r="AI373" i="1"/>
  <c r="AH373" i="1"/>
  <c r="AG373" i="1"/>
  <c r="AF373" i="1"/>
  <c r="AE373" i="1"/>
  <c r="AD373" i="1"/>
  <c r="AC373" i="1"/>
  <c r="AB373" i="1"/>
  <c r="AA373" i="1"/>
  <c r="Z373" i="1"/>
  <c r="Y373" i="1"/>
  <c r="X373" i="1"/>
  <c r="W373" i="1"/>
  <c r="V373" i="1"/>
  <c r="U373" i="1"/>
  <c r="T373" i="1"/>
  <c r="S373" i="1"/>
  <c r="R373" i="1"/>
  <c r="Q373" i="1"/>
  <c r="P373" i="1"/>
  <c r="O373" i="1"/>
  <c r="N373" i="1"/>
  <c r="M373" i="1"/>
  <c r="L373" i="1"/>
  <c r="K373" i="1"/>
  <c r="J373" i="1"/>
  <c r="I373" i="1"/>
  <c r="H373"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26" i="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AU366" i="1"/>
  <c r="AT366" i="1"/>
  <c r="AS366" i="1"/>
  <c r="AR366" i="1"/>
  <c r="AQ366" i="1"/>
  <c r="AP366" i="1"/>
  <c r="AO366" i="1"/>
  <c r="AN366" i="1"/>
  <c r="AM366" i="1"/>
  <c r="AL366" i="1"/>
  <c r="AK366" i="1"/>
  <c r="AJ366" i="1"/>
  <c r="AI366" i="1"/>
  <c r="AH366" i="1"/>
  <c r="AG366" i="1"/>
  <c r="AF366" i="1"/>
  <c r="AE366" i="1"/>
  <c r="AD366" i="1"/>
  <c r="AC366" i="1"/>
  <c r="AB366" i="1"/>
  <c r="AA366" i="1"/>
  <c r="Z366" i="1"/>
  <c r="Y366" i="1"/>
  <c r="X366" i="1"/>
  <c r="W366" i="1"/>
  <c r="V366" i="1"/>
  <c r="U366" i="1"/>
  <c r="T366" i="1"/>
  <c r="S366" i="1"/>
  <c r="R366" i="1"/>
  <c r="Q366" i="1"/>
  <c r="P366" i="1"/>
  <c r="O366" i="1"/>
  <c r="N366" i="1"/>
  <c r="M366" i="1"/>
  <c r="L366" i="1"/>
  <c r="K366" i="1"/>
  <c r="J366" i="1"/>
  <c r="I366" i="1"/>
  <c r="H366" i="1"/>
  <c r="AU365" i="1"/>
  <c r="AT365" i="1"/>
  <c r="AS365" i="1"/>
  <c r="AR365" i="1"/>
  <c r="AQ365" i="1"/>
  <c r="AP365" i="1"/>
  <c r="AO365" i="1"/>
  <c r="AN365" i="1"/>
  <c r="AM365" i="1"/>
  <c r="AL365" i="1"/>
  <c r="AK365" i="1"/>
  <c r="AJ365" i="1"/>
  <c r="AI365" i="1"/>
  <c r="AH365" i="1"/>
  <c r="AG365" i="1"/>
  <c r="AF365" i="1"/>
  <c r="AE365" i="1"/>
  <c r="AD365" i="1"/>
  <c r="AC365" i="1"/>
  <c r="AB365" i="1"/>
  <c r="AA365" i="1"/>
  <c r="Z365" i="1"/>
  <c r="Y365" i="1"/>
  <c r="X365" i="1"/>
  <c r="W365" i="1"/>
  <c r="V365" i="1"/>
  <c r="U365" i="1"/>
  <c r="T365" i="1"/>
  <c r="S365" i="1"/>
  <c r="R365" i="1"/>
  <c r="Q365" i="1"/>
  <c r="P365" i="1"/>
  <c r="O365" i="1"/>
  <c r="N365" i="1"/>
  <c r="M365" i="1"/>
  <c r="L365" i="1"/>
  <c r="K365" i="1"/>
  <c r="J365" i="1"/>
  <c r="I365" i="1"/>
  <c r="H365" i="1"/>
  <c r="AU364" i="1"/>
  <c r="AT364" i="1"/>
  <c r="AS364" i="1"/>
  <c r="AR364" i="1"/>
  <c r="AQ364" i="1"/>
  <c r="AP364" i="1"/>
  <c r="AO364" i="1"/>
  <c r="AN364" i="1"/>
  <c r="AM364" i="1"/>
  <c r="AL364" i="1"/>
  <c r="AK364" i="1"/>
  <c r="AJ364" i="1"/>
  <c r="AI364" i="1"/>
  <c r="AH364" i="1"/>
  <c r="AG364" i="1"/>
  <c r="AF364" i="1"/>
  <c r="AE364" i="1"/>
  <c r="AD364" i="1"/>
  <c r="AC364" i="1"/>
  <c r="AB364" i="1"/>
  <c r="AA364" i="1"/>
  <c r="Z364" i="1"/>
  <c r="Y364" i="1"/>
  <c r="X364" i="1"/>
  <c r="W364" i="1"/>
  <c r="V364" i="1"/>
  <c r="U364" i="1"/>
  <c r="T364" i="1"/>
  <c r="S364" i="1"/>
  <c r="R364" i="1"/>
  <c r="Q364" i="1"/>
  <c r="P364" i="1"/>
  <c r="O364" i="1"/>
  <c r="N364" i="1"/>
  <c r="M364" i="1"/>
  <c r="L364" i="1"/>
  <c r="K364" i="1"/>
  <c r="J364" i="1"/>
  <c r="I364" i="1"/>
  <c r="H364" i="1"/>
  <c r="AU363" i="1"/>
  <c r="AT363" i="1"/>
  <c r="AS363" i="1"/>
  <c r="AR363" i="1"/>
  <c r="AQ363" i="1"/>
  <c r="AP363" i="1"/>
  <c r="AO363" i="1"/>
  <c r="AN363" i="1"/>
  <c r="AM363" i="1"/>
  <c r="AL363" i="1"/>
  <c r="AK363" i="1"/>
  <c r="AJ363" i="1"/>
  <c r="AI363" i="1"/>
  <c r="AH363" i="1"/>
  <c r="AG363" i="1"/>
  <c r="AF363" i="1"/>
  <c r="AE363" i="1"/>
  <c r="AD363" i="1"/>
  <c r="AC363" i="1"/>
  <c r="AB363" i="1"/>
  <c r="AA363" i="1"/>
  <c r="Z363" i="1"/>
  <c r="Y363" i="1"/>
  <c r="X363" i="1"/>
  <c r="W363" i="1"/>
  <c r="V363" i="1"/>
  <c r="U363" i="1"/>
  <c r="T363" i="1"/>
  <c r="S363" i="1"/>
  <c r="R363" i="1"/>
  <c r="Q363" i="1"/>
  <c r="P363" i="1"/>
  <c r="O363" i="1"/>
  <c r="N363" i="1"/>
  <c r="M363" i="1"/>
  <c r="L363" i="1"/>
  <c r="K363" i="1"/>
  <c r="J363" i="1"/>
  <c r="I363" i="1"/>
  <c r="H363" i="1"/>
  <c r="AU362" i="1"/>
  <c r="AT362" i="1"/>
  <c r="AS362" i="1"/>
  <c r="AR362" i="1"/>
  <c r="AQ362" i="1"/>
  <c r="AP362" i="1"/>
  <c r="AO362" i="1"/>
  <c r="AN362" i="1"/>
  <c r="AM362" i="1"/>
  <c r="AL362" i="1"/>
  <c r="AK362" i="1"/>
  <c r="AJ362" i="1"/>
  <c r="AI362" i="1"/>
  <c r="AH362" i="1"/>
  <c r="AG362" i="1"/>
  <c r="AF362" i="1"/>
  <c r="AE362" i="1"/>
  <c r="AD362" i="1"/>
  <c r="AC362" i="1"/>
  <c r="AB362" i="1"/>
  <c r="AA362" i="1"/>
  <c r="Z362" i="1"/>
  <c r="Y362" i="1"/>
  <c r="X362" i="1"/>
  <c r="W362" i="1"/>
  <c r="V362" i="1"/>
  <c r="U362" i="1"/>
  <c r="T362" i="1"/>
  <c r="S362" i="1"/>
  <c r="R362" i="1"/>
  <c r="Q362" i="1"/>
  <c r="P362" i="1"/>
  <c r="O362" i="1"/>
  <c r="N362" i="1"/>
  <c r="M362" i="1"/>
  <c r="L362" i="1"/>
  <c r="K362" i="1"/>
  <c r="J362" i="1"/>
  <c r="I362" i="1"/>
  <c r="H362" i="1"/>
  <c r="AU361" i="1"/>
  <c r="AT361" i="1"/>
  <c r="AS361" i="1"/>
  <c r="AR361" i="1"/>
  <c r="AQ361" i="1"/>
  <c r="AP361" i="1"/>
  <c r="AO361" i="1"/>
  <c r="AN361" i="1"/>
  <c r="AM361" i="1"/>
  <c r="AL361" i="1"/>
  <c r="AK361" i="1"/>
  <c r="AJ361" i="1"/>
  <c r="AI361" i="1"/>
  <c r="AH361" i="1"/>
  <c r="AG361" i="1"/>
  <c r="AF361" i="1"/>
  <c r="AE361" i="1"/>
  <c r="AD361" i="1"/>
  <c r="AC361" i="1"/>
  <c r="AB361" i="1"/>
  <c r="AA361" i="1"/>
  <c r="Z361" i="1"/>
  <c r="Y361" i="1"/>
  <c r="X361" i="1"/>
  <c r="W361" i="1"/>
  <c r="V361" i="1"/>
  <c r="U361" i="1"/>
  <c r="T361" i="1"/>
  <c r="S361" i="1"/>
  <c r="R361" i="1"/>
  <c r="Q361" i="1"/>
  <c r="P361" i="1"/>
  <c r="O361" i="1"/>
  <c r="N361" i="1"/>
  <c r="M361" i="1"/>
  <c r="L361" i="1"/>
  <c r="K361" i="1"/>
  <c r="J361" i="1"/>
  <c r="I361" i="1"/>
  <c r="H361" i="1"/>
  <c r="G234" i="1"/>
  <c r="G233" i="1"/>
  <c r="G232" i="1"/>
  <c r="G231" i="1"/>
  <c r="G230" i="1"/>
  <c r="G227" i="1"/>
  <c r="G228" i="1"/>
  <c r="G229" i="1"/>
  <c r="G235" i="1"/>
  <c r="G224" i="1"/>
  <c r="G225" i="1"/>
  <c r="G223" i="1"/>
  <c r="N226" i="1" l="1"/>
  <c r="N230" i="1"/>
  <c r="N229" i="1"/>
  <c r="N231" i="1"/>
  <c r="N232" i="1"/>
  <c r="N233" i="1"/>
  <c r="N224" i="1"/>
  <c r="N223" i="1"/>
  <c r="N225" i="1"/>
  <c r="N228" i="1"/>
  <c r="N227" i="1"/>
  <c r="G222" i="1"/>
  <c r="N22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75" i="18"/>
  <c r="H780" i="18"/>
  <c r="H785" i="18"/>
  <c r="H790" i="18"/>
  <c r="C790" i="18"/>
  <c r="C785" i="18"/>
  <c r="C780" i="18"/>
  <c r="C775" i="18"/>
  <c r="H670" i="18"/>
  <c r="C693" i="18"/>
  <c r="C692" i="18"/>
  <c r="C691" i="18"/>
  <c r="C690" i="18"/>
  <c r="C689" i="18"/>
  <c r="C688" i="18"/>
  <c r="C687" i="18"/>
  <c r="C686" i="18"/>
  <c r="C685" i="18"/>
  <c r="C684" i="18"/>
  <c r="C683" i="18"/>
  <c r="C682" i="18"/>
  <c r="C681" i="18"/>
  <c r="C680" i="18"/>
  <c r="C679" i="18"/>
  <c r="C678" i="18"/>
  <c r="C677" i="18"/>
  <c r="C676" i="18"/>
  <c r="U675" i="18"/>
  <c r="U678" i="18" s="1"/>
  <c r="U681" i="18" s="1"/>
  <c r="U684" i="18" s="1"/>
  <c r="U687" i="18" s="1"/>
  <c r="U690" i="18" s="1"/>
  <c r="U693" i="18" s="1"/>
  <c r="T675" i="18"/>
  <c r="T678" i="18" s="1"/>
  <c r="T681" i="18" s="1"/>
  <c r="T684" i="18" s="1"/>
  <c r="T687" i="18" s="1"/>
  <c r="T690" i="18" s="1"/>
  <c r="T693" i="18" s="1"/>
  <c r="S675" i="18"/>
  <c r="S678" i="18" s="1"/>
  <c r="S681" i="18" s="1"/>
  <c r="S684" i="18" s="1"/>
  <c r="S687" i="18" s="1"/>
  <c r="S690" i="18" s="1"/>
  <c r="S693" i="18" s="1"/>
  <c r="R675" i="18"/>
  <c r="R678" i="18" s="1"/>
  <c r="R681" i="18" s="1"/>
  <c r="R684" i="18" s="1"/>
  <c r="R687" i="18" s="1"/>
  <c r="R690" i="18" s="1"/>
  <c r="R693" i="18" s="1"/>
  <c r="C675" i="18"/>
  <c r="U674" i="18"/>
  <c r="U677" i="18" s="1"/>
  <c r="U680" i="18" s="1"/>
  <c r="U683" i="18" s="1"/>
  <c r="U686" i="18" s="1"/>
  <c r="U689" i="18" s="1"/>
  <c r="U692" i="18" s="1"/>
  <c r="T674" i="18"/>
  <c r="T677" i="18" s="1"/>
  <c r="T680" i="18" s="1"/>
  <c r="T683" i="18" s="1"/>
  <c r="T686" i="18" s="1"/>
  <c r="T689" i="18" s="1"/>
  <c r="T692" i="18" s="1"/>
  <c r="S674" i="18"/>
  <c r="S677" i="18" s="1"/>
  <c r="S680" i="18" s="1"/>
  <c r="S683" i="18" s="1"/>
  <c r="S686" i="18" s="1"/>
  <c r="S689" i="18" s="1"/>
  <c r="S692" i="18" s="1"/>
  <c r="R674" i="18"/>
  <c r="R677" i="18" s="1"/>
  <c r="R680" i="18" s="1"/>
  <c r="R683" i="18" s="1"/>
  <c r="R686" i="18" s="1"/>
  <c r="R689" i="18" s="1"/>
  <c r="R692" i="18" s="1"/>
  <c r="Q674" i="18"/>
  <c r="Q677" i="18" s="1"/>
  <c r="Q680" i="18" s="1"/>
  <c r="Q683" i="18" s="1"/>
  <c r="Q686" i="18" s="1"/>
  <c r="Q689" i="18" s="1"/>
  <c r="Q692" i="18" s="1"/>
  <c r="P674" i="18"/>
  <c r="P677" i="18" s="1"/>
  <c r="P680" i="18" s="1"/>
  <c r="P683" i="18" s="1"/>
  <c r="P686" i="18" s="1"/>
  <c r="P689" i="18" s="1"/>
  <c r="P692" i="18" s="1"/>
  <c r="O674" i="18"/>
  <c r="O677" i="18" s="1"/>
  <c r="O680" i="18" s="1"/>
  <c r="O683" i="18" s="1"/>
  <c r="O686" i="18" s="1"/>
  <c r="O689" i="18" s="1"/>
  <c r="O692" i="18" s="1"/>
  <c r="N674" i="18"/>
  <c r="N677" i="18" s="1"/>
  <c r="N680" i="18" s="1"/>
  <c r="N683" i="18" s="1"/>
  <c r="N686" i="18" s="1"/>
  <c r="N689" i="18" s="1"/>
  <c r="N692" i="18" s="1"/>
  <c r="C674" i="18"/>
  <c r="U673" i="18"/>
  <c r="U676" i="18" s="1"/>
  <c r="U679" i="18" s="1"/>
  <c r="U682" i="18" s="1"/>
  <c r="U685" i="18" s="1"/>
  <c r="U688" i="18" s="1"/>
  <c r="U691" i="18" s="1"/>
  <c r="T673" i="18"/>
  <c r="T676" i="18" s="1"/>
  <c r="T679" i="18" s="1"/>
  <c r="T682" i="18" s="1"/>
  <c r="T685" i="18" s="1"/>
  <c r="T688" i="18" s="1"/>
  <c r="T691" i="18" s="1"/>
  <c r="S673" i="18"/>
  <c r="S676" i="18" s="1"/>
  <c r="S679" i="18" s="1"/>
  <c r="S682" i="18" s="1"/>
  <c r="S685" i="18" s="1"/>
  <c r="S688" i="18" s="1"/>
  <c r="S691" i="18" s="1"/>
  <c r="R673" i="18"/>
  <c r="R676" i="18" s="1"/>
  <c r="R679" i="18" s="1"/>
  <c r="R682" i="18" s="1"/>
  <c r="R685" i="18" s="1"/>
  <c r="R688" i="18" s="1"/>
  <c r="R691" i="18" s="1"/>
  <c r="M673" i="18"/>
  <c r="M676" i="18" s="1"/>
  <c r="M679" i="18" s="1"/>
  <c r="M682" i="18" s="1"/>
  <c r="M685" i="18" s="1"/>
  <c r="M688" i="18" s="1"/>
  <c r="M691" i="18" s="1"/>
  <c r="L673" i="18"/>
  <c r="L676" i="18" s="1"/>
  <c r="L679" i="18" s="1"/>
  <c r="L682" i="18" s="1"/>
  <c r="L685" i="18" s="1"/>
  <c r="L688" i="18" s="1"/>
  <c r="L691" i="18" s="1"/>
  <c r="K673" i="18"/>
  <c r="K676" i="18" s="1"/>
  <c r="K679" i="18" s="1"/>
  <c r="K682" i="18" s="1"/>
  <c r="K685" i="18" s="1"/>
  <c r="K688" i="18" s="1"/>
  <c r="K691" i="18" s="1"/>
  <c r="C673" i="18"/>
  <c r="C672" i="18"/>
  <c r="C671" i="18"/>
  <c r="C670" i="18"/>
  <c r="H641" i="18"/>
  <c r="C642" i="18"/>
  <c r="C641" i="18"/>
  <c r="H611" i="18"/>
  <c r="C614" i="18"/>
  <c r="C613" i="18"/>
  <c r="C612" i="18"/>
  <c r="C611" i="18"/>
  <c r="H626" i="18"/>
  <c r="C630" i="18"/>
  <c r="C629" i="18"/>
  <c r="C628" i="18"/>
  <c r="C627" i="18"/>
  <c r="C626" i="18"/>
  <c r="H589" i="18"/>
  <c r="C596" i="18"/>
  <c r="C595" i="18"/>
  <c r="C594" i="18"/>
  <c r="C593" i="18"/>
  <c r="C592" i="18"/>
  <c r="C591" i="18"/>
  <c r="C590" i="18"/>
  <c r="C589" i="18"/>
  <c r="H449" i="18"/>
  <c r="C452" i="18"/>
  <c r="C451" i="18"/>
  <c r="C450" i="18"/>
  <c r="C449" i="18"/>
  <c r="I435" i="18"/>
  <c r="I439" i="18"/>
  <c r="H435" i="18"/>
  <c r="C438" i="18"/>
  <c r="C437" i="18"/>
  <c r="C436" i="18"/>
  <c r="C435" i="18"/>
  <c r="H418" i="18"/>
  <c r="H417" i="18"/>
  <c r="H416" i="18"/>
  <c r="H415" i="18"/>
  <c r="H414" i="18"/>
  <c r="H413" i="18"/>
  <c r="H412" i="18"/>
  <c r="H411" i="18"/>
  <c r="H410" i="18"/>
  <c r="H409" i="18"/>
  <c r="C409" i="18"/>
  <c r="H393" i="18"/>
  <c r="H389" i="18"/>
  <c r="H385" i="18"/>
  <c r="U393" i="18"/>
  <c r="T393" i="18"/>
  <c r="S393" i="18"/>
  <c r="R393" i="18"/>
  <c r="C393" i="18"/>
  <c r="U389" i="18"/>
  <c r="T389" i="18"/>
  <c r="S389" i="18"/>
  <c r="R389" i="18"/>
  <c r="C389" i="18"/>
  <c r="C385" i="18"/>
  <c r="H316" i="18"/>
  <c r="C316" i="18"/>
  <c r="H292" i="18"/>
  <c r="C299" i="18"/>
  <c r="C298" i="18"/>
  <c r="C297" i="18"/>
  <c r="C296" i="18"/>
  <c r="C295" i="18"/>
  <c r="C294" i="18"/>
  <c r="U293" i="18"/>
  <c r="T293" i="18"/>
  <c r="S293" i="18"/>
  <c r="R293" i="18"/>
  <c r="C293" i="18"/>
  <c r="U292" i="18"/>
  <c r="T292" i="18"/>
  <c r="S292" i="18"/>
  <c r="R292" i="18"/>
  <c r="C292" i="18"/>
  <c r="H266" i="18"/>
  <c r="C273" i="18"/>
  <c r="C272" i="18"/>
  <c r="C271" i="18"/>
  <c r="C270" i="18"/>
  <c r="C269" i="18"/>
  <c r="Q268" i="18"/>
  <c r="U294" i="18" s="1"/>
  <c r="P268" i="18"/>
  <c r="T294" i="18" s="1"/>
  <c r="O268" i="18"/>
  <c r="O269" i="18" s="1"/>
  <c r="S295" i="18" s="1"/>
  <c r="N268" i="18"/>
  <c r="R294" i="18" s="1"/>
  <c r="C268" i="18"/>
  <c r="K267" i="18"/>
  <c r="L267" i="18" s="1"/>
  <c r="C267" i="18"/>
  <c r="K266" i="18"/>
  <c r="L266" i="18" s="1"/>
  <c r="C266" i="18"/>
  <c r="I254" i="18"/>
  <c r="AG73" i="18"/>
  <c r="AD73" i="18"/>
  <c r="AA73" i="18"/>
  <c r="S294" i="18" l="1"/>
  <c r="O270" i="18"/>
  <c r="S296" i="18" s="1"/>
  <c r="N269" i="18"/>
  <c r="R295" i="18" s="1"/>
  <c r="SI48" i="19" s="1"/>
  <c r="SI49" i="19" s="1"/>
  <c r="P269" i="18"/>
  <c r="T295" i="18" s="1"/>
  <c r="Q269" i="18"/>
  <c r="U295" i="18" s="1"/>
  <c r="O271" i="18" l="1"/>
  <c r="S297" i="18" s="1"/>
  <c r="P270" i="18"/>
  <c r="T296" i="18" s="1"/>
  <c r="N270" i="18"/>
  <c r="R296" i="18" s="1"/>
  <c r="Q270" i="18"/>
  <c r="U296" i="18" s="1"/>
  <c r="O272" i="18" l="1"/>
  <c r="S298" i="18" s="1"/>
  <c r="Q271" i="18"/>
  <c r="U297" i="18" s="1"/>
  <c r="P271" i="18"/>
  <c r="T297" i="18" s="1"/>
  <c r="N271" i="18"/>
  <c r="R297" i="18" s="1"/>
  <c r="P272" i="18" l="1"/>
  <c r="T298" i="18" s="1"/>
  <c r="N272" i="18"/>
  <c r="R298" i="18" s="1"/>
  <c r="Q272" i="18"/>
  <c r="U298" i="18" s="1"/>
  <c r="O273" i="18"/>
  <c r="S299" i="18" s="1"/>
  <c r="N273" i="18" l="1"/>
  <c r="R299" i="18" s="1"/>
  <c r="P273" i="18"/>
  <c r="T299" i="18" s="1"/>
  <c r="Q273" i="18"/>
  <c r="U29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4" i="18" l="1"/>
  <c r="H258" i="18"/>
  <c r="U394" i="18" l="1"/>
  <c r="T394" i="18"/>
  <c r="S394" i="18"/>
  <c r="R394" i="18"/>
  <c r="U392" i="18"/>
  <c r="T392" i="18"/>
  <c r="S392" i="18"/>
  <c r="R392" i="18"/>
  <c r="U390" i="18"/>
  <c r="T390" i="18"/>
  <c r="S390" i="18"/>
  <c r="R390" i="18"/>
  <c r="U388" i="18"/>
  <c r="T388" i="18"/>
  <c r="S388" i="18"/>
  <c r="R388"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74" i="1" l="1"/>
  <c r="AT374" i="1"/>
  <c r="AS374" i="1"/>
  <c r="AR374" i="1"/>
  <c r="AU360" i="1"/>
  <c r="AT360" i="1"/>
  <c r="AS360" i="1"/>
  <c r="AR360" i="1"/>
  <c r="AU359" i="1"/>
  <c r="AT359" i="1"/>
  <c r="AS359" i="1"/>
  <c r="AR359" i="1"/>
  <c r="AU358" i="1"/>
  <c r="AT358" i="1"/>
  <c r="AS358" i="1"/>
  <c r="AR358" i="1"/>
  <c r="AU357" i="1"/>
  <c r="AT357" i="1"/>
  <c r="AS357" i="1"/>
  <c r="AR357" i="1"/>
  <c r="AU351" i="1"/>
  <c r="AT351" i="1"/>
  <c r="AS351" i="1"/>
  <c r="AR351" i="1"/>
  <c r="AU350" i="1"/>
  <c r="AT350" i="1"/>
  <c r="AS350" i="1"/>
  <c r="AR350" i="1"/>
  <c r="AU349" i="1"/>
  <c r="AT349" i="1"/>
  <c r="AS349" i="1"/>
  <c r="AR349" i="1"/>
  <c r="AU348" i="1"/>
  <c r="AT348" i="1"/>
  <c r="AS348" i="1"/>
  <c r="AR348" i="1"/>
  <c r="AU347" i="1"/>
  <c r="AT347" i="1"/>
  <c r="AS347" i="1"/>
  <c r="AR347" i="1"/>
  <c r="AU346" i="1"/>
  <c r="AT346" i="1"/>
  <c r="AS346" i="1"/>
  <c r="AR346" i="1"/>
  <c r="AU345" i="1"/>
  <c r="AT345" i="1"/>
  <c r="AS345" i="1"/>
  <c r="AR345" i="1"/>
  <c r="AQ374" i="1"/>
  <c r="AP374" i="1"/>
  <c r="AO374" i="1"/>
  <c r="AN374" i="1"/>
  <c r="AQ360" i="1"/>
  <c r="AP360" i="1"/>
  <c r="AO360" i="1"/>
  <c r="AN360" i="1"/>
  <c r="AQ359" i="1"/>
  <c r="AP359" i="1"/>
  <c r="AO359" i="1"/>
  <c r="AN359" i="1"/>
  <c r="AQ358" i="1"/>
  <c r="AP358" i="1"/>
  <c r="AO358" i="1"/>
  <c r="AN358" i="1"/>
  <c r="AQ357" i="1"/>
  <c r="AP357" i="1"/>
  <c r="AO357" i="1"/>
  <c r="AN357" i="1"/>
  <c r="AQ351" i="1"/>
  <c r="AP351" i="1"/>
  <c r="AO351" i="1"/>
  <c r="AN351" i="1"/>
  <c r="AQ350" i="1"/>
  <c r="AP350" i="1"/>
  <c r="AO350" i="1"/>
  <c r="AN350" i="1"/>
  <c r="AQ349" i="1"/>
  <c r="AP349" i="1"/>
  <c r="AO349" i="1"/>
  <c r="AN349" i="1"/>
  <c r="AQ348" i="1"/>
  <c r="AP348" i="1"/>
  <c r="AO348" i="1"/>
  <c r="AN348" i="1"/>
  <c r="AQ347" i="1"/>
  <c r="AP347" i="1"/>
  <c r="AO347" i="1"/>
  <c r="AN347" i="1"/>
  <c r="AQ346" i="1"/>
  <c r="AP346" i="1"/>
  <c r="AO346" i="1"/>
  <c r="AN346" i="1"/>
  <c r="AQ345" i="1"/>
  <c r="AP345" i="1"/>
  <c r="AO345" i="1"/>
  <c r="AN345" i="1"/>
  <c r="AM374" i="1"/>
  <c r="AL374" i="1"/>
  <c r="AK374" i="1"/>
  <c r="AJ374" i="1"/>
  <c r="AM360" i="1"/>
  <c r="AL360" i="1"/>
  <c r="AK360" i="1"/>
  <c r="AJ360" i="1"/>
  <c r="AM359" i="1"/>
  <c r="AL359" i="1"/>
  <c r="AK359" i="1"/>
  <c r="AJ359" i="1"/>
  <c r="AM358" i="1"/>
  <c r="AL358" i="1"/>
  <c r="AK358" i="1"/>
  <c r="AJ358" i="1"/>
  <c r="AM357" i="1"/>
  <c r="AL357" i="1"/>
  <c r="AK357" i="1"/>
  <c r="AJ357" i="1"/>
  <c r="AM351" i="1"/>
  <c r="AL351" i="1"/>
  <c r="AK351" i="1"/>
  <c r="AJ351" i="1"/>
  <c r="AM350" i="1"/>
  <c r="AL350" i="1"/>
  <c r="AK350" i="1"/>
  <c r="AJ350" i="1"/>
  <c r="AM349" i="1"/>
  <c r="AL349" i="1"/>
  <c r="AK349" i="1"/>
  <c r="AJ349" i="1"/>
  <c r="AM348" i="1"/>
  <c r="AL348" i="1"/>
  <c r="AK348" i="1"/>
  <c r="AJ348" i="1"/>
  <c r="AM347" i="1"/>
  <c r="AL347" i="1"/>
  <c r="AK347" i="1"/>
  <c r="AJ347" i="1"/>
  <c r="AM346" i="1"/>
  <c r="AL346" i="1"/>
  <c r="AK346" i="1"/>
  <c r="AJ346" i="1"/>
  <c r="AM345" i="1"/>
  <c r="AL345" i="1"/>
  <c r="AK345" i="1"/>
  <c r="AJ345" i="1"/>
  <c r="AI374" i="1"/>
  <c r="AH374" i="1"/>
  <c r="AG374" i="1"/>
  <c r="AF374" i="1"/>
  <c r="AI360" i="1"/>
  <c r="AH360" i="1"/>
  <c r="AG360" i="1"/>
  <c r="AF360" i="1"/>
  <c r="AI359" i="1"/>
  <c r="AH359" i="1"/>
  <c r="AG359" i="1"/>
  <c r="AF359" i="1"/>
  <c r="AI358" i="1"/>
  <c r="AH358" i="1"/>
  <c r="AG358" i="1"/>
  <c r="AF358" i="1"/>
  <c r="AI357" i="1"/>
  <c r="AH357" i="1"/>
  <c r="AG357" i="1"/>
  <c r="AF357" i="1"/>
  <c r="AI351" i="1"/>
  <c r="AH351" i="1"/>
  <c r="AG351" i="1"/>
  <c r="AF351" i="1"/>
  <c r="AI350" i="1"/>
  <c r="AH350" i="1"/>
  <c r="AG350" i="1"/>
  <c r="AF350" i="1"/>
  <c r="AI349" i="1"/>
  <c r="AH349" i="1"/>
  <c r="AG349" i="1"/>
  <c r="AF349" i="1"/>
  <c r="AI348" i="1"/>
  <c r="AH348" i="1"/>
  <c r="AG348" i="1"/>
  <c r="AF348" i="1"/>
  <c r="AI347" i="1"/>
  <c r="AH347" i="1"/>
  <c r="AG347" i="1"/>
  <c r="AF347" i="1"/>
  <c r="AI346" i="1"/>
  <c r="AH346" i="1"/>
  <c r="AG346" i="1"/>
  <c r="AF346" i="1"/>
  <c r="AI345" i="1"/>
  <c r="AH345" i="1"/>
  <c r="AG345" i="1"/>
  <c r="AF345" i="1"/>
  <c r="AE374" i="1"/>
  <c r="AD374" i="1"/>
  <c r="AC374" i="1"/>
  <c r="AB374" i="1"/>
  <c r="AE360" i="1"/>
  <c r="AD360" i="1"/>
  <c r="AC360" i="1"/>
  <c r="AB360" i="1"/>
  <c r="AE359" i="1"/>
  <c r="AD359" i="1"/>
  <c r="AC359" i="1"/>
  <c r="AB359" i="1"/>
  <c r="AE358" i="1"/>
  <c r="AD358" i="1"/>
  <c r="AC358" i="1"/>
  <c r="AB358" i="1"/>
  <c r="AE357" i="1"/>
  <c r="AD357" i="1"/>
  <c r="AC357" i="1"/>
  <c r="AB357" i="1"/>
  <c r="AE351" i="1"/>
  <c r="AD351" i="1"/>
  <c r="AC351" i="1"/>
  <c r="AB351" i="1"/>
  <c r="AE350" i="1"/>
  <c r="AD350" i="1"/>
  <c r="AC350" i="1"/>
  <c r="AB350" i="1"/>
  <c r="AE349" i="1"/>
  <c r="AD349" i="1"/>
  <c r="AC349" i="1"/>
  <c r="AB349" i="1"/>
  <c r="AE348" i="1"/>
  <c r="AD348" i="1"/>
  <c r="AC348" i="1"/>
  <c r="AB348" i="1"/>
  <c r="AE347" i="1"/>
  <c r="AD347" i="1"/>
  <c r="AC347" i="1"/>
  <c r="AB347" i="1"/>
  <c r="AE346" i="1"/>
  <c r="AD346" i="1"/>
  <c r="AC346" i="1"/>
  <c r="AB346" i="1"/>
  <c r="AE345" i="1"/>
  <c r="AD345" i="1"/>
  <c r="AC345" i="1"/>
  <c r="AB345" i="1"/>
  <c r="AA374" i="1"/>
  <c r="Z374" i="1"/>
  <c r="Y374" i="1"/>
  <c r="X374" i="1"/>
  <c r="AA360" i="1"/>
  <c r="Z360" i="1"/>
  <c r="Y360" i="1"/>
  <c r="X360" i="1"/>
  <c r="AA359" i="1"/>
  <c r="Z359" i="1"/>
  <c r="Y359" i="1"/>
  <c r="X359" i="1"/>
  <c r="AA358" i="1"/>
  <c r="Z358" i="1"/>
  <c r="Y358" i="1"/>
  <c r="X358" i="1"/>
  <c r="AA357" i="1"/>
  <c r="Z357" i="1"/>
  <c r="Y357" i="1"/>
  <c r="X357" i="1"/>
  <c r="AA351" i="1"/>
  <c r="Z351" i="1"/>
  <c r="Y351" i="1"/>
  <c r="X351" i="1"/>
  <c r="AA350" i="1"/>
  <c r="Z350" i="1"/>
  <c r="Y350" i="1"/>
  <c r="X350" i="1"/>
  <c r="AA349" i="1"/>
  <c r="Z349" i="1"/>
  <c r="Y349" i="1"/>
  <c r="X349" i="1"/>
  <c r="AA348" i="1"/>
  <c r="Z348" i="1"/>
  <c r="Y348" i="1"/>
  <c r="X348" i="1"/>
  <c r="AA347" i="1"/>
  <c r="Z347" i="1"/>
  <c r="Y347" i="1"/>
  <c r="X347" i="1"/>
  <c r="AA346" i="1"/>
  <c r="Z346" i="1"/>
  <c r="Y346" i="1"/>
  <c r="X346" i="1"/>
  <c r="AA345" i="1"/>
  <c r="Z345" i="1"/>
  <c r="Y345" i="1"/>
  <c r="X345" i="1"/>
  <c r="W374" i="1"/>
  <c r="V374" i="1"/>
  <c r="U374" i="1"/>
  <c r="T374" i="1"/>
  <c r="W360" i="1"/>
  <c r="V360" i="1"/>
  <c r="U360" i="1"/>
  <c r="T360" i="1"/>
  <c r="W359" i="1"/>
  <c r="V359" i="1"/>
  <c r="U359" i="1"/>
  <c r="T359" i="1"/>
  <c r="W358" i="1"/>
  <c r="V358" i="1"/>
  <c r="U358" i="1"/>
  <c r="T358" i="1"/>
  <c r="W357" i="1"/>
  <c r="V357" i="1"/>
  <c r="U357" i="1"/>
  <c r="T357" i="1"/>
  <c r="W351" i="1"/>
  <c r="V351" i="1"/>
  <c r="U351" i="1"/>
  <c r="T351" i="1"/>
  <c r="W350" i="1"/>
  <c r="V350" i="1"/>
  <c r="U350" i="1"/>
  <c r="T350" i="1"/>
  <c r="W349" i="1"/>
  <c r="V349" i="1"/>
  <c r="U349" i="1"/>
  <c r="T349" i="1"/>
  <c r="W348" i="1"/>
  <c r="V348" i="1"/>
  <c r="U348" i="1"/>
  <c r="T348" i="1"/>
  <c r="W347" i="1"/>
  <c r="V347" i="1"/>
  <c r="U347" i="1"/>
  <c r="T347" i="1"/>
  <c r="W346" i="1"/>
  <c r="V346" i="1"/>
  <c r="U346" i="1"/>
  <c r="T346" i="1"/>
  <c r="W345" i="1"/>
  <c r="V345" i="1"/>
  <c r="U345" i="1"/>
  <c r="T345" i="1"/>
  <c r="S374" i="1"/>
  <c r="R374" i="1"/>
  <c r="Q374" i="1"/>
  <c r="P374" i="1"/>
  <c r="S360" i="1"/>
  <c r="R360" i="1"/>
  <c r="Q360" i="1"/>
  <c r="P360" i="1"/>
  <c r="S359" i="1"/>
  <c r="R359" i="1"/>
  <c r="Q359" i="1"/>
  <c r="P359" i="1"/>
  <c r="S358" i="1"/>
  <c r="R358" i="1"/>
  <c r="Q358" i="1"/>
  <c r="P358" i="1"/>
  <c r="S357" i="1"/>
  <c r="R357" i="1"/>
  <c r="Q357" i="1"/>
  <c r="P357" i="1"/>
  <c r="S351" i="1"/>
  <c r="R351" i="1"/>
  <c r="Q351" i="1"/>
  <c r="P351" i="1"/>
  <c r="S350" i="1"/>
  <c r="R350" i="1"/>
  <c r="Q350" i="1"/>
  <c r="P350" i="1"/>
  <c r="S349" i="1"/>
  <c r="R349" i="1"/>
  <c r="Q349" i="1"/>
  <c r="P349" i="1"/>
  <c r="S348" i="1"/>
  <c r="R348" i="1"/>
  <c r="Q348" i="1"/>
  <c r="P348" i="1"/>
  <c r="S347" i="1"/>
  <c r="R347" i="1"/>
  <c r="Q347" i="1"/>
  <c r="P347" i="1"/>
  <c r="S346" i="1"/>
  <c r="R346" i="1"/>
  <c r="Q346" i="1"/>
  <c r="P346" i="1"/>
  <c r="S345" i="1"/>
  <c r="R345" i="1"/>
  <c r="Q345" i="1"/>
  <c r="P345" i="1"/>
  <c r="O374" i="1"/>
  <c r="N374" i="1"/>
  <c r="M374" i="1"/>
  <c r="L374" i="1"/>
  <c r="O360" i="1"/>
  <c r="N360" i="1"/>
  <c r="M360" i="1"/>
  <c r="L360" i="1"/>
  <c r="O359" i="1"/>
  <c r="N359" i="1"/>
  <c r="M359" i="1"/>
  <c r="L359" i="1"/>
  <c r="O358" i="1"/>
  <c r="N358" i="1"/>
  <c r="M358" i="1"/>
  <c r="L358" i="1"/>
  <c r="O357" i="1"/>
  <c r="N357" i="1"/>
  <c r="M357" i="1"/>
  <c r="L357" i="1"/>
  <c r="O351" i="1"/>
  <c r="N351" i="1"/>
  <c r="M351" i="1"/>
  <c r="L351" i="1"/>
  <c r="O350" i="1"/>
  <c r="N350" i="1"/>
  <c r="M350" i="1"/>
  <c r="L350" i="1"/>
  <c r="O349" i="1"/>
  <c r="N349" i="1"/>
  <c r="M349" i="1"/>
  <c r="L349" i="1"/>
  <c r="O348" i="1"/>
  <c r="N348" i="1"/>
  <c r="M348" i="1"/>
  <c r="L348" i="1"/>
  <c r="O347" i="1"/>
  <c r="N347" i="1"/>
  <c r="M347" i="1"/>
  <c r="L347" i="1"/>
  <c r="O346" i="1"/>
  <c r="N346" i="1"/>
  <c r="M346" i="1"/>
  <c r="L346" i="1"/>
  <c r="O345" i="1"/>
  <c r="N345" i="1"/>
  <c r="M345" i="1"/>
  <c r="L345" i="1"/>
  <c r="K374" i="1"/>
  <c r="J374" i="1"/>
  <c r="I374" i="1"/>
  <c r="H374" i="1"/>
  <c r="K360" i="1"/>
  <c r="J360" i="1"/>
  <c r="I360" i="1"/>
  <c r="H360" i="1"/>
  <c r="K359" i="1"/>
  <c r="J359" i="1"/>
  <c r="I359" i="1"/>
  <c r="H359" i="1"/>
  <c r="K358" i="1"/>
  <c r="J358" i="1"/>
  <c r="I358" i="1"/>
  <c r="H358" i="1"/>
  <c r="K357" i="1"/>
  <c r="J357" i="1"/>
  <c r="I357" i="1"/>
  <c r="H357" i="1"/>
  <c r="G221" i="1"/>
  <c r="N221" i="1" s="1"/>
  <c r="G220" i="1"/>
  <c r="G214" i="1"/>
  <c r="G215" i="1"/>
  <c r="G216" i="1"/>
  <c r="G217" i="1"/>
  <c r="G218" i="1"/>
  <c r="G219" i="1"/>
  <c r="K351" i="1"/>
  <c r="J351" i="1"/>
  <c r="I351" i="1"/>
  <c r="H351" i="1"/>
  <c r="K350" i="1"/>
  <c r="J350" i="1"/>
  <c r="I350" i="1"/>
  <c r="H350" i="1"/>
  <c r="G207" i="1"/>
  <c r="G208" i="1"/>
  <c r="G209" i="1"/>
  <c r="G210" i="1"/>
  <c r="G211" i="1"/>
  <c r="G212" i="1"/>
  <c r="G213" i="1"/>
  <c r="G206" i="1"/>
  <c r="N219" i="1" l="1"/>
  <c r="N220" i="1"/>
  <c r="N217" i="1"/>
  <c r="N216" i="1"/>
  <c r="N218" i="1"/>
  <c r="N212" i="1"/>
  <c r="N211" i="1"/>
  <c r="N214" i="1"/>
  <c r="N215" i="1"/>
  <c r="N209" i="1"/>
  <c r="N208" i="1"/>
  <c r="N210" i="1"/>
  <c r="N207" i="1"/>
  <c r="N213" i="1"/>
  <c r="N206" i="1"/>
  <c r="H427" i="18" l="1"/>
  <c r="H426" i="18"/>
  <c r="H425" i="18"/>
  <c r="H424" i="18"/>
  <c r="H423" i="18"/>
  <c r="H422" i="18"/>
  <c r="H421" i="18"/>
  <c r="H420" i="18"/>
  <c r="H408" i="18"/>
  <c r="H407" i="18"/>
  <c r="H406" i="18"/>
  <c r="H405" i="18"/>
  <c r="H404" i="18"/>
  <c r="H403" i="18"/>
  <c r="H402" i="18"/>
  <c r="H401" i="18"/>
  <c r="H400" i="18"/>
  <c r="H419" i="18"/>
  <c r="C419"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89" i="18"/>
  <c r="C988" i="18"/>
  <c r="C987" i="18"/>
  <c r="C986" i="18"/>
  <c r="C985" i="18"/>
  <c r="M984" i="18"/>
  <c r="C984" i="18"/>
  <c r="C982" i="18"/>
  <c r="C981" i="18"/>
  <c r="C980"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K940" i="18"/>
  <c r="F940" i="18"/>
  <c r="E940" i="18"/>
  <c r="E941" i="18" s="1"/>
  <c r="E942" i="18" s="1"/>
  <c r="C940" i="18"/>
  <c r="K939" i="18"/>
  <c r="F939" i="18"/>
  <c r="C939" i="18"/>
  <c r="K938" i="18"/>
  <c r="F938" i="18"/>
  <c r="C938" i="18"/>
  <c r="K937" i="18"/>
  <c r="F937" i="18"/>
  <c r="C937" i="18"/>
  <c r="K936" i="18"/>
  <c r="F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Q912" i="18"/>
  <c r="F912" i="18" s="1"/>
  <c r="K912" i="18"/>
  <c r="E912" i="18"/>
  <c r="E913" i="18" s="1"/>
  <c r="E914" i="18" s="1"/>
  <c r="C912" i="18"/>
  <c r="K911" i="18"/>
  <c r="F911" i="18"/>
  <c r="C911" i="18"/>
  <c r="K910" i="18"/>
  <c r="F910" i="18"/>
  <c r="C910" i="18"/>
  <c r="K909" i="18"/>
  <c r="F909" i="18"/>
  <c r="C909" i="18"/>
  <c r="Q908" i="18"/>
  <c r="F908" i="18" s="1"/>
  <c r="K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K878" i="18"/>
  <c r="F878" i="18"/>
  <c r="C878" i="18"/>
  <c r="K877" i="18"/>
  <c r="F877" i="18"/>
  <c r="C877" i="18"/>
  <c r="K876" i="18"/>
  <c r="F876" i="18"/>
  <c r="E876" i="18"/>
  <c r="E877" i="18" s="1"/>
  <c r="E878" i="18" s="1"/>
  <c r="C876" i="18"/>
  <c r="K875" i="18"/>
  <c r="F875" i="18"/>
  <c r="C875" i="18"/>
  <c r="K874" i="18"/>
  <c r="F874" i="18"/>
  <c r="C874" i="18"/>
  <c r="K873" i="18"/>
  <c r="F873" i="18"/>
  <c r="C873" i="18"/>
  <c r="K872" i="18"/>
  <c r="F872" i="18"/>
  <c r="E872" i="18"/>
  <c r="E873" i="18" s="1"/>
  <c r="E874" i="18" s="1"/>
  <c r="C872" i="18"/>
  <c r="K871" i="18"/>
  <c r="F871" i="18"/>
  <c r="C871" i="18"/>
  <c r="L870" i="18"/>
  <c r="C870" i="18"/>
  <c r="C869" i="18"/>
  <c r="C866" i="18"/>
  <c r="C865" i="18"/>
  <c r="C864" i="18"/>
  <c r="C863" i="18"/>
  <c r="C862" i="18"/>
  <c r="C861" i="18"/>
  <c r="C860" i="18"/>
  <c r="H859" i="18"/>
  <c r="C857" i="18"/>
  <c r="C856" i="18"/>
  <c r="C855" i="18"/>
  <c r="C854" i="18"/>
  <c r="C853" i="18"/>
  <c r="C852" i="18"/>
  <c r="C851"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AO829" i="18"/>
  <c r="AN829" i="18"/>
  <c r="AM829" i="18"/>
  <c r="AL829" i="18"/>
  <c r="AK829" i="18"/>
  <c r="AJ829" i="18"/>
  <c r="AI829" i="18"/>
  <c r="AH829" i="18"/>
  <c r="AG829" i="18"/>
  <c r="AF829" i="18"/>
  <c r="AE829" i="18"/>
  <c r="AD829" i="18"/>
  <c r="C829" i="18"/>
  <c r="AO828" i="18"/>
  <c r="AN828" i="18"/>
  <c r="AM828" i="18"/>
  <c r="AL828" i="18"/>
  <c r="AK828" i="18"/>
  <c r="AJ828" i="18"/>
  <c r="AI828" i="18"/>
  <c r="AH828" i="18"/>
  <c r="AG828" i="18"/>
  <c r="AF828" i="18"/>
  <c r="AE828" i="18"/>
  <c r="AD828" i="18"/>
  <c r="C828" i="18"/>
  <c r="AO827" i="18"/>
  <c r="AN827" i="18"/>
  <c r="AM827" i="18"/>
  <c r="AL827" i="18"/>
  <c r="AK827" i="18"/>
  <c r="AJ827" i="18"/>
  <c r="AI827" i="18"/>
  <c r="AH827" i="18"/>
  <c r="AG827" i="18"/>
  <c r="AF827" i="18"/>
  <c r="AE827" i="18"/>
  <c r="AD827" i="18"/>
  <c r="C827" i="18"/>
  <c r="AO826" i="18"/>
  <c r="AN826" i="18"/>
  <c r="AM826" i="18"/>
  <c r="AL826" i="18"/>
  <c r="AK826" i="18"/>
  <c r="AJ826" i="18"/>
  <c r="AI826" i="18"/>
  <c r="AH826" i="18"/>
  <c r="AG826" i="18"/>
  <c r="AF826" i="18"/>
  <c r="AE826" i="18"/>
  <c r="AD826"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8" i="18"/>
  <c r="AO817" i="18"/>
  <c r="AN817" i="18"/>
  <c r="AM817" i="18"/>
  <c r="AL817" i="18"/>
  <c r="AK817" i="18"/>
  <c r="AJ817" i="18"/>
  <c r="AI817" i="18"/>
  <c r="AH817" i="18"/>
  <c r="AG817" i="18"/>
  <c r="AF817" i="18"/>
  <c r="AE817" i="18"/>
  <c r="AD817" i="18"/>
  <c r="C817" i="18"/>
  <c r="AO816" i="18"/>
  <c r="AN816" i="18"/>
  <c r="AM816" i="18"/>
  <c r="AL816" i="18"/>
  <c r="AK816" i="18"/>
  <c r="AJ816" i="18"/>
  <c r="AI816" i="18"/>
  <c r="AH816" i="18"/>
  <c r="AG816" i="18"/>
  <c r="AF816" i="18"/>
  <c r="AE816" i="18"/>
  <c r="AD816" i="18"/>
  <c r="C816" i="18"/>
  <c r="AO815" i="18"/>
  <c r="AN815" i="18"/>
  <c r="AM815" i="18"/>
  <c r="AL815" i="18"/>
  <c r="AK815" i="18"/>
  <c r="AJ815" i="18"/>
  <c r="AI815" i="18"/>
  <c r="AH815" i="18"/>
  <c r="AG815" i="18"/>
  <c r="AF815" i="18"/>
  <c r="AE815" i="18"/>
  <c r="AD815" i="18"/>
  <c r="C815" i="18"/>
  <c r="C814" i="18"/>
  <c r="C813" i="18"/>
  <c r="C812" i="18"/>
  <c r="C811" i="18"/>
  <c r="C808" i="18"/>
  <c r="AG807" i="18"/>
  <c r="AF807" i="18"/>
  <c r="AE807" i="18"/>
  <c r="AD807" i="18"/>
  <c r="R807" i="18"/>
  <c r="AK807" i="18" s="1"/>
  <c r="Q807" i="18"/>
  <c r="AJ807" i="18" s="1"/>
  <c r="P807" i="18"/>
  <c r="AI807" i="18" s="1"/>
  <c r="O807" i="18"/>
  <c r="AH807" i="18" s="1"/>
  <c r="C807" i="18"/>
  <c r="AD806" i="18"/>
  <c r="O806" i="18"/>
  <c r="S806" i="18" s="1"/>
  <c r="AL806" i="18" s="1"/>
  <c r="C806" i="18"/>
  <c r="C805" i="18"/>
  <c r="C804" i="18"/>
  <c r="C803" i="18"/>
  <c r="C802" i="18"/>
  <c r="H801" i="18"/>
  <c r="C799" i="18"/>
  <c r="C798" i="18"/>
  <c r="C797" i="18"/>
  <c r="C796" i="18"/>
  <c r="C795" i="18"/>
  <c r="C794" i="18"/>
  <c r="C793" i="18"/>
  <c r="C792" i="18"/>
  <c r="H791" i="18"/>
  <c r="C791" i="18"/>
  <c r="H789" i="18"/>
  <c r="C789" i="18"/>
  <c r="C788" i="18"/>
  <c r="C787" i="18"/>
  <c r="H786" i="18"/>
  <c r="C786" i="18"/>
  <c r="H784" i="18"/>
  <c r="C784" i="18"/>
  <c r="C783" i="18"/>
  <c r="C782" i="18"/>
  <c r="H781" i="18"/>
  <c r="C781" i="18"/>
  <c r="H779" i="18"/>
  <c r="C779" i="18"/>
  <c r="C778" i="18"/>
  <c r="C777" i="18"/>
  <c r="H776" i="18"/>
  <c r="C776" i="18"/>
  <c r="H774" i="18"/>
  <c r="C774" i="18"/>
  <c r="C773" i="18"/>
  <c r="C772" i="18"/>
  <c r="C771" i="18"/>
  <c r="C770" i="18"/>
  <c r="C769" i="18"/>
  <c r="C768" i="18"/>
  <c r="C767" i="18"/>
  <c r="C766" i="18"/>
  <c r="C765" i="18"/>
  <c r="C764" i="18"/>
  <c r="C763" i="18"/>
  <c r="C762" i="18"/>
  <c r="C761" i="18"/>
  <c r="C760" i="18"/>
  <c r="C759" i="18"/>
  <c r="C758" i="18"/>
  <c r="C757" i="18"/>
  <c r="C756" i="18"/>
  <c r="C755" i="18"/>
  <c r="C754" i="18"/>
  <c r="C753" i="18"/>
  <c r="C752" i="18"/>
  <c r="C751" i="18"/>
  <c r="C750" i="18"/>
  <c r="M749" i="18"/>
  <c r="N749" i="18" s="1"/>
  <c r="K749" i="18"/>
  <c r="C749" i="18"/>
  <c r="C748" i="18"/>
  <c r="C747" i="18"/>
  <c r="C744" i="18"/>
  <c r="C743" i="18"/>
  <c r="C742" i="18"/>
  <c r="C741" i="18"/>
  <c r="C740" i="18"/>
  <c r="C739" i="18"/>
  <c r="C738" i="18"/>
  <c r="H737"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C706" i="18"/>
  <c r="C705" i="18"/>
  <c r="C704" i="18"/>
  <c r="C703" i="18"/>
  <c r="C702" i="18"/>
  <c r="C701" i="18"/>
  <c r="C700" i="18"/>
  <c r="U699" i="18"/>
  <c r="U702" i="18" s="1"/>
  <c r="U705" i="18" s="1"/>
  <c r="U708" i="18" s="1"/>
  <c r="U711" i="18" s="1"/>
  <c r="U714" i="18" s="1"/>
  <c r="U717" i="18" s="1"/>
  <c r="T699" i="18"/>
  <c r="T702" i="18" s="1"/>
  <c r="T705" i="18" s="1"/>
  <c r="T708" i="18" s="1"/>
  <c r="T711" i="18" s="1"/>
  <c r="T714" i="18" s="1"/>
  <c r="T717" i="18" s="1"/>
  <c r="S699" i="18"/>
  <c r="S702" i="18" s="1"/>
  <c r="S705" i="18" s="1"/>
  <c r="S708" i="18" s="1"/>
  <c r="S711" i="18" s="1"/>
  <c r="S714" i="18" s="1"/>
  <c r="S717" i="18" s="1"/>
  <c r="R699" i="18"/>
  <c r="R702" i="18" s="1"/>
  <c r="R705" i="18" s="1"/>
  <c r="R708" i="18" s="1"/>
  <c r="R711" i="18" s="1"/>
  <c r="R714" i="18" s="1"/>
  <c r="R717" i="18" s="1"/>
  <c r="C699" i="18"/>
  <c r="U698" i="18"/>
  <c r="U701" i="18" s="1"/>
  <c r="U704" i="18" s="1"/>
  <c r="U707" i="18" s="1"/>
  <c r="U710" i="18" s="1"/>
  <c r="U713" i="18" s="1"/>
  <c r="U716" i="18" s="1"/>
  <c r="T698" i="18"/>
  <c r="T701" i="18" s="1"/>
  <c r="T704" i="18" s="1"/>
  <c r="T707" i="18" s="1"/>
  <c r="T710" i="18" s="1"/>
  <c r="T713" i="18" s="1"/>
  <c r="T716" i="18" s="1"/>
  <c r="S698" i="18"/>
  <c r="S701" i="18" s="1"/>
  <c r="S704" i="18" s="1"/>
  <c r="S707" i="18" s="1"/>
  <c r="S710" i="18" s="1"/>
  <c r="S713" i="18" s="1"/>
  <c r="S716" i="18" s="1"/>
  <c r="R698" i="18"/>
  <c r="R701" i="18" s="1"/>
  <c r="R704" i="18" s="1"/>
  <c r="R707" i="18" s="1"/>
  <c r="R710" i="18" s="1"/>
  <c r="R713" i="18" s="1"/>
  <c r="R716" i="18" s="1"/>
  <c r="Q698" i="18"/>
  <c r="Q701" i="18" s="1"/>
  <c r="Q704" i="18" s="1"/>
  <c r="Q707" i="18" s="1"/>
  <c r="Q710" i="18" s="1"/>
  <c r="Q713" i="18" s="1"/>
  <c r="Q716" i="18" s="1"/>
  <c r="P698" i="18"/>
  <c r="P701" i="18" s="1"/>
  <c r="P704" i="18" s="1"/>
  <c r="P707" i="18" s="1"/>
  <c r="P710" i="18" s="1"/>
  <c r="P713" i="18" s="1"/>
  <c r="P716" i="18" s="1"/>
  <c r="O698" i="18"/>
  <c r="O701" i="18" s="1"/>
  <c r="O704" i="18" s="1"/>
  <c r="O707" i="18" s="1"/>
  <c r="O710" i="18" s="1"/>
  <c r="O713" i="18" s="1"/>
  <c r="O716" i="18" s="1"/>
  <c r="N698" i="18"/>
  <c r="C698" i="18"/>
  <c r="U697" i="18"/>
  <c r="U700" i="18" s="1"/>
  <c r="U703" i="18" s="1"/>
  <c r="U706" i="18" s="1"/>
  <c r="U709" i="18" s="1"/>
  <c r="U712" i="18" s="1"/>
  <c r="U715" i="18" s="1"/>
  <c r="T697" i="18"/>
  <c r="T700" i="18" s="1"/>
  <c r="T703" i="18" s="1"/>
  <c r="T706" i="18" s="1"/>
  <c r="T709" i="18" s="1"/>
  <c r="T712" i="18" s="1"/>
  <c r="T715" i="18" s="1"/>
  <c r="S697" i="18"/>
  <c r="S700" i="18" s="1"/>
  <c r="S703" i="18" s="1"/>
  <c r="S706" i="18" s="1"/>
  <c r="S709" i="18" s="1"/>
  <c r="S712" i="18" s="1"/>
  <c r="S715" i="18" s="1"/>
  <c r="R697" i="18"/>
  <c r="R700" i="18" s="1"/>
  <c r="R703" i="18" s="1"/>
  <c r="R706" i="18" s="1"/>
  <c r="R709" i="18" s="1"/>
  <c r="R712" i="18" s="1"/>
  <c r="R715" i="18" s="1"/>
  <c r="M697" i="18"/>
  <c r="M700" i="18" s="1"/>
  <c r="M703" i="18" s="1"/>
  <c r="M706" i="18" s="1"/>
  <c r="M709" i="18" s="1"/>
  <c r="M712" i="18" s="1"/>
  <c r="M715" i="18" s="1"/>
  <c r="L697" i="18"/>
  <c r="L700" i="18" s="1"/>
  <c r="L703" i="18" s="1"/>
  <c r="L706" i="18" s="1"/>
  <c r="L709" i="18" s="1"/>
  <c r="L712" i="18" s="1"/>
  <c r="L715" i="18" s="1"/>
  <c r="K697" i="18"/>
  <c r="K700" i="18" s="1"/>
  <c r="K703" i="18" s="1"/>
  <c r="K706" i="18" s="1"/>
  <c r="K709" i="18" s="1"/>
  <c r="K712" i="18" s="1"/>
  <c r="K715" i="18" s="1"/>
  <c r="C697" i="18"/>
  <c r="C696" i="18"/>
  <c r="C695" i="18"/>
  <c r="H694" i="18"/>
  <c r="C694" i="18"/>
  <c r="C669" i="18"/>
  <c r="C668" i="18"/>
  <c r="C667" i="18"/>
  <c r="C666" i="18"/>
  <c r="C665" i="18"/>
  <c r="C664" i="18"/>
  <c r="C663" i="18"/>
  <c r="C662" i="18"/>
  <c r="C661" i="18"/>
  <c r="C660" i="18"/>
  <c r="C659" i="18"/>
  <c r="C658" i="18"/>
  <c r="C657" i="18"/>
  <c r="C656" i="18"/>
  <c r="C655" i="18"/>
  <c r="C654" i="18"/>
  <c r="C653" i="18"/>
  <c r="C652" i="18"/>
  <c r="U651" i="18"/>
  <c r="U654" i="18" s="1"/>
  <c r="U657" i="18" s="1"/>
  <c r="U660" i="18" s="1"/>
  <c r="U663" i="18" s="1"/>
  <c r="U666" i="18" s="1"/>
  <c r="U669" i="18" s="1"/>
  <c r="T651" i="18"/>
  <c r="T654" i="18" s="1"/>
  <c r="T657" i="18" s="1"/>
  <c r="T660" i="18" s="1"/>
  <c r="T663" i="18" s="1"/>
  <c r="T666" i="18" s="1"/>
  <c r="T669" i="18" s="1"/>
  <c r="S651" i="18"/>
  <c r="S654" i="18" s="1"/>
  <c r="S657" i="18" s="1"/>
  <c r="S660" i="18" s="1"/>
  <c r="S663" i="18" s="1"/>
  <c r="S666" i="18" s="1"/>
  <c r="S669" i="18" s="1"/>
  <c r="R651" i="18"/>
  <c r="R654" i="18" s="1"/>
  <c r="R657" i="18" s="1"/>
  <c r="R660" i="18" s="1"/>
  <c r="R663" i="18" s="1"/>
  <c r="R666" i="18" s="1"/>
  <c r="R669" i="18" s="1"/>
  <c r="C651" i="18"/>
  <c r="U650" i="18"/>
  <c r="U653" i="18" s="1"/>
  <c r="U656" i="18" s="1"/>
  <c r="U659" i="18" s="1"/>
  <c r="U662" i="18" s="1"/>
  <c r="U665" i="18" s="1"/>
  <c r="U668" i="18" s="1"/>
  <c r="T650" i="18"/>
  <c r="T653" i="18" s="1"/>
  <c r="T656" i="18" s="1"/>
  <c r="T659" i="18" s="1"/>
  <c r="T662" i="18" s="1"/>
  <c r="T665" i="18" s="1"/>
  <c r="T668" i="18" s="1"/>
  <c r="S650" i="18"/>
  <c r="S653" i="18" s="1"/>
  <c r="S656" i="18" s="1"/>
  <c r="S659" i="18" s="1"/>
  <c r="S662" i="18" s="1"/>
  <c r="S665" i="18" s="1"/>
  <c r="S668" i="18" s="1"/>
  <c r="R650" i="18"/>
  <c r="R653" i="18" s="1"/>
  <c r="R656" i="18" s="1"/>
  <c r="R659" i="18" s="1"/>
  <c r="R662" i="18" s="1"/>
  <c r="R665" i="18" s="1"/>
  <c r="R668" i="18" s="1"/>
  <c r="Q650" i="18"/>
  <c r="Q653" i="18" s="1"/>
  <c r="Q656" i="18" s="1"/>
  <c r="Q659" i="18" s="1"/>
  <c r="Q662" i="18" s="1"/>
  <c r="Q665" i="18" s="1"/>
  <c r="Q668" i="18" s="1"/>
  <c r="P650" i="18"/>
  <c r="P653" i="18" s="1"/>
  <c r="P656" i="18" s="1"/>
  <c r="P659" i="18" s="1"/>
  <c r="P662" i="18" s="1"/>
  <c r="P665" i="18" s="1"/>
  <c r="P668" i="18" s="1"/>
  <c r="O650" i="18"/>
  <c r="O653" i="18" s="1"/>
  <c r="O656" i="18" s="1"/>
  <c r="O659" i="18" s="1"/>
  <c r="O662" i="18" s="1"/>
  <c r="O665" i="18" s="1"/>
  <c r="O668" i="18" s="1"/>
  <c r="N650" i="18"/>
  <c r="N653" i="18" s="1"/>
  <c r="C650" i="18"/>
  <c r="U649" i="18"/>
  <c r="U652" i="18" s="1"/>
  <c r="U655" i="18" s="1"/>
  <c r="U658" i="18" s="1"/>
  <c r="U661" i="18" s="1"/>
  <c r="U664" i="18" s="1"/>
  <c r="U667" i="18" s="1"/>
  <c r="T649" i="18"/>
  <c r="T652" i="18" s="1"/>
  <c r="T655" i="18" s="1"/>
  <c r="T658" i="18" s="1"/>
  <c r="T661" i="18" s="1"/>
  <c r="T664" i="18" s="1"/>
  <c r="T667" i="18" s="1"/>
  <c r="S649" i="18"/>
  <c r="S652" i="18" s="1"/>
  <c r="S655" i="18" s="1"/>
  <c r="S658" i="18" s="1"/>
  <c r="S661" i="18" s="1"/>
  <c r="S664" i="18" s="1"/>
  <c r="S667" i="18" s="1"/>
  <c r="R649" i="18"/>
  <c r="R652" i="18" s="1"/>
  <c r="R655" i="18" s="1"/>
  <c r="R658" i="18" s="1"/>
  <c r="R661" i="18" s="1"/>
  <c r="R664" i="18" s="1"/>
  <c r="R667" i="18" s="1"/>
  <c r="M649" i="18"/>
  <c r="M652" i="18" s="1"/>
  <c r="M655" i="18" s="1"/>
  <c r="M658" i="18" s="1"/>
  <c r="M661" i="18" s="1"/>
  <c r="M664" i="18" s="1"/>
  <c r="M667" i="18" s="1"/>
  <c r="L649" i="18"/>
  <c r="L652" i="18" s="1"/>
  <c r="L655" i="18" s="1"/>
  <c r="L658" i="18" s="1"/>
  <c r="L661" i="18" s="1"/>
  <c r="L664" i="18" s="1"/>
  <c r="L667" i="18" s="1"/>
  <c r="K649" i="18"/>
  <c r="K652" i="18" s="1"/>
  <c r="K655" i="18" s="1"/>
  <c r="K658" i="18" s="1"/>
  <c r="K661" i="18" s="1"/>
  <c r="K664" i="18" s="1"/>
  <c r="K667" i="18" s="1"/>
  <c r="C649" i="18"/>
  <c r="C648" i="18"/>
  <c r="V647" i="18"/>
  <c r="C647" i="18"/>
  <c r="H646" i="18"/>
  <c r="C646" i="18"/>
  <c r="C645" i="18"/>
  <c r="C644" i="18"/>
  <c r="H643" i="18"/>
  <c r="C643" i="18"/>
  <c r="C640" i="18"/>
  <c r="H639" i="18"/>
  <c r="C639" i="18"/>
  <c r="C638" i="18"/>
  <c r="C637" i="18"/>
  <c r="C619" i="18"/>
  <c r="C618" i="18"/>
  <c r="C617" i="18"/>
  <c r="C616" i="18"/>
  <c r="H615" i="18"/>
  <c r="C615" i="18"/>
  <c r="C610" i="18"/>
  <c r="C609" i="18"/>
  <c r="C608" i="18"/>
  <c r="H607" i="18"/>
  <c r="C607" i="18"/>
  <c r="C606" i="18"/>
  <c r="C636" i="18"/>
  <c r="C635" i="18"/>
  <c r="C634" i="18"/>
  <c r="C633" i="18"/>
  <c r="C632" i="18"/>
  <c r="H631" i="18"/>
  <c r="C631" i="18"/>
  <c r="C625" i="18"/>
  <c r="C624" i="18"/>
  <c r="C623" i="18"/>
  <c r="C622" i="18"/>
  <c r="H621" i="18"/>
  <c r="C621" i="18"/>
  <c r="C620" i="18"/>
  <c r="C605" i="18"/>
  <c r="C604" i="18"/>
  <c r="C603" i="18"/>
  <c r="C602" i="18"/>
  <c r="C601" i="18"/>
  <c r="C600" i="18"/>
  <c r="C599" i="18"/>
  <c r="C598" i="18"/>
  <c r="H597" i="18"/>
  <c r="C597" i="18"/>
  <c r="C588" i="18"/>
  <c r="C587" i="18"/>
  <c r="C586" i="18"/>
  <c r="C585" i="18"/>
  <c r="C584" i="18"/>
  <c r="C583" i="18"/>
  <c r="C582" i="18"/>
  <c r="H581" i="18"/>
  <c r="C581" i="18"/>
  <c r="C580" i="18"/>
  <c r="C579" i="18"/>
  <c r="C466" i="18"/>
  <c r="C465" i="18"/>
  <c r="C464" i="18"/>
  <c r="C463" i="18"/>
  <c r="C462" i="18"/>
  <c r="C461" i="18"/>
  <c r="H459" i="18"/>
  <c r="C459" i="18"/>
  <c r="C458" i="18"/>
  <c r="C457" i="18"/>
  <c r="C456" i="18"/>
  <c r="C455" i="18"/>
  <c r="C454" i="18"/>
  <c r="H453" i="18"/>
  <c r="C453" i="18"/>
  <c r="C448" i="18"/>
  <c r="C447" i="18"/>
  <c r="C446" i="18"/>
  <c r="H445" i="18"/>
  <c r="C445" i="18"/>
  <c r="C444" i="18"/>
  <c r="C443" i="18"/>
  <c r="C442" i="18"/>
  <c r="C441" i="18"/>
  <c r="C440" i="18"/>
  <c r="H439" i="18"/>
  <c r="C439" i="18"/>
  <c r="I434" i="18"/>
  <c r="C434" i="18"/>
  <c r="I433" i="18"/>
  <c r="C433" i="18"/>
  <c r="I432" i="18"/>
  <c r="C432" i="18"/>
  <c r="H431" i="18"/>
  <c r="C431" i="18"/>
  <c r="C430" i="18"/>
  <c r="C429" i="18"/>
  <c r="H428" i="18"/>
  <c r="H399" i="18"/>
  <c r="C399" i="18"/>
  <c r="C398" i="18"/>
  <c r="C395" i="18"/>
  <c r="H394" i="18"/>
  <c r="C394" i="18"/>
  <c r="H392" i="18"/>
  <c r="C392" i="18"/>
  <c r="C391" i="18"/>
  <c r="H390" i="18"/>
  <c r="C390" i="18"/>
  <c r="H388" i="18"/>
  <c r="C388" i="18"/>
  <c r="C387" i="18"/>
  <c r="H386" i="18"/>
  <c r="C386" i="18"/>
  <c r="H384" i="18"/>
  <c r="C384" i="18"/>
  <c r="C383" i="18"/>
  <c r="C382" i="18"/>
  <c r="C381" i="18"/>
  <c r="C380" i="18"/>
  <c r="C379" i="18"/>
  <c r="C378" i="18"/>
  <c r="C377" i="18"/>
  <c r="C376" i="18"/>
  <c r="C366" i="18"/>
  <c r="C375" i="18"/>
  <c r="C365" i="18"/>
  <c r="C361" i="18"/>
  <c r="C360" i="18"/>
  <c r="C359" i="18"/>
  <c r="C358" i="18"/>
  <c r="C357" i="18"/>
  <c r="C356" i="18"/>
  <c r="C355" i="18"/>
  <c r="C354" i="18"/>
  <c r="C353" i="18"/>
  <c r="C352" i="18"/>
  <c r="C351" i="18"/>
  <c r="C350" i="18"/>
  <c r="C349" i="18"/>
  <c r="C348" i="18"/>
  <c r="C347" i="18"/>
  <c r="C346" i="18"/>
  <c r="C345" i="18"/>
  <c r="C344" i="18"/>
  <c r="C343" i="18"/>
  <c r="C342" i="18"/>
  <c r="C341" i="18"/>
  <c r="C340" i="18"/>
  <c r="C339" i="18"/>
  <c r="C338" i="18"/>
  <c r="C337" i="18"/>
  <c r="C336" i="18"/>
  <c r="C335" i="18"/>
  <c r="Y334" i="18"/>
  <c r="X334" i="18"/>
  <c r="W334" i="18"/>
  <c r="V334" i="18"/>
  <c r="C334" i="18"/>
  <c r="Y333" i="18"/>
  <c r="X333" i="18"/>
  <c r="W333" i="18"/>
  <c r="V333" i="18"/>
  <c r="C333" i="18"/>
  <c r="Y332" i="18"/>
  <c r="X332" i="18"/>
  <c r="W332" i="18"/>
  <c r="V332" i="18"/>
  <c r="C332" i="18"/>
  <c r="Y331" i="18"/>
  <c r="X331" i="18"/>
  <c r="W331" i="18"/>
  <c r="V331" i="18"/>
  <c r="C331" i="18"/>
  <c r="Y330" i="18"/>
  <c r="X330" i="18"/>
  <c r="W330" i="18"/>
  <c r="V330" i="18"/>
  <c r="C330" i="18"/>
  <c r="Y329" i="18"/>
  <c r="X329" i="18"/>
  <c r="W329" i="18"/>
  <c r="V329" i="18"/>
  <c r="C329" i="18"/>
  <c r="Y328" i="18"/>
  <c r="X328" i="18"/>
  <c r="W328" i="18"/>
  <c r="V328" i="18"/>
  <c r="C328" i="18"/>
  <c r="Y327" i="18"/>
  <c r="X327" i="18"/>
  <c r="W327" i="18"/>
  <c r="V327" i="18"/>
  <c r="C327" i="18"/>
  <c r="C326" i="18"/>
  <c r="C325" i="18"/>
  <c r="C324" i="18"/>
  <c r="C323" i="18"/>
  <c r="L322" i="18"/>
  <c r="C322" i="18"/>
  <c r="L321" i="18"/>
  <c r="C321" i="18"/>
  <c r="R320" i="18"/>
  <c r="J320" i="18"/>
  <c r="C320" i="18"/>
  <c r="L319" i="18"/>
  <c r="C319" i="18"/>
  <c r="C318" i="18"/>
  <c r="H317" i="18"/>
  <c r="C317" i="18"/>
  <c r="H315" i="18"/>
  <c r="C315" i="18"/>
  <c r="C314" i="18"/>
  <c r="C313" i="18"/>
  <c r="J312" i="18"/>
  <c r="C312" i="18"/>
  <c r="J311" i="18"/>
  <c r="C311" i="18"/>
  <c r="C310" i="18"/>
  <c r="C309" i="18"/>
  <c r="C308" i="18"/>
  <c r="C307" i="18"/>
  <c r="C306" i="18"/>
  <c r="C305" i="18"/>
  <c r="C304" i="18"/>
  <c r="C303" i="18"/>
  <c r="C302" i="18"/>
  <c r="U301" i="18"/>
  <c r="T301" i="18"/>
  <c r="S301" i="18"/>
  <c r="R301" i="18"/>
  <c r="C301" i="18"/>
  <c r="U300" i="18"/>
  <c r="T300" i="18"/>
  <c r="S300" i="18"/>
  <c r="R300" i="18"/>
  <c r="H300" i="18"/>
  <c r="C300" i="18"/>
  <c r="C291" i="18"/>
  <c r="C290" i="18"/>
  <c r="C289" i="18"/>
  <c r="C288" i="18"/>
  <c r="C287" i="18"/>
  <c r="C286" i="18"/>
  <c r="U285" i="18"/>
  <c r="T285" i="18"/>
  <c r="S285" i="18"/>
  <c r="R285" i="18"/>
  <c r="C285" i="18"/>
  <c r="U284" i="18"/>
  <c r="T284" i="18"/>
  <c r="S284" i="18"/>
  <c r="R284" i="18"/>
  <c r="H284" i="18"/>
  <c r="C284" i="18"/>
  <c r="C283" i="18"/>
  <c r="C282" i="18"/>
  <c r="C281" i="18"/>
  <c r="C280" i="18"/>
  <c r="C279" i="18"/>
  <c r="C278" i="18"/>
  <c r="C277" i="18"/>
  <c r="Q276" i="18"/>
  <c r="Q277" i="18" s="1"/>
  <c r="U303" i="18" s="1"/>
  <c r="P276" i="18"/>
  <c r="O276" i="18"/>
  <c r="N276" i="18"/>
  <c r="R302" i="18" s="1"/>
  <c r="C276" i="18"/>
  <c r="K275" i="18"/>
  <c r="L275" i="18" s="1"/>
  <c r="C275" i="18"/>
  <c r="K274" i="18"/>
  <c r="L274" i="18" s="1"/>
  <c r="C274" i="18"/>
  <c r="C265" i="18"/>
  <c r="C264" i="18"/>
  <c r="C263" i="18"/>
  <c r="C262" i="18"/>
  <c r="C261" i="18"/>
  <c r="Q260" i="18"/>
  <c r="Q261" i="18" s="1"/>
  <c r="P260" i="18"/>
  <c r="T286" i="18" s="1"/>
  <c r="O260" i="18"/>
  <c r="S286" i="18" s="1"/>
  <c r="N260" i="18"/>
  <c r="R286" i="18" s="1"/>
  <c r="C260" i="18"/>
  <c r="K259" i="18"/>
  <c r="L259" i="18" s="1"/>
  <c r="C259" i="18"/>
  <c r="K258" i="18"/>
  <c r="C258" i="18"/>
  <c r="C257" i="18"/>
  <c r="C256" i="18"/>
  <c r="C255" i="18"/>
  <c r="C254" i="18"/>
  <c r="C252" i="18"/>
  <c r="C251" i="18"/>
  <c r="C250" i="18"/>
  <c r="C249" i="18"/>
  <c r="C248" i="18"/>
  <c r="C247" i="18"/>
  <c r="C246" i="18"/>
  <c r="C245" i="18"/>
  <c r="C244" i="18"/>
  <c r="C240" i="18"/>
  <c r="C239" i="18"/>
  <c r="C238" i="18"/>
  <c r="C237" i="18"/>
  <c r="C236" i="18"/>
  <c r="C235" i="18"/>
  <c r="C234" i="18"/>
  <c r="H233" i="18"/>
  <c r="C231" i="18"/>
  <c r="C230" i="18"/>
  <c r="C229" i="18"/>
  <c r="C228" i="18"/>
  <c r="C227" i="18"/>
  <c r="C226"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0" i="18"/>
  <c r="L620" i="18"/>
  <c r="K430" i="18"/>
  <c r="L444" i="18"/>
  <c r="M315" i="18" s="1"/>
  <c r="L606" i="18"/>
  <c r="E69" i="19"/>
  <c r="E72" i="19" s="1"/>
  <c r="E75" i="19" s="1"/>
  <c r="E78" i="19" s="1"/>
  <c r="E81" i="19" s="1"/>
  <c r="E84" i="19" s="1"/>
  <c r="E87" i="19" s="1"/>
  <c r="E90" i="19" s="1"/>
  <c r="E93" i="19" s="1"/>
  <c r="E96" i="19" s="1"/>
  <c r="E99" i="19" s="1"/>
  <c r="E102" i="19" s="1"/>
  <c r="E105" i="19" s="1"/>
  <c r="E108" i="19" s="1"/>
  <c r="E111" i="19" s="1"/>
  <c r="E114" i="19" s="1"/>
  <c r="E117" i="19" s="1"/>
  <c r="E120" i="19" s="1"/>
  <c r="I440" i="18"/>
  <c r="I436" i="18"/>
  <c r="I441" i="18"/>
  <c r="I437" i="18"/>
  <c r="I442" i="18"/>
  <c r="I438" i="18"/>
  <c r="N656" i="18"/>
  <c r="N659" i="18" s="1"/>
  <c r="N662" i="18" s="1"/>
  <c r="N665" i="18" s="1"/>
  <c r="N668" i="18" s="1"/>
  <c r="N701" i="18"/>
  <c r="N704" i="18" s="1"/>
  <c r="N707" i="18" s="1"/>
  <c r="N710" i="18" s="1"/>
  <c r="N713" i="18" s="1"/>
  <c r="N716" i="18" s="1"/>
  <c r="C39" i="19"/>
  <c r="C56" i="19"/>
  <c r="C55" i="19"/>
  <c r="L77" i="18"/>
  <c r="L79" i="18"/>
  <c r="L76" i="18"/>
  <c r="L75" i="18"/>
  <c r="L74" i="18"/>
  <c r="L78" i="18"/>
  <c r="L80" i="18"/>
  <c r="L258" i="18"/>
  <c r="K257" i="18"/>
  <c r="L257" i="18" s="1"/>
  <c r="C243" i="18"/>
  <c r="N261" i="18"/>
  <c r="R287" i="18" s="1"/>
  <c r="SI45" i="19" s="1"/>
  <c r="SI46" i="19" s="1"/>
  <c r="K398" i="18"/>
  <c r="C810" i="18"/>
  <c r="P261" i="18"/>
  <c r="T287" i="18" s="1"/>
  <c r="K645" i="18"/>
  <c r="L645" i="18" s="1"/>
  <c r="T807" i="18"/>
  <c r="AM807" i="18" s="1"/>
  <c r="C49" i="18"/>
  <c r="Q196" i="18"/>
  <c r="C39" i="18"/>
  <c r="C241" i="18"/>
  <c r="C14" i="18"/>
  <c r="C800" i="18"/>
  <c r="C736" i="18"/>
  <c r="C868" i="18"/>
  <c r="C745" i="18"/>
  <c r="Z327" i="18"/>
  <c r="C746" i="18"/>
  <c r="U287" i="18"/>
  <c r="Q262" i="18"/>
  <c r="N277" i="18"/>
  <c r="Q278" i="18"/>
  <c r="S302" i="18"/>
  <c r="AH806" i="18"/>
  <c r="C809" i="18"/>
  <c r="C15" i="19"/>
  <c r="C14" i="19"/>
  <c r="C5" i="19"/>
  <c r="C5" i="18"/>
  <c r="C15" i="18"/>
  <c r="C48" i="18"/>
  <c r="O277" i="18"/>
  <c r="U286" i="18"/>
  <c r="T302" i="18"/>
  <c r="U807" i="18"/>
  <c r="AN807" i="18" s="1"/>
  <c r="C232" i="18"/>
  <c r="P277" i="18"/>
  <c r="U302" i="18"/>
  <c r="V807" i="18"/>
  <c r="AO807" i="18" s="1"/>
  <c r="C858" i="18"/>
  <c r="C867" i="18"/>
  <c r="C242" i="18"/>
  <c r="O261" i="18"/>
  <c r="R321" i="18"/>
  <c r="R322" i="18" s="1"/>
  <c r="S807" i="18"/>
  <c r="AL807" i="18" s="1"/>
  <c r="K58" i="19" l="1"/>
  <c r="L58" i="19" s="1"/>
  <c r="L430" i="18"/>
  <c r="K821" i="18"/>
  <c r="L398" i="18"/>
  <c r="M645" i="18"/>
  <c r="M781" i="18" s="1"/>
  <c r="N262" i="18"/>
  <c r="N263" i="18" s="1"/>
  <c r="P262" i="18"/>
  <c r="P263" i="18" s="1"/>
  <c r="Q279" i="18"/>
  <c r="U304" i="18"/>
  <c r="U288" i="18"/>
  <c r="Q263" i="18"/>
  <c r="N278" i="18"/>
  <c r="R303" i="18"/>
  <c r="SI51" i="19" s="1"/>
  <c r="SI52" i="19" s="1"/>
  <c r="O278" i="18"/>
  <c r="S303" i="18"/>
  <c r="S287" i="18"/>
  <c r="O262" i="18"/>
  <c r="P278" i="18"/>
  <c r="T303" i="18"/>
  <c r="K780" i="18" l="1"/>
  <c r="L780" i="18"/>
  <c r="M780" i="18"/>
  <c r="K775" i="18"/>
  <c r="L775" i="18"/>
  <c r="M775" i="18"/>
  <c r="L781" i="18"/>
  <c r="M776" i="18"/>
  <c r="M791" i="18" s="1"/>
  <c r="M774" i="18"/>
  <c r="M779" i="18"/>
  <c r="L776" i="18"/>
  <c r="L779" i="18"/>
  <c r="K781" i="18"/>
  <c r="K776" i="18"/>
  <c r="L774" i="18"/>
  <c r="K779" i="18"/>
  <c r="K774" i="18"/>
  <c r="R288" i="18"/>
  <c r="T288" i="18"/>
  <c r="Q280" i="18"/>
  <c r="U305" i="18"/>
  <c r="R289" i="18"/>
  <c r="N264" i="18"/>
  <c r="T289" i="18"/>
  <c r="P264" i="18"/>
  <c r="T304" i="18"/>
  <c r="P279" i="18"/>
  <c r="N279" i="18"/>
  <c r="R304" i="18"/>
  <c r="Q264" i="18"/>
  <c r="U289" i="18"/>
  <c r="O263" i="18"/>
  <c r="S288" i="18"/>
  <c r="O279" i="18"/>
  <c r="S304" i="18"/>
  <c r="M790" i="18" l="1"/>
  <c r="L790" i="18"/>
  <c r="K790" i="18"/>
  <c r="L791" i="18"/>
  <c r="L789" i="18"/>
  <c r="M789" i="18"/>
  <c r="K791" i="18"/>
  <c r="K789" i="18"/>
  <c r="P280" i="18"/>
  <c r="T305" i="18"/>
  <c r="N265" i="18"/>
  <c r="R290" i="18"/>
  <c r="S289" i="18"/>
  <c r="O264" i="18"/>
  <c r="N280" i="18"/>
  <c r="R305" i="18"/>
  <c r="T290" i="18"/>
  <c r="P265" i="18"/>
  <c r="Q281" i="18"/>
  <c r="U306" i="18"/>
  <c r="S305" i="18"/>
  <c r="O280" i="18"/>
  <c r="U290" i="18"/>
  <c r="Q265" i="18"/>
  <c r="R291" i="18" l="1"/>
  <c r="U291" i="18"/>
  <c r="O281" i="18"/>
  <c r="S306" i="18"/>
  <c r="T291" i="18"/>
  <c r="P281" i="18"/>
  <c r="T306" i="18"/>
  <c r="S290" i="18"/>
  <c r="O265" i="18"/>
  <c r="U307" i="18"/>
  <c r="R306" i="18"/>
  <c r="N281" i="18"/>
  <c r="T307" i="18" l="1"/>
  <c r="I255" i="18"/>
  <c r="S291" i="18"/>
  <c r="S307" i="18"/>
  <c r="R307" i="18"/>
  <c r="K125" i="19" l="1"/>
  <c r="M253" i="18"/>
  <c r="M641" i="18" s="1"/>
  <c r="L253" i="18"/>
  <c r="L641" i="18" s="1"/>
  <c r="K253" i="18"/>
  <c r="K641" i="18" s="1"/>
  <c r="Q253" i="18"/>
  <c r="Q641" i="18" s="1"/>
  <c r="P253" i="18"/>
  <c r="P641" i="18" s="1"/>
  <c r="N253" i="18"/>
  <c r="N641" i="18" s="1"/>
  <c r="O253" i="18"/>
  <c r="O641" i="18" s="1"/>
  <c r="S271" i="18"/>
  <c r="R266" i="18"/>
  <c r="U267" i="18"/>
  <c r="T269" i="18"/>
  <c r="T641" i="18" s="1"/>
  <c r="U266" i="18"/>
  <c r="T266" i="18"/>
  <c r="R271" i="18"/>
  <c r="T273" i="18"/>
  <c r="U268" i="18"/>
  <c r="R272" i="18"/>
  <c r="T268" i="18"/>
  <c r="R273" i="18"/>
  <c r="U272" i="18"/>
  <c r="S272" i="18"/>
  <c r="R267" i="18"/>
  <c r="S268" i="18"/>
  <c r="U273" i="18"/>
  <c r="T270" i="18"/>
  <c r="R270" i="18"/>
  <c r="S267" i="18"/>
  <c r="R269" i="18"/>
  <c r="R641" i="18" s="1"/>
  <c r="U271" i="18"/>
  <c r="S273" i="18"/>
  <c r="S270" i="18"/>
  <c r="T271" i="18"/>
  <c r="R268" i="18"/>
  <c r="U269" i="18"/>
  <c r="U641" i="18" s="1"/>
  <c r="U270" i="18"/>
  <c r="T267" i="18"/>
  <c r="S269" i="18"/>
  <c r="S641" i="18" s="1"/>
  <c r="S266" i="18"/>
  <c r="T272" i="18"/>
  <c r="S279" i="18"/>
  <c r="U277" i="18"/>
  <c r="U643" i="18" s="1"/>
  <c r="U644" i="18" s="1"/>
  <c r="R276" i="18"/>
  <c r="R274" i="18"/>
  <c r="S264" i="18"/>
  <c r="U262" i="18"/>
  <c r="R261" i="18"/>
  <c r="R639" i="18" s="1"/>
  <c r="R640" i="18" s="1"/>
  <c r="T259" i="18"/>
  <c r="U281" i="18"/>
  <c r="R280" i="18"/>
  <c r="U280" i="18"/>
  <c r="R279" i="18"/>
  <c r="T277" i="18"/>
  <c r="T643" i="18" s="1"/>
  <c r="T644" i="18" s="1"/>
  <c r="U265" i="18"/>
  <c r="R264" i="18"/>
  <c r="T262" i="18"/>
  <c r="S259" i="18"/>
  <c r="Q254" i="18"/>
  <c r="T278" i="18"/>
  <c r="R265" i="18"/>
  <c r="T280" i="18"/>
  <c r="S277" i="18"/>
  <c r="S643" i="18" s="1"/>
  <c r="S644" i="18" s="1"/>
  <c r="U275" i="18"/>
  <c r="U642" i="18" s="1"/>
  <c r="T265" i="18"/>
  <c r="S262" i="18"/>
  <c r="U260" i="18"/>
  <c r="R259" i="18"/>
  <c r="U258" i="18"/>
  <c r="P254" i="18"/>
  <c r="Q252" i="18"/>
  <c r="S280" i="18"/>
  <c r="U278" i="18"/>
  <c r="R277" i="18"/>
  <c r="R643" i="18" s="1"/>
  <c r="R644" i="18" s="1"/>
  <c r="T275" i="18"/>
  <c r="S265" i="18"/>
  <c r="U263" i="18"/>
  <c r="R262" i="18"/>
  <c r="T260" i="18"/>
  <c r="T258" i="18"/>
  <c r="O254" i="18"/>
  <c r="P252" i="18"/>
  <c r="S275" i="18"/>
  <c r="T263" i="18"/>
  <c r="T281" i="18"/>
  <c r="S278" i="18"/>
  <c r="U276" i="18"/>
  <c r="R275" i="18"/>
  <c r="U274" i="18"/>
  <c r="S263" i="18"/>
  <c r="U261" i="18"/>
  <c r="U639" i="18" s="1"/>
  <c r="U640" i="18" s="1"/>
  <c r="R260" i="18"/>
  <c r="R258" i="18"/>
  <c r="M254" i="18"/>
  <c r="M643" i="18" s="1"/>
  <c r="M644" i="18" s="1"/>
  <c r="N252" i="18"/>
  <c r="T274" i="18"/>
  <c r="U264" i="18"/>
  <c r="T261" i="18"/>
  <c r="T639" i="18" s="1"/>
  <c r="T640" i="18" s="1"/>
  <c r="L254" i="18"/>
  <c r="L643" i="18" s="1"/>
  <c r="L644" i="18" s="1"/>
  <c r="M252" i="18"/>
  <c r="S258" i="18"/>
  <c r="O252" i="18"/>
  <c r="S281" i="18"/>
  <c r="U279" i="18"/>
  <c r="R278" i="18"/>
  <c r="T276" i="18"/>
  <c r="R263" i="18"/>
  <c r="R281" i="18"/>
  <c r="T279" i="18"/>
  <c r="S276" i="18"/>
  <c r="S274" i="18"/>
  <c r="T264" i="18"/>
  <c r="S261" i="18"/>
  <c r="S639" i="18" s="1"/>
  <c r="S640" i="18" s="1"/>
  <c r="U259" i="18"/>
  <c r="K254" i="18"/>
  <c r="K643" i="18" s="1"/>
  <c r="K644" i="18" s="1"/>
  <c r="L252" i="18"/>
  <c r="K252" i="18"/>
  <c r="S260" i="18"/>
  <c r="N254" i="18"/>
  <c r="I256" i="18" l="1"/>
  <c r="Q642" i="18"/>
  <c r="N642" i="18"/>
  <c r="O642" i="18"/>
  <c r="S642" i="18"/>
  <c r="P642" i="18"/>
  <c r="T642" i="18"/>
  <c r="X672" i="18"/>
  <c r="X671" i="18"/>
  <c r="X670" i="18"/>
  <c r="Z671" i="18"/>
  <c r="Z672" i="18"/>
  <c r="Z670" i="18"/>
  <c r="Y671" i="18"/>
  <c r="Y670" i="18"/>
  <c r="Y672" i="18"/>
  <c r="R642" i="18"/>
  <c r="AA670" i="18"/>
  <c r="AA671" i="18"/>
  <c r="AA672" i="18"/>
  <c r="L639" i="18"/>
  <c r="L640" i="18" s="1"/>
  <c r="L642" i="18"/>
  <c r="K639" i="18"/>
  <c r="K640" i="18" s="1"/>
  <c r="K642" i="18"/>
  <c r="M639" i="18"/>
  <c r="M640" i="18" s="1"/>
  <c r="M642" i="18"/>
  <c r="W267" i="18"/>
  <c r="W266" i="18"/>
  <c r="W268" i="18"/>
  <c r="W269" i="18"/>
  <c r="W270" i="18"/>
  <c r="W271" i="18"/>
  <c r="W272" i="18"/>
  <c r="W273" i="18"/>
  <c r="Y267" i="18"/>
  <c r="Y266" i="18"/>
  <c r="Y268" i="18"/>
  <c r="Y269" i="18"/>
  <c r="Y270" i="18"/>
  <c r="Y271" i="18"/>
  <c r="Y272" i="18"/>
  <c r="Y273" i="18"/>
  <c r="Z266" i="18"/>
  <c r="Z267" i="18"/>
  <c r="Z268" i="18"/>
  <c r="Z269" i="18"/>
  <c r="Z270" i="18"/>
  <c r="Z271" i="18"/>
  <c r="Z272" i="18"/>
  <c r="Z273" i="18"/>
  <c r="X267" i="18"/>
  <c r="X266" i="18"/>
  <c r="X269" i="18"/>
  <c r="X268" i="18"/>
  <c r="X270" i="18"/>
  <c r="X271" i="18"/>
  <c r="X272" i="18"/>
  <c r="X273" i="18"/>
  <c r="X258" i="18"/>
  <c r="O639" i="18"/>
  <c r="O640" i="18" s="1"/>
  <c r="X259" i="18"/>
  <c r="X260" i="18"/>
  <c r="X261" i="18"/>
  <c r="X262" i="18"/>
  <c r="X263" i="18"/>
  <c r="X264" i="18"/>
  <c r="X265" i="18"/>
  <c r="Y274" i="18"/>
  <c r="P643" i="18"/>
  <c r="P644" i="18" s="1"/>
  <c r="Y275" i="18"/>
  <c r="Y276" i="18"/>
  <c r="Y277" i="18"/>
  <c r="Y278" i="18"/>
  <c r="Y279" i="18"/>
  <c r="Y280" i="18"/>
  <c r="Y281" i="18"/>
  <c r="Y647" i="18"/>
  <c r="Y646" i="18"/>
  <c r="Y648" i="18"/>
  <c r="X647" i="18"/>
  <c r="X648" i="18"/>
  <c r="X646" i="18"/>
  <c r="AA646" i="18"/>
  <c r="AA647" i="18"/>
  <c r="AA648" i="18"/>
  <c r="X696" i="18"/>
  <c r="X694" i="18"/>
  <c r="X695" i="18"/>
  <c r="Z274" i="18"/>
  <c r="Q643" i="18"/>
  <c r="Q644" i="18" s="1"/>
  <c r="Z275" i="18"/>
  <c r="Z276" i="18"/>
  <c r="Z277" i="18"/>
  <c r="Z278" i="18"/>
  <c r="Z279" i="18"/>
  <c r="Z280" i="18"/>
  <c r="Z281" i="18"/>
  <c r="P639" i="18"/>
  <c r="P640" i="18" s="1"/>
  <c r="Y259" i="18"/>
  <c r="Y258" i="18"/>
  <c r="Y261" i="18"/>
  <c r="Y260" i="18"/>
  <c r="Y262" i="18"/>
  <c r="Y263" i="18"/>
  <c r="Y264" i="18"/>
  <c r="Y265" i="18"/>
  <c r="AA695" i="18"/>
  <c r="AA694" i="18"/>
  <c r="AA696" i="18"/>
  <c r="O643" i="18"/>
  <c r="O644" i="18" s="1"/>
  <c r="X275" i="18"/>
  <c r="X274" i="18"/>
  <c r="X276" i="18"/>
  <c r="X277" i="18"/>
  <c r="X278" i="18"/>
  <c r="X279" i="18"/>
  <c r="X280" i="18"/>
  <c r="X281" i="18"/>
  <c r="Z694" i="18"/>
  <c r="Z696" i="18"/>
  <c r="Z695" i="18"/>
  <c r="Z648" i="18"/>
  <c r="Z646" i="18"/>
  <c r="Z647" i="18"/>
  <c r="N643" i="18"/>
  <c r="N644" i="18" s="1"/>
  <c r="W275" i="18"/>
  <c r="W274" i="18"/>
  <c r="W276" i="18"/>
  <c r="W277" i="18"/>
  <c r="W278" i="18"/>
  <c r="W279" i="18"/>
  <c r="W280" i="18"/>
  <c r="W281" i="18"/>
  <c r="Y696" i="18"/>
  <c r="Y695" i="18"/>
  <c r="Y694" i="18"/>
  <c r="W258" i="18"/>
  <c r="N639" i="18"/>
  <c r="N640" i="18" s="1"/>
  <c r="W259" i="18"/>
  <c r="W260" i="18"/>
  <c r="W261" i="18"/>
  <c r="W262" i="18"/>
  <c r="W263" i="18"/>
  <c r="W264" i="18"/>
  <c r="W265" i="18"/>
  <c r="Z259" i="18"/>
  <c r="Z258" i="18"/>
  <c r="Q639" i="18"/>
  <c r="Q640" i="18" s="1"/>
  <c r="Z260" i="18"/>
  <c r="Z261" i="18"/>
  <c r="Z262" i="18"/>
  <c r="Z263" i="18"/>
  <c r="Z264" i="18"/>
  <c r="Z265" i="18"/>
  <c r="K44" i="19" l="1"/>
  <c r="I66" i="18"/>
  <c r="K66" i="18" s="1"/>
  <c r="M66" i="18" s="1"/>
  <c r="O66" i="18" s="1"/>
  <c r="K310" i="18"/>
  <c r="SI44" i="19" l="1"/>
  <c r="M310" i="18"/>
  <c r="L310"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0"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311" i="1" l="1"/>
  <c r="G275" i="1"/>
  <c r="G310" i="1"/>
  <c r="G345" i="1"/>
  <c r="G241" i="1"/>
  <c r="G242" i="1"/>
  <c r="G240" i="1"/>
  <c r="N234" i="1" s="1"/>
  <c r="N236" i="1" s="1"/>
  <c r="H43" i="17" l="1"/>
  <c r="I43" i="17"/>
  <c r="J43" i="17"/>
  <c r="K43" i="17"/>
  <c r="L43" i="17"/>
  <c r="M43" i="17"/>
  <c r="N43" i="17"/>
  <c r="O43" i="17"/>
  <c r="P43" i="17"/>
  <c r="K104" i="18" l="1"/>
  <c r="M118" i="9"/>
  <c r="K171" i="6"/>
  <c r="K172" i="6"/>
  <c r="K173" i="6"/>
  <c r="G72" i="6"/>
  <c r="G134" i="6" s="1"/>
  <c r="G149" i="6" s="1"/>
  <c r="G164" i="6" s="1"/>
  <c r="G181" i="6" s="1"/>
  <c r="G73" i="6"/>
  <c r="G135" i="6" s="1"/>
  <c r="G150" i="6" s="1"/>
  <c r="G165" i="6" s="1"/>
  <c r="G182" i="6" s="1"/>
  <c r="G74" i="6"/>
  <c r="G136" i="6" s="1"/>
  <c r="G151" i="6" s="1"/>
  <c r="G166" i="6" s="1"/>
  <c r="G183" i="6" s="1"/>
  <c r="G75" i="6"/>
  <c r="G89" i="6" s="1"/>
  <c r="G103" i="6" s="1"/>
  <c r="G117" i="6" s="1"/>
  <c r="G76" i="6"/>
  <c r="G90" i="6" s="1"/>
  <c r="G104" i="6" s="1"/>
  <c r="G118" i="6" s="1"/>
  <c r="G77" i="6"/>
  <c r="G139" i="6" s="1"/>
  <c r="G154" i="6" s="1"/>
  <c r="G169" i="6" s="1"/>
  <c r="G186" i="6" s="1"/>
  <c r="G78" i="6"/>
  <c r="G140" i="6" s="1"/>
  <c r="G155" i="6" s="1"/>
  <c r="G170" i="6" s="1"/>
  <c r="G187" i="6" s="1"/>
  <c r="G79" i="6"/>
  <c r="G93" i="6" s="1"/>
  <c r="G107" i="6" s="1"/>
  <c r="G121" i="6" s="1"/>
  <c r="G80" i="6"/>
  <c r="G94" i="6" s="1"/>
  <c r="G108" i="6" s="1"/>
  <c r="G122" i="6" s="1"/>
  <c r="G81" i="6"/>
  <c r="G143" i="6" s="1"/>
  <c r="G158" i="6" s="1"/>
  <c r="G173" i="6" s="1"/>
  <c r="G190" i="6" s="1"/>
  <c r="G71" i="6"/>
  <c r="G85" i="6" s="1"/>
  <c r="G99" i="6" s="1"/>
  <c r="G113" i="6" s="1"/>
  <c r="G201" i="6"/>
  <c r="K166" i="6"/>
  <c r="K169" i="6"/>
  <c r="K170" i="6"/>
  <c r="K168" i="6"/>
  <c r="K167" i="6"/>
  <c r="K165" i="6"/>
  <c r="K164" i="6"/>
  <c r="K163" i="6"/>
  <c r="N144" i="9"/>
  <c r="N146" i="9"/>
  <c r="N147" i="9"/>
  <c r="N148" i="9"/>
  <c r="N149" i="9"/>
  <c r="N150" i="9"/>
  <c r="N151" i="9"/>
  <c r="N152" i="9"/>
  <c r="N143" i="9"/>
  <c r="J118" i="9"/>
  <c r="L113" i="18" l="1"/>
  <c r="G138" i="6"/>
  <c r="G153" i="6" s="1"/>
  <c r="G168" i="6" s="1"/>
  <c r="G185" i="6" s="1"/>
  <c r="G137" i="6"/>
  <c r="G152" i="6" s="1"/>
  <c r="G167" i="6" s="1"/>
  <c r="G184" i="6" s="1"/>
  <c r="G88" i="6"/>
  <c r="G102" i="6" s="1"/>
  <c r="G116" i="6" s="1"/>
  <c r="G86" i="6"/>
  <c r="G100" i="6" s="1"/>
  <c r="G114" i="6" s="1"/>
  <c r="G141" i="6"/>
  <c r="G156" i="6" s="1"/>
  <c r="G171" i="6" s="1"/>
  <c r="G188" i="6" s="1"/>
  <c r="G142" i="6"/>
  <c r="G157" i="6" s="1"/>
  <c r="G172" i="6" s="1"/>
  <c r="G189" i="6" s="1"/>
  <c r="G95" i="6"/>
  <c r="G109" i="6" s="1"/>
  <c r="G123" i="6" s="1"/>
  <c r="G87" i="6"/>
  <c r="G101" i="6" s="1"/>
  <c r="G115" i="6" s="1"/>
  <c r="G92" i="6"/>
  <c r="G106" i="6" s="1"/>
  <c r="G120" i="6" s="1"/>
  <c r="G91" i="6"/>
  <c r="G105" i="6" s="1"/>
  <c r="G119" i="6" s="1"/>
  <c r="G133" i="6"/>
  <c r="G148" i="6" s="1"/>
  <c r="G163" i="6" s="1"/>
  <c r="G18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27" i="10"/>
  <c r="H127" i="10"/>
  <c r="I127" i="10"/>
  <c r="J127" i="10"/>
  <c r="K127" i="10"/>
  <c r="L127" i="10"/>
  <c r="M127" i="10"/>
  <c r="N127" i="10"/>
  <c r="O127" i="10"/>
  <c r="P127" i="10"/>
  <c r="Q127" i="10"/>
  <c r="F127"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52" i="1" l="1"/>
  <c r="I553" i="1"/>
  <c r="I554" i="1"/>
  <c r="I555" i="1"/>
  <c r="I556" i="1"/>
  <c r="I551" i="1"/>
  <c r="O128" i="1" l="1"/>
  <c r="N128" i="1"/>
  <c r="M128" i="1"/>
  <c r="L128" i="1"/>
  <c r="H345" i="1" l="1"/>
  <c r="I345" i="1"/>
  <c r="J345" i="1"/>
  <c r="K345" i="1"/>
  <c r="H346" i="1"/>
  <c r="I346" i="1"/>
  <c r="J346" i="1"/>
  <c r="K346" i="1"/>
  <c r="H347" i="1"/>
  <c r="I347" i="1"/>
  <c r="J347" i="1"/>
  <c r="K347" i="1"/>
  <c r="H348" i="1" l="1"/>
  <c r="I348" i="1"/>
  <c r="J348" i="1"/>
  <c r="K348" i="1"/>
  <c r="H349" i="1"/>
  <c r="I349" i="1"/>
  <c r="J349" i="1"/>
  <c r="K349" i="1"/>
  <c r="O116" i="1"/>
  <c r="O117" i="1"/>
  <c r="O118" i="1"/>
  <c r="O119" i="1"/>
  <c r="O120" i="1"/>
  <c r="O121" i="1"/>
  <c r="O122" i="1"/>
  <c r="O123" i="1"/>
  <c r="O124" i="1"/>
  <c r="O125" i="1"/>
  <c r="O126" i="1"/>
  <c r="O127" i="1"/>
  <c r="O129" i="1"/>
  <c r="O130" i="1"/>
  <c r="O131" i="1"/>
  <c r="O132" i="1"/>
  <c r="O133" i="1"/>
  <c r="O134" i="1"/>
  <c r="O135" i="1"/>
  <c r="O136" i="1"/>
  <c r="O137" i="1"/>
  <c r="O138" i="1"/>
  <c r="O139" i="1"/>
  <c r="O140" i="1"/>
  <c r="N117" i="1"/>
  <c r="N118" i="1"/>
  <c r="N119" i="1"/>
  <c r="N120" i="1"/>
  <c r="N121" i="1"/>
  <c r="N122" i="1"/>
  <c r="N123" i="1"/>
  <c r="N124" i="1"/>
  <c r="N125" i="1"/>
  <c r="N126" i="1"/>
  <c r="N127" i="1"/>
  <c r="N129" i="1"/>
  <c r="N130" i="1"/>
  <c r="N131" i="1"/>
  <c r="N132" i="1"/>
  <c r="N133" i="1"/>
  <c r="N134" i="1"/>
  <c r="N135" i="1"/>
  <c r="N136" i="1"/>
  <c r="N137" i="1"/>
  <c r="N138" i="1"/>
  <c r="N139" i="1"/>
  <c r="N140" i="1"/>
  <c r="N116" i="1"/>
  <c r="M117" i="1"/>
  <c r="M118" i="1"/>
  <c r="M119" i="1"/>
  <c r="M120" i="1"/>
  <c r="M121" i="1"/>
  <c r="M122" i="1"/>
  <c r="M123" i="1"/>
  <c r="M124" i="1"/>
  <c r="M125" i="1"/>
  <c r="M126" i="1"/>
  <c r="M127" i="1"/>
  <c r="M129" i="1"/>
  <c r="M130" i="1"/>
  <c r="M131" i="1"/>
  <c r="M132" i="1"/>
  <c r="M133" i="1"/>
  <c r="M134" i="1"/>
  <c r="M135" i="1"/>
  <c r="M136" i="1"/>
  <c r="M137" i="1"/>
  <c r="M138" i="1"/>
  <c r="M139" i="1"/>
  <c r="M140" i="1"/>
  <c r="M116" i="1"/>
  <c r="L117" i="1"/>
  <c r="L118" i="1"/>
  <c r="L119" i="1"/>
  <c r="L120" i="1"/>
  <c r="L121" i="1"/>
  <c r="L122" i="1"/>
  <c r="L123" i="1"/>
  <c r="L124" i="1"/>
  <c r="L125" i="1"/>
  <c r="L126" i="1"/>
  <c r="L127" i="1"/>
  <c r="L129" i="1"/>
  <c r="L130" i="1"/>
  <c r="L131" i="1"/>
  <c r="L132" i="1"/>
  <c r="L133" i="1"/>
  <c r="L134" i="1"/>
  <c r="L135" i="1"/>
  <c r="L136" i="1"/>
  <c r="L137" i="1"/>
  <c r="L138" i="1"/>
  <c r="L139" i="1"/>
  <c r="L140" i="1"/>
  <c r="L116" i="1"/>
  <c r="G419" i="1" l="1"/>
  <c r="G377" i="1"/>
  <c r="G86" i="1" l="1"/>
  <c r="G494" i="1"/>
  <c r="G145" i="1" l="1"/>
  <c r="N63" i="11" l="1"/>
  <c r="N64" i="11"/>
  <c r="N65" i="11"/>
  <c r="N66" i="11"/>
  <c r="N67" i="11"/>
  <c r="N68" i="11"/>
  <c r="N62" i="11"/>
  <c r="L51" i="11"/>
  <c r="L52" i="11"/>
  <c r="H54" i="11"/>
  <c r="I54" i="11"/>
  <c r="G70" i="11"/>
  <c r="Q57" i="11"/>
  <c r="K52" i="11"/>
  <c r="K51" i="11"/>
  <c r="G35" i="11"/>
  <c r="K17" i="11" l="1"/>
  <c r="J17" i="11"/>
  <c r="G20" i="11"/>
  <c r="G188" i="1" l="1"/>
  <c r="E142" i="10" l="1"/>
  <c r="E92" i="10"/>
  <c r="E24" i="10"/>
  <c r="E64" i="10"/>
  <c r="E43" i="10"/>
  <c r="G625" i="1" l="1"/>
  <c r="G559" i="1" l="1"/>
  <c r="G49" i="6" l="1"/>
  <c r="G103" i="1" l="1"/>
  <c r="G652" i="1"/>
  <c r="G474" i="1"/>
  <c r="G592" i="1"/>
  <c r="G538" i="1"/>
  <c r="G517" i="1"/>
  <c r="G447"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H32"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5"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36" authorId="0" shapeId="0" xr:uid="{48732709-FC44-458D-ADD0-9DF17FDE4BD7}">
      <text>
        <r>
          <rPr>
            <b/>
            <sz val="9"/>
            <color indexed="81"/>
            <rFont val="Tahoma"/>
            <family val="2"/>
          </rPr>
          <t>Michael Young:</t>
        </r>
        <r>
          <rPr>
            <sz val="9"/>
            <color indexed="81"/>
            <rFont val="Tahoma"/>
            <family val="2"/>
          </rPr>
          <t xml:space="preserve">
kg/ha/day for late seeding</t>
        </r>
      </text>
    </comment>
    <comment ref="H50" authorId="0" shapeId="0" xr:uid="{CFF854D8-3C70-427F-9F93-22042F808A4C}">
      <text>
        <r>
          <rPr>
            <b/>
            <sz val="9"/>
            <color indexed="81"/>
            <rFont val="Tahoma"/>
            <family val="2"/>
          </rPr>
          <t>Michael Young:</t>
        </r>
        <r>
          <rPr>
            <sz val="9"/>
            <color indexed="81"/>
            <rFont val="Tahoma"/>
            <family val="2"/>
          </rPr>
          <t xml:space="preserve">
kg/ha - not affected by the number of days to early (ie if you seed on first day of dry seeding period it is the same as if you seeded on the last day - this is not the same as wet seeding penalty)</t>
        </r>
      </text>
    </comment>
    <comment ref="H65"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5"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9"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H83" authorId="0" shapeId="0" xr:uid="{A537939E-68C9-410E-8821-F21C950CAA52}">
      <text>
        <r>
          <rPr>
            <b/>
            <sz val="9"/>
            <color indexed="81"/>
            <rFont val="Tahoma"/>
            <family val="2"/>
          </rPr>
          <t>Michael Young:</t>
        </r>
        <r>
          <rPr>
            <sz val="9"/>
            <color indexed="81"/>
            <rFont val="Tahoma"/>
            <family val="2"/>
          </rPr>
          <t xml:space="preserve">
days</t>
        </r>
      </text>
    </comment>
    <comment ref="I115" authorId="0" shapeId="0" xr:uid="{1F381CBF-6981-428E-BABA-F5EE8D970553}">
      <text>
        <r>
          <rPr>
            <b/>
            <sz val="9"/>
            <color indexed="81"/>
            <rFont val="Tahoma"/>
            <family val="2"/>
          </rPr>
          <t xml:space="preserve">Michael Young:
</t>
        </r>
        <r>
          <rPr>
            <sz val="9"/>
            <color indexed="81"/>
            <rFont val="Tahoma"/>
            <family val="2"/>
          </rPr>
          <t>Only for pastures</t>
        </r>
      </text>
    </comment>
    <comment ref="J115"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5"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5" authorId="0" shapeId="0" xr:uid="{92DF6F28-F5BD-463A-AD64-9E9F6BC0BB78}">
      <text>
        <r>
          <rPr>
            <b/>
            <sz val="9"/>
            <color indexed="81"/>
            <rFont val="Tahoma"/>
            <family val="2"/>
          </rPr>
          <t xml:space="preserve">Michael Young:
</t>
        </r>
        <r>
          <rPr>
            <sz val="9"/>
            <color indexed="81"/>
            <rFont val="Tahoma"/>
            <family val="2"/>
          </rPr>
          <t>Only for pastures</t>
        </r>
      </text>
    </comment>
    <comment ref="O115" authorId="0" shapeId="0" xr:uid="{8233095F-01C1-4FB0-825B-986844F01DAE}">
      <text>
        <r>
          <rPr>
            <b/>
            <sz val="9"/>
            <color indexed="81"/>
            <rFont val="Tahoma"/>
            <family val="2"/>
          </rPr>
          <t>Michael Young:</t>
        </r>
        <r>
          <rPr>
            <sz val="9"/>
            <color indexed="81"/>
            <rFont val="Tahoma"/>
            <family val="2"/>
          </rPr>
          <t xml:space="preserve">
only for pasture
</t>
        </r>
      </text>
    </comment>
    <comment ref="I15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19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0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3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2"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89"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4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4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484" authorId="0" shapeId="0" xr:uid="{D3F3B3C9-466A-4594-A382-33020F4688C2}">
      <text>
        <r>
          <rPr>
            <b/>
            <sz val="9"/>
            <color indexed="81"/>
            <rFont val="Tahoma"/>
            <family val="2"/>
          </rPr>
          <t>Michael Young:</t>
        </r>
        <r>
          <rPr>
            <sz val="9"/>
            <color indexed="81"/>
            <rFont val="Tahoma"/>
            <family val="2"/>
          </rPr>
          <t xml:space="preserve">
fert density t/m3</t>
        </r>
      </text>
    </comment>
    <comment ref="L4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486" authorId="0" shapeId="0" xr:uid="{563F76C8-0871-4013-AE00-4C4F4F9154C5}">
      <text>
        <r>
          <rPr>
            <b/>
            <sz val="9"/>
            <color indexed="81"/>
            <rFont val="Tahoma"/>
            <family val="2"/>
          </rPr>
          <t>Michael Young:</t>
        </r>
        <r>
          <rPr>
            <sz val="9"/>
            <color indexed="81"/>
            <rFont val="Tahoma"/>
            <family val="2"/>
          </rPr>
          <t xml:space="preserve">
60% urea, 40% mop</t>
        </r>
      </text>
    </comment>
    <comment ref="L49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57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572" authorId="0"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H604"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0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07"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1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3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3"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4"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47"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0"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65"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24"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24"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25"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29"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25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0"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26"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H252" authorId="0" shapeId="0" xr:uid="{E2B9D1FE-2E69-4FC3-8C44-9905B3E9055A}">
      <text>
        <r>
          <rPr>
            <b/>
            <sz val="9"/>
            <color indexed="81"/>
            <rFont val="Tahoma"/>
            <family val="2"/>
          </rPr>
          <t>John:</t>
        </r>
        <r>
          <rPr>
            <sz val="9"/>
            <color indexed="81"/>
            <rFont val="Tahoma"/>
            <family val="2"/>
          </rPr>
          <t xml:space="preserve">
Defn of i_idx</t>
        </r>
      </text>
    </comment>
    <comment ref="I25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6"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6" authorId="0" shapeId="0" xr:uid="{7271DEDF-82DE-4194-9D6E-007F2C7DD937}">
      <text>
        <r>
          <rPr>
            <b/>
            <sz val="9"/>
            <color indexed="81"/>
            <rFont val="Tahoma"/>
            <family val="2"/>
          </rPr>
          <t>John:</t>
        </r>
        <r>
          <rPr>
            <sz val="9"/>
            <color indexed="81"/>
            <rFont val="Tahoma"/>
            <family val="2"/>
          </rPr>
          <t xml:space="preserve">
Definition of d_idx</t>
        </r>
      </text>
    </comment>
    <comment ref="I314"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15"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19"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19"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0" authorId="0" shapeId="0" xr:uid="{7B0C559B-5330-4997-9C29-EEFE161352AA}">
      <text>
        <r>
          <rPr>
            <b/>
            <sz val="9"/>
            <color indexed="81"/>
            <rFont val="Tahoma"/>
            <family val="2"/>
          </rPr>
          <t>John:</t>
        </r>
        <r>
          <rPr>
            <sz val="9"/>
            <color indexed="81"/>
            <rFont val="Tahoma"/>
            <family val="2"/>
          </rPr>
          <t xml:space="preserve">
Definition of a idx</t>
        </r>
      </text>
    </comment>
    <comment ref="J320"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26"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36"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46"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63"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64" authorId="0" shapeId="0" xr:uid="{3C98509A-B578-43CE-A33B-8ADA87E4B622}">
      <text>
        <r>
          <rPr>
            <b/>
            <sz val="9"/>
            <color indexed="81"/>
            <rFont val="Tahoma"/>
            <family val="2"/>
          </rPr>
          <t>John:</t>
        </r>
        <r>
          <rPr>
            <sz val="9"/>
            <color indexed="81"/>
            <rFont val="Tahoma"/>
            <family val="2"/>
          </rPr>
          <t xml:space="preserve">
Use 0.1% for 0</t>
        </r>
      </text>
    </comment>
    <comment ref="I365" authorId="0" shapeId="0" xr:uid="{2CFF7985-E2F7-40A6-BF10-009E275092A9}">
      <text>
        <r>
          <rPr>
            <b/>
            <sz val="9"/>
            <color indexed="81"/>
            <rFont val="Tahoma"/>
            <family val="2"/>
          </rPr>
          <t>John:</t>
        </r>
        <r>
          <rPr>
            <sz val="9"/>
            <color indexed="81"/>
            <rFont val="Tahoma"/>
            <family val="2"/>
          </rPr>
          <t xml:space="preserve">
Use 0.1% for 0</t>
        </r>
      </text>
    </comment>
    <comment ref="R38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5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3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4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4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4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4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4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47"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49" authorId="0" shapeId="0" xr:uid="{694507C8-EF14-4CF5-BB02-0B4B55762E01}">
      <text>
        <r>
          <rPr>
            <b/>
            <sz val="9"/>
            <color indexed="81"/>
            <rFont val="Tahoma"/>
            <family val="2"/>
          </rPr>
          <t>John:</t>
        </r>
        <r>
          <rPr>
            <sz val="9"/>
            <color indexed="81"/>
            <rFont val="Tahoma"/>
            <family val="2"/>
          </rPr>
          <t xml:space="preserve">
Number of triggers for selling</t>
        </r>
      </text>
    </comment>
    <comment ref="K749"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49" authorId="0" shapeId="0" xr:uid="{FBD99C6E-AE51-4383-BCD2-6595494D2260}">
      <text>
        <r>
          <rPr>
            <b/>
            <sz val="9"/>
            <color indexed="81"/>
            <rFont val="Tahoma"/>
            <family val="2"/>
          </rPr>
          <t>John:</t>
        </r>
        <r>
          <rPr>
            <sz val="9"/>
            <color indexed="81"/>
            <rFont val="Tahoma"/>
            <family val="2"/>
          </rPr>
          <t xml:space="preserve">
Number of triggers for selling</t>
        </r>
      </text>
    </comment>
    <comment ref="N749" authorId="0" shapeId="0" xr:uid="{DEC1E093-FBB4-4213-8721-FF87EBB16B61}">
      <text>
        <r>
          <rPr>
            <b/>
            <sz val="9"/>
            <color indexed="81"/>
            <rFont val="Tahoma"/>
            <family val="2"/>
          </rPr>
          <t>John:</t>
        </r>
        <r>
          <rPr>
            <sz val="9"/>
            <color indexed="81"/>
            <rFont val="Tahoma"/>
            <family val="2"/>
          </rPr>
          <t xml:space="preserve">
Length of the 't' axis</t>
        </r>
      </text>
    </comment>
    <comment ref="I770"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32"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33"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1"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63"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0FEA224F-E9B6-4E13-83C2-9B05DD33914E}">
      <text>
        <r>
          <rPr>
            <b/>
            <sz val="9"/>
            <color indexed="81"/>
            <rFont val="Tahoma"/>
            <family val="2"/>
          </rPr>
          <t>John:</t>
        </r>
        <r>
          <rPr>
            <sz val="9"/>
            <color indexed="81"/>
            <rFont val="Tahoma"/>
            <family val="2"/>
          </rPr>
          <t xml:space="preserve">
If an operation is not wanted</t>
        </r>
      </text>
    </comment>
    <comment ref="L895" authorId="0" shapeId="0" xr:uid="{BA3612FD-25ED-47E9-BC61-DFC26E3EE466}">
      <text>
        <r>
          <rPr>
            <b/>
            <sz val="9"/>
            <color indexed="81"/>
            <rFont val="Tahoma"/>
            <family val="2"/>
          </rPr>
          <t>John:</t>
        </r>
        <r>
          <rPr>
            <sz val="9"/>
            <color indexed="81"/>
            <rFont val="Tahoma"/>
            <family val="2"/>
          </rPr>
          <t xml:space="preserve">
If an operation is not wanted</t>
        </r>
      </text>
    </comment>
    <comment ref="L899" authorId="0" shapeId="0" xr:uid="{9A443D9C-CF53-4E4B-AE89-C1599FA11EF9}">
      <text>
        <r>
          <rPr>
            <b/>
            <sz val="9"/>
            <color indexed="81"/>
            <rFont val="Tahoma"/>
            <family val="2"/>
          </rPr>
          <t>John:</t>
        </r>
        <r>
          <rPr>
            <sz val="9"/>
            <color indexed="81"/>
            <rFont val="Tahoma"/>
            <family val="2"/>
          </rPr>
          <t xml:space="preserve">
If an operation is not wanted</t>
        </r>
      </text>
    </comment>
    <comment ref="L923" authorId="0" shapeId="0" xr:uid="{D0CCAD03-6000-4E11-A7E0-8BA8A1C4CD3A}">
      <text>
        <r>
          <rPr>
            <b/>
            <sz val="9"/>
            <color indexed="81"/>
            <rFont val="Tahoma"/>
            <family val="2"/>
          </rPr>
          <t>John:</t>
        </r>
        <r>
          <rPr>
            <sz val="9"/>
            <color indexed="81"/>
            <rFont val="Tahoma"/>
            <family val="2"/>
          </rPr>
          <t xml:space="preserve">
If an operation is not wanted</t>
        </r>
      </text>
    </comment>
    <comment ref="W933"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48" authorId="0" shapeId="0" xr:uid="{F817DAC2-4A14-415E-8DCC-736D95D58D4D}">
      <text>
        <r>
          <rPr>
            <b/>
            <sz val="9"/>
            <color indexed="81"/>
            <rFont val="Tahoma"/>
            <family val="2"/>
          </rPr>
          <t>John:</t>
        </r>
        <r>
          <rPr>
            <sz val="9"/>
            <color indexed="81"/>
            <rFont val="Tahoma"/>
            <family val="2"/>
          </rPr>
          <t xml:space="preserve">
15 Mar</t>
        </r>
      </text>
    </comment>
    <comment ref="N949"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2" authorId="0" shapeId="0" xr:uid="{4B2E5F21-CB7D-421C-8BAB-BCFD6F254AE9}">
      <text>
        <r>
          <rPr>
            <b/>
            <sz val="9"/>
            <color indexed="81"/>
            <rFont val="Tahoma"/>
            <family val="2"/>
          </rPr>
          <t>John:</t>
        </r>
        <r>
          <rPr>
            <sz val="9"/>
            <color indexed="81"/>
            <rFont val="Tahoma"/>
            <family val="2"/>
          </rPr>
          <t xml:space="preserve">
1 Sep</t>
        </r>
      </text>
    </comment>
    <comment ref="L956"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2"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75" authorId="0" shapeId="0" xr:uid="{4131519D-EEC4-4209-9BDF-6355BD99C009}">
      <text>
        <r>
          <rPr>
            <b/>
            <sz val="9"/>
            <color indexed="81"/>
            <rFont val="Tahoma"/>
            <family val="2"/>
          </rPr>
          <t>John:</t>
        </r>
        <r>
          <rPr>
            <sz val="9"/>
            <color indexed="81"/>
            <rFont val="Tahoma"/>
            <family val="2"/>
          </rPr>
          <t xml:space="preserve">
If an operation is not wanted</t>
        </r>
      </text>
    </comment>
    <comment ref="M983"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83"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din't include crop with 0 otherwise div0 error</t>
        </r>
      </text>
    </comment>
    <comment ref="I57"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64"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64"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0" authorId="0" shapeId="0" xr:uid="{0ACFFD9C-D8C0-48B7-BCC8-6C4F521EA01C}">
      <text>
        <r>
          <rPr>
            <b/>
            <sz val="9"/>
            <color indexed="81"/>
            <rFont val="Tahoma"/>
            <family val="2"/>
          </rPr>
          <t>Michael Young:</t>
        </r>
        <r>
          <rPr>
            <sz val="9"/>
            <color indexed="81"/>
            <rFont val="Tahoma"/>
            <family val="2"/>
          </rPr>
          <t xml:space="preserve">
harvest index - harvest index (HI) is the ratio of harvested grain to total shoot dry matter</t>
        </r>
      </text>
    </comment>
    <comment ref="H84"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98"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12"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G12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2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2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3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3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36"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37" authorId="0" shapeId="0" xr:uid="{A821C727-222A-418F-98FB-FE13A6BE70E5}">
      <text>
        <r>
          <rPr>
            <b/>
            <sz val="9"/>
            <color indexed="81"/>
            <rFont val="Tahoma"/>
            <family val="2"/>
          </rPr>
          <t>Michael Young:</t>
        </r>
        <r>
          <rPr>
            <sz val="9"/>
            <color indexed="81"/>
            <rFont val="Tahoma"/>
            <family val="2"/>
          </rPr>
          <t xml:space="preserve">
canola has no sheath</t>
        </r>
      </text>
    </comment>
    <comment ref="G146"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161"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178"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<sst xmlns="http://schemas.openxmlformats.org/spreadsheetml/2006/main" count="5525" uniqueCount="1083">
  <si>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</si>
  <si>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</si>
  <si>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</si>
  <si>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</si>
  <si>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</si>
  <si>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</si>
  <si>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</si>
  <si>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</si>
  <si>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</si>
  <si>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</si>
  <si>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</si>
  <si>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</si>
  <si>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</si>
  <si>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</si>
  <si>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</si>
  <si>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</si>
  <si>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</si>
  <si>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</si>
  <si>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</si>
  <si>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</si>
  <si>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</si>
  <si>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</si>
  <si>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</si>
  <si>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</si>
  <si>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</si>
  <si>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</si>
  <si>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</si>
  <si>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</si>
  <si>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</si>
  <si>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</si>
  <si>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</si>
  <si>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</si>
  <si>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</si>
  <si>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</si>
  <si>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</si>
  <si>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</si>
  <si>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</si>
  <si>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</si>
  <si>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</si>
  <si>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</si>
  <si>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</si>
  <si>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</si>
  <si>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</si>
  <si>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</si>
  <si>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</si>
  <si>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</si>
  <si>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</si>
  <si>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</si>
  <si>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</si>
  <si>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</si>
  <si>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</si>
  <si>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</si>
  <si>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</si>
  <si>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</si>
  <si>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</si>
  <si>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</si>
  <si>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</si>
  <si>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</si>
  <si>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</si>
  <si>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</si>
  <si>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</si>
  <si>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</si>
  <si>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</si>
  <si>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</si>
  <si>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</si>
  <si>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</si>
  <si>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</si>
  <si>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</si>
  <si>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</si>
  <si>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</si>
  <si>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</si>
  <si>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</si>
  <si>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</si>
  <si>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</si>
  <si>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</si>
  <si>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</si>
  <si>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</si>
  <si>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</si>
  <si>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</si>
  <si>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</si>
  <si>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</si>
  <si>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</si>
  <si>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</si>
  <si>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</si>
  <si>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</si>
  <si>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</si>
  <si>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</si>
  <si>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</si>
  <si>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</si>
  <si>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</si>
  <si>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</si>
  <si>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</si>
  <si>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</si>
  <si>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</si>
  <si>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</si>
  <si>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</si>
  <si>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</si>
  <si>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</si>
  <si>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</si>
  <si>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</si>
  <si>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</si>
  <si>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</si>
  <si>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</si>
  <si>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</si>
  <si>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</si>
  <si>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</si>
  <si>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</si>
  <si>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</si>
  <si>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</si>
  <si>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</si>
  <si>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</si>
  <si>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</si>
  <si>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</si>
  <si>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</si>
  <si>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</si>
  <si>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</si>
  <si>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</si>
  <si>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</si>
  <si>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</si>
  <si>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</si>
  <si>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</si>
  <si>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dry_seeding_penalty</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</si>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</sst>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0">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2" fontId="2" fillId="0" borderId="78" xfId="0" applyNumberFormat="1" applyFont="1" applyBorder="1" applyAlignment="1">
      <alignment horizontal="left"/>
    </xf>
    <xf numFmtId="2" fontId="2" fillId="0" borderId="122" xfId="0" applyNumberFormat="1" applyFont="1" applyBorder="1" applyAlignment="1">
      <alignment horizontal="left"/>
    </xf>
    <xf numFmtId="9" fontId="16" fillId="14" borderId="9" xfId="4" applyNumberFormat="1" applyBorder="1">
      <protection locked="0"/>
    </xf>
    <xf numFmtId="2" fontId="2" fillId="0" borderId="80" xfId="0" applyNumberFormat="1" applyFont="1" applyBorder="1" applyAlignment="1">
      <alignment horizontal="left"/>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14</xdr:col>
      <xdr:colOff>330200</xdr:colOff>
      <xdr:row>206</xdr:row>
      <xdr:rowOff>130971</xdr:rowOff>
    </xdr:from>
    <xdr:to>
      <xdr:col>23</xdr:col>
      <xdr:colOff>181768</xdr:colOff>
      <xdr:row>211</xdr:row>
      <xdr:rowOff>47626</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9676606" y="31146752"/>
          <a:ext cx="7543006" cy="8096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68</xdr:row>
      <xdr:rowOff>38100</xdr:rowOff>
    </xdr:from>
    <xdr:to>
      <xdr:col>14</xdr:col>
      <xdr:colOff>581024</xdr:colOff>
      <xdr:row>71</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821</xdr:row>
      <xdr:rowOff>180975</xdr:rowOff>
    </xdr:from>
    <xdr:to>
      <xdr:col>21</xdr:col>
      <xdr:colOff>638175</xdr:colOff>
      <xdr:row>830</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J86" sqref="J8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469</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470</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246</v>
      </c>
      <c r="H12" s="75" t="s">
        <v>247</v>
      </c>
      <c r="I12" s="261"/>
      <c r="J12" s="75" t="s">
        <v>118</v>
      </c>
      <c r="K12" s="338">
        <v>13.59</v>
      </c>
      <c r="L12" s="261"/>
      <c r="M12" s="261"/>
      <c r="N12" s="410">
        <v>40</v>
      </c>
      <c r="O12" s="261" t="s">
        <v>471</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447</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1004</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1005</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1006</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897</v>
      </c>
      <c r="H32" s="245"/>
      <c r="I32" s="245" t="s">
        <v>354</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898</v>
      </c>
      <c r="J33" s="245" t="s">
        <v>908</v>
      </c>
      <c r="K33" s="245" t="s">
        <v>909</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899</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411</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413</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0" t="s">
        <v>1049</v>
      </c>
      <c r="M48" s="256"/>
      <c r="N48" s="942" t="s">
        <v>1048</v>
      </c>
      <c r="O48" s="942"/>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1047</v>
      </c>
      <c r="H49" s="249"/>
      <c r="I49" s="249"/>
      <c r="J49" s="255" t="s">
        <v>412</v>
      </c>
      <c r="K49" s="255" t="s">
        <v>414</v>
      </c>
      <c r="L49" s="941"/>
      <c r="M49" s="256"/>
      <c r="N49" s="256" t="s">
        <v>1046</v>
      </c>
      <c r="O49" s="256" t="s">
        <v>1045</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934</v>
      </c>
      <c r="J50" s="339">
        <v>1</v>
      </c>
      <c r="K50" s="685" t="b">
        <f t="array" ref="K50">AND(NOT(K51:K59))</f>
        <v>1</v>
      </c>
      <c r="L50" s="340" t="s">
        <v>1044</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461</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1043</v>
      </c>
      <c r="H52" s="261"/>
      <c r="I52" s="705" t="s">
        <v>900</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901</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902</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903</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904</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905</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906</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907</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1042</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320</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306</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307</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308</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310</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309</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312</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313</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314</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315</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316</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317</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318</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319</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261</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320</v>
      </c>
      <c r="H86" s="261"/>
      <c r="I86" s="261"/>
      <c r="J86" s="933">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321</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322</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323</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324</v>
      </c>
      <c r="K10" s="255" t="s">
        <v>325</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329</v>
      </c>
      <c r="K13" s="259" t="s">
        <v>330</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331</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332</v>
      </c>
      <c r="J15" s="344">
        <v>4760</v>
      </c>
      <c r="K15" s="344">
        <v>6752</v>
      </c>
      <c r="L15" s="261" t="s">
        <v>311</v>
      </c>
      <c r="M15" s="261" t="s">
        <v>328</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333</v>
      </c>
      <c r="J16" s="344">
        <v>30</v>
      </c>
      <c r="K16" s="344">
        <v>30</v>
      </c>
      <c r="L16" s="261" t="s">
        <v>326</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334</v>
      </c>
      <c r="J17" s="3">
        <f>J15/EXP(J16*LN(1.2))</f>
        <v>20.052548309496157</v>
      </c>
      <c r="K17" s="3">
        <f>K15/EXP(K16*LN(1.2))</f>
        <v>28.444287013806314</v>
      </c>
      <c r="L17" s="261" t="s">
        <v>311</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261</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327</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335</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336</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337</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338</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339</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340</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341</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329</v>
      </c>
      <c r="I50" s="292" t="s">
        <v>330</v>
      </c>
      <c r="J50" s="292"/>
      <c r="K50" s="292"/>
      <c r="L50" s="292"/>
      <c r="M50" s="292"/>
      <c r="W50" s="248"/>
      <c r="X50" s="240"/>
      <c r="Y50" s="240"/>
      <c r="Z50" s="240"/>
    </row>
    <row r="51" spans="1:26" ht="12.75" customHeight="1" x14ac:dyDescent="0.25">
      <c r="A51" s="278"/>
      <c r="B51" s="239"/>
      <c r="C51" s="249"/>
      <c r="D51" s="249"/>
      <c r="E51" s="249"/>
      <c r="F51" s="257"/>
      <c r="G51" s="304" t="s">
        <v>352</v>
      </c>
      <c r="H51" s="347">
        <v>0.1</v>
      </c>
      <c r="I51" s="347">
        <v>0.2</v>
      </c>
      <c r="J51" s="292" t="s">
        <v>342</v>
      </c>
      <c r="K51" s="349">
        <f>H51*60</f>
        <v>6</v>
      </c>
      <c r="L51" s="349">
        <f>I51*60</f>
        <v>12</v>
      </c>
      <c r="M51" s="292" t="s">
        <v>343</v>
      </c>
      <c r="Q51" s="292"/>
      <c r="R51" s="292"/>
      <c r="S51" s="292"/>
      <c r="T51" s="292"/>
      <c r="U51" s="292"/>
      <c r="V51" s="293"/>
      <c r="W51" s="248"/>
      <c r="X51" s="240"/>
      <c r="Y51" s="240"/>
      <c r="Z51" s="240"/>
    </row>
    <row r="52" spans="1:26" ht="12.75" customHeight="1" x14ac:dyDescent="0.25">
      <c r="A52" s="278"/>
      <c r="B52" s="239"/>
      <c r="C52" s="249"/>
      <c r="D52" s="249"/>
      <c r="E52" s="249"/>
      <c r="F52" s="257"/>
      <c r="G52" s="304" t="s">
        <v>353</v>
      </c>
      <c r="H52" s="347">
        <v>0.1</v>
      </c>
      <c r="I52" s="347">
        <v>0.1</v>
      </c>
      <c r="J52" s="292" t="s">
        <v>344</v>
      </c>
      <c r="K52" s="349">
        <f>H52*60</f>
        <v>6</v>
      </c>
      <c r="L52" s="349">
        <f>I52*60</f>
        <v>6</v>
      </c>
      <c r="M52" s="292" t="s">
        <v>343</v>
      </c>
      <c r="Q52" s="292"/>
      <c r="R52" s="292"/>
      <c r="S52" s="292"/>
      <c r="T52" s="292"/>
      <c r="U52" s="292"/>
      <c r="V52" s="293"/>
      <c r="W52" s="248"/>
      <c r="X52" s="240"/>
      <c r="Y52" s="240"/>
      <c r="Z52" s="240"/>
    </row>
    <row r="53" spans="1:26" ht="12.75" customHeight="1" x14ac:dyDescent="0.25">
      <c r="A53" s="278"/>
      <c r="B53" s="239"/>
      <c r="C53" s="249"/>
      <c r="D53" s="249"/>
      <c r="E53" s="249"/>
      <c r="F53" s="257"/>
      <c r="G53" s="304" t="s">
        <v>331</v>
      </c>
      <c r="H53" s="347">
        <v>2</v>
      </c>
      <c r="I53" s="347">
        <v>2</v>
      </c>
      <c r="J53" s="292" t="s">
        <v>345</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346</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348</v>
      </c>
      <c r="O55" s="295"/>
      <c r="P55" s="295"/>
      <c r="Q55" s="292" t="s">
        <v>354</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347</v>
      </c>
      <c r="K57" s="295"/>
      <c r="L57" s="295"/>
      <c r="M57" s="295"/>
      <c r="N57" s="295" t="s">
        <v>300</v>
      </c>
      <c r="O57" s="350">
        <v>0.2</v>
      </c>
      <c r="P57" s="300" t="s">
        <v>349</v>
      </c>
      <c r="Q57" s="352">
        <f>O57*60</f>
        <v>12</v>
      </c>
      <c r="R57" s="295" t="s">
        <v>343</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350</v>
      </c>
      <c r="O58" s="351">
        <v>2</v>
      </c>
      <c r="P58" s="300" t="s">
        <v>351</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329</v>
      </c>
      <c r="I60" s="294" t="s">
        <v>330</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358</v>
      </c>
      <c r="I61" s="294" t="s">
        <v>355</v>
      </c>
      <c r="M61" s="295"/>
      <c r="N61" s="295" t="s">
        <v>108</v>
      </c>
      <c r="O61" s="295" t="s">
        <v>356</v>
      </c>
      <c r="P61" s="301" t="s">
        <v>357</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653"/>
  <sheetViews>
    <sheetView topLeftCell="A174" zoomScale="80" zoomScaleNormal="80" workbookViewId="0">
      <selection activeCell="G604" sqref="G604"/>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417</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382</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324" t="s">
        <v>870</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ht="15" outlineLevel="1" x14ac:dyDescent="0.25">
      <c r="A32" s="5"/>
      <c r="B32" s="6"/>
      <c r="C32" s="17"/>
      <c r="D32" s="17"/>
      <c r="E32" s="17"/>
      <c r="F32" s="26"/>
      <c r="G32" s="34"/>
      <c r="H32" s="35" t="s">
        <v>116</v>
      </c>
      <c r="I32" s="367">
        <v>43556</v>
      </c>
      <c r="J32" s="35"/>
      <c r="K32" s="68"/>
      <c r="L32" s="68"/>
      <c r="M32" s="318"/>
      <c r="N32" s="321"/>
      <c r="O32" s="319"/>
      <c r="P32" s="35"/>
      <c r="Q32" s="35"/>
      <c r="R32" s="35"/>
      <c r="S32" s="35"/>
      <c r="T32" s="35"/>
      <c r="U32" s="35"/>
      <c r="V32" s="35"/>
      <c r="W32" s="16"/>
      <c r="X32" s="7"/>
      <c r="Y32" s="7"/>
      <c r="Z32" s="7"/>
      <c r="AA32" s="240"/>
      <c r="AB32" s="240"/>
      <c r="AC32" s="240"/>
      <c r="AD32" s="240"/>
      <c r="AE32" s="240"/>
      <c r="AF32" s="240"/>
      <c r="AG32" s="240"/>
      <c r="AH32" s="240"/>
      <c r="AI32" s="240"/>
      <c r="AJ32" s="240"/>
      <c r="AK32" s="240"/>
      <c r="AL32" s="240"/>
      <c r="AM32" s="240"/>
      <c r="AN32" s="240"/>
      <c r="AO32" s="240"/>
      <c r="AP32" s="240"/>
      <c r="AQ32" s="240"/>
      <c r="AR32" s="240"/>
      <c r="AS32" s="240"/>
      <c r="AT32" s="240"/>
      <c r="AU32" s="240"/>
      <c r="AV32" s="240"/>
      <c r="AW32" s="240"/>
      <c r="AX32" s="240"/>
      <c r="AY32" s="240"/>
      <c r="AZ32" s="240"/>
      <c r="BA32" s="240"/>
      <c r="BB32" s="240"/>
      <c r="BC32" s="240"/>
      <c r="BD32" s="240"/>
      <c r="BE32" s="240"/>
      <c r="BF32" s="240"/>
      <c r="BG32" s="240"/>
      <c r="BH32" s="240"/>
      <c r="BI32" s="240"/>
      <c r="BJ32" s="240"/>
      <c r="BK32" s="240"/>
      <c r="BL32" s="240"/>
      <c r="BM32" s="240"/>
      <c r="BN32" s="240"/>
      <c r="BO32" s="240"/>
      <c r="BP32" s="240"/>
    </row>
    <row r="33" spans="1:68" ht="15" outlineLevel="1" x14ac:dyDescent="0.25">
      <c r="A33" s="5"/>
      <c r="B33" s="6"/>
      <c r="C33" s="17"/>
      <c r="D33" s="17"/>
      <c r="E33" s="17"/>
      <c r="F33" s="26"/>
      <c r="G33" s="34"/>
      <c r="J33" s="35"/>
      <c r="K33" s="68"/>
      <c r="L33" s="68"/>
      <c r="M33" s="318"/>
      <c r="N33" s="321"/>
      <c r="O33" s="319"/>
      <c r="P33" s="35"/>
      <c r="Q33" s="35"/>
      <c r="R33" s="35"/>
      <c r="S33" s="35"/>
      <c r="T33" s="35"/>
      <c r="U33" s="35"/>
      <c r="V33" s="35"/>
      <c r="W33" s="16"/>
      <c r="X33" s="7"/>
      <c r="Y33" s="7"/>
      <c r="Z33" s="7"/>
      <c r="AA33" s="240"/>
      <c r="AB33" s="240"/>
      <c r="AC33" s="240"/>
      <c r="AD33" s="240"/>
      <c r="AE33" s="240"/>
      <c r="AF33" s="240"/>
      <c r="AG33" s="240"/>
      <c r="AH33" s="240"/>
      <c r="AI33" s="240"/>
      <c r="AJ33" s="240"/>
      <c r="AK33" s="240"/>
      <c r="AL33" s="240"/>
      <c r="AM33" s="240"/>
      <c r="AN33" s="240"/>
      <c r="AO33" s="240"/>
      <c r="AP33" s="240"/>
      <c r="AQ33" s="240"/>
      <c r="AR33" s="240"/>
      <c r="AS33" s="240"/>
      <c r="AT33" s="240"/>
      <c r="AU33" s="240"/>
      <c r="AV33" s="240"/>
      <c r="AW33" s="240"/>
      <c r="AX33" s="240"/>
      <c r="AY33" s="240"/>
      <c r="AZ33" s="240"/>
      <c r="BA33" s="240"/>
      <c r="BB33" s="240"/>
      <c r="BC33" s="240"/>
      <c r="BD33" s="240"/>
      <c r="BE33" s="240"/>
      <c r="BF33" s="240"/>
      <c r="BG33" s="240"/>
      <c r="BH33" s="240"/>
      <c r="BI33" s="240"/>
      <c r="BJ33" s="240"/>
      <c r="BK33" s="240"/>
      <c r="BL33" s="240"/>
      <c r="BM33" s="240"/>
      <c r="BN33" s="240"/>
      <c r="BO33" s="240"/>
      <c r="BP33" s="240"/>
    </row>
    <row r="34" spans="1:68" ht="15" outlineLevel="1" x14ac:dyDescent="0.25">
      <c r="A34" s="5"/>
      <c r="B34" s="6"/>
      <c r="C34" s="17"/>
      <c r="D34" s="17"/>
      <c r="E34" s="17"/>
      <c r="F34" s="26"/>
      <c r="G34" s="34"/>
      <c r="H34" s="35"/>
      <c r="I34" s="35"/>
      <c r="J34" s="35"/>
      <c r="K34" s="35"/>
      <c r="L34" s="35"/>
      <c r="M34" s="35"/>
      <c r="N34" s="35"/>
      <c r="O34" s="35"/>
      <c r="P34" s="35"/>
      <c r="Q34" s="35"/>
      <c r="R34" s="35"/>
      <c r="S34" s="35"/>
      <c r="T34" s="35"/>
      <c r="U34" s="35"/>
      <c r="V34" s="35"/>
      <c r="W34" s="16"/>
      <c r="X34" s="7"/>
      <c r="Y34" s="7"/>
      <c r="Z34" s="7"/>
      <c r="AA34" s="240"/>
      <c r="AB34" s="240"/>
      <c r="AC34" s="240"/>
      <c r="AD34" s="240"/>
      <c r="AE34" s="240"/>
      <c r="AF34" s="240"/>
      <c r="AG34" s="240"/>
      <c r="AH34" s="240"/>
      <c r="AI34" s="240"/>
      <c r="AJ34" s="240"/>
      <c r="AK34" s="240"/>
      <c r="AL34" s="240"/>
      <c r="AM34" s="240"/>
      <c r="AN34" s="240"/>
      <c r="AO34" s="240"/>
      <c r="AP34" s="240"/>
      <c r="AQ34" s="240"/>
      <c r="AR34" s="240"/>
      <c r="AS34" s="240"/>
      <c r="AT34" s="240"/>
      <c r="AU34" s="240"/>
      <c r="AV34" s="240"/>
      <c r="AW34" s="240"/>
      <c r="AX34" s="240"/>
      <c r="AY34" s="240"/>
      <c r="AZ34" s="240"/>
      <c r="BA34" s="240"/>
      <c r="BB34" s="240"/>
      <c r="BC34" s="240"/>
      <c r="BD34" s="240"/>
      <c r="BE34" s="240"/>
      <c r="BF34" s="240"/>
      <c r="BG34" s="240"/>
      <c r="BH34" s="240"/>
      <c r="BI34" s="240"/>
      <c r="BJ34" s="240"/>
      <c r="BK34" s="240"/>
      <c r="BL34" s="240"/>
      <c r="BM34" s="240"/>
      <c r="BN34" s="240"/>
      <c r="BO34" s="240"/>
      <c r="BP34" s="240"/>
    </row>
    <row r="35" spans="1:68" s="75" customFormat="1" ht="15" outlineLevel="1" x14ac:dyDescent="0.25">
      <c r="A35" s="238"/>
      <c r="B35" s="239"/>
      <c r="C35" s="249"/>
      <c r="D35" s="249"/>
      <c r="E35" s="249"/>
      <c r="F35" s="257"/>
      <c r="G35" s="324" t="s">
        <v>383</v>
      </c>
      <c r="H35" s="322"/>
      <c r="I35" s="322"/>
      <c r="J35" s="322"/>
      <c r="K35" s="313"/>
      <c r="L35" s="313"/>
      <c r="M35" s="313"/>
      <c r="N35" s="322"/>
      <c r="O35" s="322"/>
      <c r="P35" s="322"/>
      <c r="Q35" s="322"/>
      <c r="R35" s="322"/>
      <c r="S35" s="322"/>
      <c r="T35" s="322"/>
      <c r="U35" s="322"/>
      <c r="V35" s="322"/>
      <c r="W35" s="248"/>
      <c r="X35" s="240"/>
      <c r="Y35" s="240"/>
      <c r="Z35" s="240"/>
      <c r="AA35" s="240"/>
      <c r="AB35" s="240"/>
      <c r="AC35" s="240"/>
      <c r="AD35" s="240"/>
      <c r="AE35" s="240"/>
      <c r="AF35" s="240"/>
      <c r="AG35" s="240"/>
      <c r="AH35" s="240"/>
      <c r="AI35" s="240"/>
      <c r="AJ35" s="240"/>
      <c r="AK35" s="240"/>
      <c r="AL35" s="240"/>
      <c r="AM35" s="240"/>
      <c r="AN35" s="240"/>
      <c r="AO35" s="240"/>
      <c r="AP35" s="240"/>
      <c r="AQ35" s="240"/>
      <c r="AR35" s="240"/>
      <c r="AS35" s="240"/>
      <c r="AT35" s="240"/>
      <c r="AU35" s="240"/>
      <c r="AV35" s="240"/>
      <c r="AW35" s="240"/>
      <c r="AX35" s="240"/>
      <c r="AY35" s="240"/>
      <c r="AZ35" s="240"/>
      <c r="BA35" s="240"/>
      <c r="BB35" s="240"/>
      <c r="BC35" s="240"/>
      <c r="BD35" s="240"/>
      <c r="BE35" s="240"/>
      <c r="BF35" s="240"/>
      <c r="BG35" s="240"/>
      <c r="BH35" s="240"/>
      <c r="BI35" s="240"/>
      <c r="BJ35" s="240"/>
      <c r="BK35" s="240"/>
      <c r="BL35" s="240"/>
      <c r="BM35" s="240"/>
      <c r="BN35" s="240"/>
      <c r="BO35" s="240"/>
      <c r="BP35" s="240"/>
    </row>
    <row r="36" spans="1:68" s="75" customFormat="1" ht="15" outlineLevel="1" x14ac:dyDescent="0.25">
      <c r="A36" s="238"/>
      <c r="B36" s="239"/>
      <c r="C36" s="249"/>
      <c r="D36" s="249"/>
      <c r="E36" s="249"/>
      <c r="F36" s="257"/>
      <c r="G36" s="261"/>
      <c r="H36" s="322" t="s">
        <v>117</v>
      </c>
      <c r="I36" s="322" t="s">
        <v>934</v>
      </c>
      <c r="J36" s="322" t="s">
        <v>461</v>
      </c>
      <c r="K36" s="257" t="s">
        <v>900</v>
      </c>
      <c r="L36" s="257" t="s">
        <v>901</v>
      </c>
      <c r="M36" s="257" t="s">
        <v>902</v>
      </c>
      <c r="N36" s="322" t="s">
        <v>903</v>
      </c>
      <c r="O36" s="322" t="s">
        <v>904</v>
      </c>
      <c r="P36" s="322" t="s">
        <v>905</v>
      </c>
      <c r="Q36" s="322" t="s">
        <v>906</v>
      </c>
      <c r="R36" s="322" t="s">
        <v>907</v>
      </c>
      <c r="S36" s="322"/>
      <c r="T36" s="322"/>
      <c r="U36" s="322"/>
      <c r="V36" s="322"/>
      <c r="W36" s="248"/>
      <c r="X36" s="240"/>
      <c r="Y36" s="240"/>
      <c r="Z36" s="240"/>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s="75" customFormat="1" ht="15" outlineLevel="1" x14ac:dyDescent="0.25">
      <c r="A37" s="238"/>
      <c r="B37" s="239"/>
      <c r="C37" s="249"/>
      <c r="D37" s="249"/>
      <c r="E37" s="249"/>
      <c r="F37" s="257"/>
      <c r="G37" s="261"/>
      <c r="H37" s="322" t="s">
        <v>73</v>
      </c>
      <c r="I37" s="366">
        <v>25</v>
      </c>
      <c r="J37" s="366">
        <v>25</v>
      </c>
      <c r="K37" s="366">
        <v>25</v>
      </c>
      <c r="L37" s="366">
        <v>25</v>
      </c>
      <c r="M37" s="366">
        <v>25</v>
      </c>
      <c r="N37" s="366">
        <v>25</v>
      </c>
      <c r="O37" s="366">
        <v>25</v>
      </c>
      <c r="P37" s="366">
        <v>25</v>
      </c>
      <c r="Q37" s="366">
        <v>25</v>
      </c>
      <c r="R37" s="366">
        <v>25</v>
      </c>
      <c r="S37" s="322"/>
      <c r="T37" s="322"/>
      <c r="U37" s="322"/>
      <c r="V37" s="322"/>
      <c r="W37" s="248"/>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s="75" customFormat="1" ht="15" outlineLevel="1" x14ac:dyDescent="0.25">
      <c r="A38" s="238"/>
      <c r="B38" s="239"/>
      <c r="C38" s="249"/>
      <c r="D38" s="249"/>
      <c r="E38" s="249"/>
      <c r="F38" s="257"/>
      <c r="G38" s="261"/>
      <c r="H38" s="322" t="s">
        <v>76</v>
      </c>
      <c r="I38" s="366">
        <v>20</v>
      </c>
      <c r="J38" s="366">
        <v>20</v>
      </c>
      <c r="K38" s="366">
        <v>20</v>
      </c>
      <c r="L38" s="366">
        <v>20</v>
      </c>
      <c r="M38" s="366">
        <v>20</v>
      </c>
      <c r="N38" s="366">
        <v>20</v>
      </c>
      <c r="O38" s="366">
        <v>20</v>
      </c>
      <c r="P38" s="366">
        <v>20</v>
      </c>
      <c r="Q38" s="366">
        <v>20</v>
      </c>
      <c r="R38" s="366">
        <v>20</v>
      </c>
      <c r="S38" s="322"/>
      <c r="T38" s="322"/>
      <c r="U38" s="322"/>
      <c r="V38" s="322"/>
      <c r="W38" s="248"/>
      <c r="X38" s="240"/>
      <c r="Y38" s="240"/>
      <c r="Z38" s="240"/>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261"/>
      <c r="H39" s="322" t="s">
        <v>75</v>
      </c>
      <c r="I39" s="366">
        <v>15</v>
      </c>
      <c r="J39" s="366">
        <v>15</v>
      </c>
      <c r="K39" s="366">
        <v>15</v>
      </c>
      <c r="L39" s="366">
        <v>15</v>
      </c>
      <c r="M39" s="366">
        <v>15</v>
      </c>
      <c r="N39" s="366">
        <v>15</v>
      </c>
      <c r="O39" s="366">
        <v>15</v>
      </c>
      <c r="P39" s="366">
        <v>15</v>
      </c>
      <c r="Q39" s="366">
        <v>15</v>
      </c>
      <c r="R39" s="366">
        <v>15</v>
      </c>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78</v>
      </c>
      <c r="I40" s="366">
        <v>25</v>
      </c>
      <c r="J40" s="366">
        <v>25</v>
      </c>
      <c r="K40" s="366">
        <v>25</v>
      </c>
      <c r="L40" s="366">
        <v>25</v>
      </c>
      <c r="M40" s="366">
        <v>25</v>
      </c>
      <c r="N40" s="366">
        <v>25</v>
      </c>
      <c r="O40" s="366">
        <v>25</v>
      </c>
      <c r="P40" s="366">
        <v>25</v>
      </c>
      <c r="Q40" s="366">
        <v>25</v>
      </c>
      <c r="R40" s="366">
        <v>25</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251</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261"/>
      <c r="H42" s="322" t="s">
        <v>81</v>
      </c>
      <c r="I42" s="366">
        <v>30</v>
      </c>
      <c r="J42" s="366">
        <v>30</v>
      </c>
      <c r="K42" s="366">
        <v>30</v>
      </c>
      <c r="L42" s="366">
        <v>30</v>
      </c>
      <c r="M42" s="366">
        <v>30</v>
      </c>
      <c r="N42" s="366">
        <v>30</v>
      </c>
      <c r="O42" s="366">
        <v>30</v>
      </c>
      <c r="P42" s="366">
        <v>30</v>
      </c>
      <c r="Q42" s="366">
        <v>30</v>
      </c>
      <c r="R42" s="366">
        <v>30</v>
      </c>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72</v>
      </c>
      <c r="I43" s="366">
        <v>30</v>
      </c>
      <c r="J43" s="366">
        <v>30</v>
      </c>
      <c r="K43" s="366">
        <v>30</v>
      </c>
      <c r="L43" s="366">
        <v>30</v>
      </c>
      <c r="M43" s="366">
        <v>30</v>
      </c>
      <c r="N43" s="366">
        <v>30</v>
      </c>
      <c r="O43" s="366">
        <v>30</v>
      </c>
      <c r="P43" s="366">
        <v>30</v>
      </c>
      <c r="Q43" s="366">
        <v>30</v>
      </c>
      <c r="R43" s="366">
        <v>30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77</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5" customFormat="1" ht="15" outlineLevel="1" x14ac:dyDescent="0.25">
      <c r="A45" s="238"/>
      <c r="B45" s="239"/>
      <c r="C45" s="249"/>
      <c r="D45" s="249"/>
      <c r="E45" s="249"/>
      <c r="F45" s="257"/>
      <c r="G45" s="261"/>
      <c r="H45" s="322" t="s">
        <v>74</v>
      </c>
      <c r="I45" s="366">
        <v>25</v>
      </c>
      <c r="J45" s="366">
        <v>25</v>
      </c>
      <c r="K45" s="366">
        <v>25</v>
      </c>
      <c r="L45" s="366">
        <v>25</v>
      </c>
      <c r="M45" s="366">
        <v>25</v>
      </c>
      <c r="N45" s="366">
        <v>25</v>
      </c>
      <c r="O45" s="366">
        <v>25</v>
      </c>
      <c r="P45" s="366">
        <v>25</v>
      </c>
      <c r="Q45" s="366">
        <v>25</v>
      </c>
      <c r="R45" s="366">
        <v>25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5" customFormat="1" ht="15" outlineLevel="1" x14ac:dyDescent="0.25">
      <c r="A46" s="238"/>
      <c r="B46" s="239"/>
      <c r="C46" s="249"/>
      <c r="D46" s="249"/>
      <c r="E46" s="249"/>
      <c r="F46" s="257"/>
      <c r="G46" s="261"/>
      <c r="H46" s="322" t="s">
        <v>82</v>
      </c>
      <c r="I46" s="366">
        <v>25</v>
      </c>
      <c r="J46" s="366">
        <v>25</v>
      </c>
      <c r="K46" s="366">
        <v>25</v>
      </c>
      <c r="L46" s="366">
        <v>25</v>
      </c>
      <c r="M46" s="366">
        <v>25</v>
      </c>
      <c r="N46" s="366">
        <v>25</v>
      </c>
      <c r="O46" s="366">
        <v>25</v>
      </c>
      <c r="P46" s="366">
        <v>25</v>
      </c>
      <c r="Q46" s="366">
        <v>25</v>
      </c>
      <c r="R46" s="366">
        <v>25</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5" customFormat="1" ht="15" outlineLevel="1" x14ac:dyDescent="0.25">
      <c r="A47" s="238"/>
      <c r="B47" s="239"/>
      <c r="C47" s="249"/>
      <c r="D47" s="249"/>
      <c r="E47" s="249"/>
      <c r="F47" s="257"/>
      <c r="G47" s="261"/>
      <c r="H47" s="322" t="s">
        <v>83</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84</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c r="I49" s="322"/>
      <c r="J49" s="322"/>
      <c r="K49" s="322"/>
      <c r="L49" s="322"/>
      <c r="M49" s="322"/>
      <c r="N49" s="322"/>
      <c r="O49" s="322"/>
      <c r="P49" s="322"/>
      <c r="Q49" s="322"/>
      <c r="R49" s="322"/>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5" customFormat="1" ht="15" outlineLevel="1" x14ac:dyDescent="0.25">
      <c r="A50" s="238"/>
      <c r="B50" s="239"/>
      <c r="C50" s="249"/>
      <c r="D50" s="249"/>
      <c r="E50" s="249"/>
      <c r="F50" s="257"/>
      <c r="G50" s="261"/>
      <c r="H50" s="322" t="s">
        <v>121</v>
      </c>
      <c r="I50" s="322" t="s">
        <v>934</v>
      </c>
      <c r="J50" s="322" t="s">
        <v>461</v>
      </c>
      <c r="K50" s="257" t="s">
        <v>900</v>
      </c>
      <c r="L50" s="257" t="s">
        <v>901</v>
      </c>
      <c r="M50" s="257" t="s">
        <v>902</v>
      </c>
      <c r="N50" s="322" t="s">
        <v>903</v>
      </c>
      <c r="O50" s="322" t="s">
        <v>904</v>
      </c>
      <c r="P50" s="322" t="s">
        <v>905</v>
      </c>
      <c r="Q50" s="322" t="s">
        <v>906</v>
      </c>
      <c r="R50" s="322" t="s">
        <v>907</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73</v>
      </c>
      <c r="I51" s="366">
        <v>250</v>
      </c>
      <c r="J51" s="366">
        <v>250</v>
      </c>
      <c r="K51" s="366">
        <v>250</v>
      </c>
      <c r="L51" s="366">
        <v>250</v>
      </c>
      <c r="M51" s="366">
        <v>250</v>
      </c>
      <c r="N51" s="366">
        <v>250</v>
      </c>
      <c r="O51" s="366">
        <v>250</v>
      </c>
      <c r="P51" s="366">
        <v>250</v>
      </c>
      <c r="Q51" s="366">
        <v>250</v>
      </c>
      <c r="R51" s="366">
        <v>250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76</v>
      </c>
      <c r="I52" s="366">
        <v>250</v>
      </c>
      <c r="J52" s="366">
        <v>250</v>
      </c>
      <c r="K52" s="366">
        <v>250</v>
      </c>
      <c r="L52" s="366">
        <v>250</v>
      </c>
      <c r="M52" s="366">
        <v>250</v>
      </c>
      <c r="N52" s="366">
        <v>250</v>
      </c>
      <c r="O52" s="366">
        <v>250</v>
      </c>
      <c r="P52" s="366">
        <v>250</v>
      </c>
      <c r="Q52" s="366">
        <v>250</v>
      </c>
      <c r="R52" s="366">
        <v>250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5" customFormat="1" ht="15" outlineLevel="1" x14ac:dyDescent="0.25">
      <c r="A53" s="238"/>
      <c r="B53" s="239"/>
      <c r="C53" s="249"/>
      <c r="D53" s="249"/>
      <c r="E53" s="249"/>
      <c r="F53" s="257"/>
      <c r="G53" s="261"/>
      <c r="H53" s="322" t="s">
        <v>75</v>
      </c>
      <c r="I53" s="366">
        <v>250</v>
      </c>
      <c r="J53" s="366">
        <v>250</v>
      </c>
      <c r="K53" s="366">
        <v>250</v>
      </c>
      <c r="L53" s="366">
        <v>250</v>
      </c>
      <c r="M53" s="366">
        <v>250</v>
      </c>
      <c r="N53" s="366">
        <v>250</v>
      </c>
      <c r="O53" s="366">
        <v>250</v>
      </c>
      <c r="P53" s="366">
        <v>250</v>
      </c>
      <c r="Q53" s="366">
        <v>250</v>
      </c>
      <c r="R53" s="366">
        <v>250</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78</v>
      </c>
      <c r="I54" s="366">
        <v>250</v>
      </c>
      <c r="J54" s="366">
        <v>250</v>
      </c>
      <c r="K54" s="366">
        <v>250</v>
      </c>
      <c r="L54" s="366">
        <v>250</v>
      </c>
      <c r="M54" s="366">
        <v>250</v>
      </c>
      <c r="N54" s="366">
        <v>250</v>
      </c>
      <c r="O54" s="366">
        <v>250</v>
      </c>
      <c r="P54" s="366">
        <v>250</v>
      </c>
      <c r="Q54" s="366">
        <v>250</v>
      </c>
      <c r="R54" s="366">
        <v>250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251</v>
      </c>
      <c r="I55" s="366">
        <v>250</v>
      </c>
      <c r="J55" s="366">
        <v>250</v>
      </c>
      <c r="K55" s="366">
        <v>250</v>
      </c>
      <c r="L55" s="366">
        <v>250</v>
      </c>
      <c r="M55" s="366">
        <v>250</v>
      </c>
      <c r="N55" s="366">
        <v>250</v>
      </c>
      <c r="O55" s="366">
        <v>250</v>
      </c>
      <c r="P55" s="366">
        <v>250</v>
      </c>
      <c r="Q55" s="366">
        <v>250</v>
      </c>
      <c r="R55" s="366">
        <v>250</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81</v>
      </c>
      <c r="I56" s="366">
        <v>250</v>
      </c>
      <c r="J56" s="366">
        <v>250</v>
      </c>
      <c r="K56" s="366">
        <v>250</v>
      </c>
      <c r="L56" s="366">
        <v>250</v>
      </c>
      <c r="M56" s="366">
        <v>250</v>
      </c>
      <c r="N56" s="366">
        <v>250</v>
      </c>
      <c r="O56" s="366">
        <v>250</v>
      </c>
      <c r="P56" s="366">
        <v>250</v>
      </c>
      <c r="Q56" s="366">
        <v>250</v>
      </c>
      <c r="R56" s="366">
        <v>250</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72</v>
      </c>
      <c r="I57" s="366">
        <v>250</v>
      </c>
      <c r="J57" s="366">
        <v>250</v>
      </c>
      <c r="K57" s="366">
        <v>250</v>
      </c>
      <c r="L57" s="366">
        <v>250</v>
      </c>
      <c r="M57" s="366">
        <v>250</v>
      </c>
      <c r="N57" s="366">
        <v>250</v>
      </c>
      <c r="O57" s="366">
        <v>250</v>
      </c>
      <c r="P57" s="366">
        <v>250</v>
      </c>
      <c r="Q57" s="366">
        <v>250</v>
      </c>
      <c r="R57" s="366">
        <v>250</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77</v>
      </c>
      <c r="I58" s="366">
        <v>250</v>
      </c>
      <c r="J58" s="366">
        <v>250</v>
      </c>
      <c r="K58" s="366">
        <v>250</v>
      </c>
      <c r="L58" s="366">
        <v>250</v>
      </c>
      <c r="M58" s="366">
        <v>250</v>
      </c>
      <c r="N58" s="366">
        <v>250</v>
      </c>
      <c r="O58" s="366">
        <v>250</v>
      </c>
      <c r="P58" s="366">
        <v>250</v>
      </c>
      <c r="Q58" s="366">
        <v>250</v>
      </c>
      <c r="R58" s="366">
        <v>250</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74</v>
      </c>
      <c r="I59" s="366">
        <v>250</v>
      </c>
      <c r="J59" s="366">
        <v>250</v>
      </c>
      <c r="K59" s="366">
        <v>250</v>
      </c>
      <c r="L59" s="366">
        <v>250</v>
      </c>
      <c r="M59" s="366">
        <v>250</v>
      </c>
      <c r="N59" s="366">
        <v>250</v>
      </c>
      <c r="O59" s="366">
        <v>250</v>
      </c>
      <c r="P59" s="366">
        <v>250</v>
      </c>
      <c r="Q59" s="366">
        <v>250</v>
      </c>
      <c r="R59" s="366">
        <v>250</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82</v>
      </c>
      <c r="I60" s="366">
        <v>250</v>
      </c>
      <c r="J60" s="366">
        <v>250</v>
      </c>
      <c r="K60" s="366">
        <v>250</v>
      </c>
      <c r="L60" s="366">
        <v>250</v>
      </c>
      <c r="M60" s="366">
        <v>250</v>
      </c>
      <c r="N60" s="366">
        <v>250</v>
      </c>
      <c r="O60" s="366">
        <v>250</v>
      </c>
      <c r="P60" s="366">
        <v>250</v>
      </c>
      <c r="Q60" s="366">
        <v>250</v>
      </c>
      <c r="R60" s="366">
        <v>250</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t="s">
        <v>83</v>
      </c>
      <c r="I61" s="366">
        <v>250</v>
      </c>
      <c r="J61" s="366">
        <v>250</v>
      </c>
      <c r="K61" s="366">
        <v>250</v>
      </c>
      <c r="L61" s="366">
        <v>250</v>
      </c>
      <c r="M61" s="366">
        <v>250</v>
      </c>
      <c r="N61" s="366">
        <v>250</v>
      </c>
      <c r="O61" s="366">
        <v>250</v>
      </c>
      <c r="P61" s="366">
        <v>250</v>
      </c>
      <c r="Q61" s="366">
        <v>250</v>
      </c>
      <c r="R61" s="366">
        <v>250</v>
      </c>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s="75" customFormat="1" ht="15" outlineLevel="1" x14ac:dyDescent="0.25">
      <c r="A62" s="238"/>
      <c r="B62" s="239"/>
      <c r="C62" s="249"/>
      <c r="D62" s="249"/>
      <c r="E62" s="249"/>
      <c r="F62" s="257"/>
      <c r="G62" s="261"/>
      <c r="H62" s="322" t="s">
        <v>84</v>
      </c>
      <c r="I62" s="366">
        <v>250</v>
      </c>
      <c r="J62" s="366">
        <v>250</v>
      </c>
      <c r="K62" s="366">
        <v>250</v>
      </c>
      <c r="L62" s="366">
        <v>250</v>
      </c>
      <c r="M62" s="366">
        <v>250</v>
      </c>
      <c r="N62" s="366">
        <v>250</v>
      </c>
      <c r="O62" s="366">
        <v>250</v>
      </c>
      <c r="P62" s="366">
        <v>250</v>
      </c>
      <c r="Q62" s="366">
        <v>250</v>
      </c>
      <c r="R62" s="366">
        <v>250</v>
      </c>
      <c r="S62" s="322"/>
      <c r="T62" s="322"/>
      <c r="U62" s="322"/>
      <c r="V62" s="322"/>
      <c r="W62" s="248"/>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4"/>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24" t="s">
        <v>299</v>
      </c>
      <c r="H64" s="35"/>
      <c r="I64" s="35"/>
      <c r="J64" s="35"/>
      <c r="K64" s="68"/>
      <c r="L64" s="68"/>
      <c r="M64" s="68"/>
      <c r="N64" s="35"/>
      <c r="O64" s="35"/>
      <c r="P64" s="35"/>
      <c r="Q64" s="35"/>
      <c r="R64" s="35"/>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115</v>
      </c>
      <c r="I65" s="322" t="s">
        <v>934</v>
      </c>
      <c r="J65" s="35" t="s">
        <v>461</v>
      </c>
      <c r="K65" s="68" t="s">
        <v>900</v>
      </c>
      <c r="L65" s="68" t="s">
        <v>901</v>
      </c>
      <c r="M65" s="68" t="s">
        <v>902</v>
      </c>
      <c r="N65" s="35" t="s">
        <v>903</v>
      </c>
      <c r="O65" s="35" t="s">
        <v>904</v>
      </c>
      <c r="P65" s="35" t="s">
        <v>905</v>
      </c>
      <c r="Q65" s="35" t="s">
        <v>906</v>
      </c>
      <c r="R65" s="35" t="s">
        <v>907</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ht="15" outlineLevel="1" x14ac:dyDescent="0.25">
      <c r="A66" s="5"/>
      <c r="B66" s="6"/>
      <c r="C66" s="17"/>
      <c r="D66" s="17"/>
      <c r="E66" s="17"/>
      <c r="F66" s="26"/>
      <c r="G66" s="34"/>
      <c r="H66" s="322" t="s">
        <v>73</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ht="15" outlineLevel="1" x14ac:dyDescent="0.25">
      <c r="A68" s="5"/>
      <c r="B68" s="6"/>
      <c r="C68" s="17"/>
      <c r="D68" s="17"/>
      <c r="E68" s="17"/>
      <c r="F68" s="26"/>
      <c r="G68" s="34"/>
      <c r="H68" s="322" t="s">
        <v>75</v>
      </c>
      <c r="I68" s="367">
        <v>43804</v>
      </c>
      <c r="J68" s="367">
        <v>43804</v>
      </c>
      <c r="K68" s="367">
        <v>43804</v>
      </c>
      <c r="L68" s="367">
        <v>43804</v>
      </c>
      <c r="M68" s="367">
        <v>43804</v>
      </c>
      <c r="N68" s="367">
        <v>43804</v>
      </c>
      <c r="O68" s="367">
        <v>43804</v>
      </c>
      <c r="P68" s="367">
        <v>43804</v>
      </c>
      <c r="Q68" s="367">
        <v>43804</v>
      </c>
      <c r="R68" s="367">
        <v>43804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ht="15" outlineLevel="1" x14ac:dyDescent="0.25">
      <c r="A69" s="5"/>
      <c r="B69" s="6"/>
      <c r="C69" s="17"/>
      <c r="D69" s="17"/>
      <c r="E69" s="17"/>
      <c r="F69" s="26"/>
      <c r="G69" s="34"/>
      <c r="H69" s="322" t="s">
        <v>78</v>
      </c>
      <c r="I69" s="367">
        <v>43794</v>
      </c>
      <c r="J69" s="367">
        <v>43794</v>
      </c>
      <c r="K69" s="367">
        <v>43794</v>
      </c>
      <c r="L69" s="367">
        <v>43794</v>
      </c>
      <c r="M69" s="367">
        <v>43794</v>
      </c>
      <c r="N69" s="367">
        <v>43794</v>
      </c>
      <c r="O69" s="367">
        <v>43794</v>
      </c>
      <c r="P69" s="367">
        <v>43794</v>
      </c>
      <c r="Q69" s="367">
        <v>43794</v>
      </c>
      <c r="R69" s="367">
        <v>43794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ht="15" outlineLevel="1" x14ac:dyDescent="0.25">
      <c r="A71" s="5"/>
      <c r="B71" s="6"/>
      <c r="C71" s="17"/>
      <c r="D71" s="17"/>
      <c r="E71" s="17"/>
      <c r="F71" s="26"/>
      <c r="G71" s="34"/>
      <c r="H71" s="322" t="s">
        <v>72</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ht="15" outlineLevel="1" x14ac:dyDescent="0.25">
      <c r="A72" s="5"/>
      <c r="B72" s="6"/>
      <c r="C72" s="17"/>
      <c r="D72" s="17"/>
      <c r="E72" s="17"/>
      <c r="F72" s="26"/>
      <c r="G72" s="34"/>
      <c r="H72" s="322" t="s">
        <v>77</v>
      </c>
      <c r="I72" s="367">
        <v>43804</v>
      </c>
      <c r="J72" s="367">
        <v>43804</v>
      </c>
      <c r="K72" s="367">
        <v>43804</v>
      </c>
      <c r="L72" s="367">
        <v>43804</v>
      </c>
      <c r="M72" s="367">
        <v>43804</v>
      </c>
      <c r="N72" s="367">
        <v>43804</v>
      </c>
      <c r="O72" s="367">
        <v>43804</v>
      </c>
      <c r="P72" s="367">
        <v>43804</v>
      </c>
      <c r="Q72" s="367">
        <v>43804</v>
      </c>
      <c r="R72" s="367">
        <v>43804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ht="15" outlineLevel="1" x14ac:dyDescent="0.25">
      <c r="A73" s="5"/>
      <c r="B73" s="6"/>
      <c r="C73" s="17"/>
      <c r="D73" s="17"/>
      <c r="E73" s="17"/>
      <c r="F73" s="26"/>
      <c r="G73" s="34"/>
      <c r="H73" s="322" t="s">
        <v>74</v>
      </c>
      <c r="I73" s="367">
        <v>43804</v>
      </c>
      <c r="J73" s="367">
        <v>43804</v>
      </c>
      <c r="K73" s="367">
        <v>43804</v>
      </c>
      <c r="L73" s="367">
        <v>43804</v>
      </c>
      <c r="M73" s="367">
        <v>43804</v>
      </c>
      <c r="N73" s="367">
        <v>43804</v>
      </c>
      <c r="O73" s="367">
        <v>43804</v>
      </c>
      <c r="P73" s="367">
        <v>43804</v>
      </c>
      <c r="Q73" s="367">
        <v>43804</v>
      </c>
      <c r="R73" s="367">
        <v>43804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ht="15" outlineLevel="1" x14ac:dyDescent="0.25">
      <c r="A74" s="5"/>
      <c r="B74" s="6"/>
      <c r="C74" s="17"/>
      <c r="D74" s="17"/>
      <c r="E74" s="17"/>
      <c r="F74" s="26"/>
      <c r="G74" s="34"/>
      <c r="H74" s="322" t="s">
        <v>82</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83</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84</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5"/>
      <c r="I77" s="35"/>
      <c r="J77" s="35"/>
      <c r="K77" s="68"/>
      <c r="L77" s="68"/>
      <c r="M77" s="68"/>
      <c r="N77" s="35"/>
      <c r="O77" s="35"/>
      <c r="P77" s="35"/>
      <c r="Q77" s="35"/>
      <c r="R77" s="35"/>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5" t="s">
        <v>252</v>
      </c>
      <c r="I78" s="367">
        <v>43770</v>
      </c>
      <c r="J78" s="35"/>
      <c r="K78" s="68"/>
      <c r="L78" s="68"/>
      <c r="M78" s="68"/>
      <c r="N78" s="35"/>
      <c r="O78" s="35"/>
      <c r="P78" s="35"/>
      <c r="Q78" s="35"/>
      <c r="R78" s="35"/>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253</v>
      </c>
      <c r="I80" s="366">
        <v>15</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677" t="s">
        <v>264</v>
      </c>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3.35" customHeight="1" outlineLevel="1" x14ac:dyDescent="0.25">
      <c r="A83" s="5"/>
      <c r="B83" s="6"/>
      <c r="C83" s="17"/>
      <c r="D83" s="17"/>
      <c r="E83" s="17"/>
      <c r="F83" s="26"/>
      <c r="G83" s="34"/>
      <c r="H83" s="35" t="s">
        <v>265</v>
      </c>
      <c r="I83" s="366">
        <v>7</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5.0999999999999996" customHeight="1" outlineLevel="1" x14ac:dyDescent="0.25">
      <c r="A85" s="5"/>
      <c r="B85" s="6"/>
      <c r="C85" s="17"/>
      <c r="D85" s="17"/>
      <c r="E85" s="17"/>
      <c r="F85" s="36"/>
      <c r="G85" s="37"/>
      <c r="H85" s="37"/>
      <c r="I85" s="37"/>
      <c r="J85" s="38"/>
      <c r="K85" s="38"/>
      <c r="L85" s="38"/>
      <c r="M85" s="38"/>
      <c r="N85" s="38"/>
      <c r="O85" s="38"/>
      <c r="P85" s="38"/>
      <c r="Q85" s="38"/>
      <c r="R85" s="38"/>
      <c r="S85" s="38"/>
      <c r="T85" s="38"/>
      <c r="U85" s="38"/>
      <c r="V85" s="30"/>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24.95" customHeight="1" outlineLevel="1" x14ac:dyDescent="0.25">
      <c r="A86" s="5"/>
      <c r="B86" s="6"/>
      <c r="C86" s="39"/>
      <c r="D86" s="39"/>
      <c r="E86" s="39"/>
      <c r="F86" s="39"/>
      <c r="G86" s="40" t="str">
        <f>G23</f>
        <v>General info</v>
      </c>
      <c r="H86" s="39"/>
      <c r="I86" s="39"/>
      <c r="J86" s="39"/>
      <c r="K86" s="39"/>
      <c r="L86" s="39"/>
      <c r="M86" s="39"/>
      <c r="N86" s="39"/>
      <c r="O86" s="39"/>
      <c r="P86" s="39"/>
      <c r="Q86" s="39"/>
      <c r="R86" s="39"/>
      <c r="S86" s="39"/>
      <c r="T86" s="39"/>
      <c r="U86" s="39"/>
      <c r="V86" s="39"/>
      <c r="W86" s="41" t="s">
        <v>24</v>
      </c>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2" customHeight="1" outlineLevel="1" x14ac:dyDescent="0.25">
      <c r="A87" s="5"/>
      <c r="B87" s="6"/>
      <c r="C87" s="6"/>
      <c r="D87" s="6"/>
      <c r="E87" s="6"/>
      <c r="F87" s="7"/>
      <c r="G87" s="7"/>
      <c r="H87" s="7"/>
      <c r="I87" s="7"/>
      <c r="J87" s="7"/>
      <c r="K87" s="7"/>
      <c r="L87" s="7"/>
      <c r="M87" s="7"/>
      <c r="N87" s="7"/>
      <c r="O87" s="7"/>
      <c r="P87" s="7"/>
      <c r="Q87" s="7"/>
      <c r="R87" s="7"/>
      <c r="S87" s="7"/>
      <c r="T87" s="7"/>
      <c r="U87" s="7"/>
      <c r="V87" s="7"/>
      <c r="W87" s="7"/>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c r="BQ87" s="7"/>
      <c r="BR87" s="7"/>
      <c r="BS87" s="7"/>
      <c r="BT87" s="7"/>
      <c r="BU87" s="7"/>
      <c r="BV87" s="7"/>
      <c r="BW87" s="7"/>
      <c r="BX87" s="7"/>
      <c r="BY87" s="7"/>
      <c r="BZ87" s="7"/>
      <c r="CA87" s="7"/>
      <c r="CB87" s="7"/>
      <c r="CC87" s="7"/>
      <c r="CD87" s="7"/>
      <c r="CE87" s="7"/>
      <c r="CF87" s="7"/>
    </row>
    <row r="88" spans="1:84" ht="12" customHeight="1" outlineLevel="1" x14ac:dyDescent="0.25">
      <c r="A88" s="5"/>
      <c r="B88" s="6"/>
      <c r="C88" s="6"/>
      <c r="D88" s="6"/>
      <c r="E88" s="6"/>
      <c r="F88" s="6"/>
      <c r="G88" s="6"/>
      <c r="H88" s="7"/>
      <c r="I88" s="7"/>
      <c r="J88" s="7"/>
      <c r="K88" s="7"/>
      <c r="L88" s="7"/>
      <c r="M88" s="240"/>
      <c r="N88" s="240"/>
      <c r="O88" s="240"/>
      <c r="P88" s="7"/>
      <c r="Q88" s="7"/>
      <c r="R88" s="7"/>
      <c r="S88" s="7"/>
      <c r="T88" s="7"/>
      <c r="U88" s="7"/>
      <c r="V88" s="7"/>
      <c r="W88" s="7"/>
      <c r="X88" s="6"/>
      <c r="Y88" s="6"/>
      <c r="Z88" s="6"/>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5.0999999999999996" customHeight="1" outlineLevel="1" thickBot="1" x14ac:dyDescent="0.3">
      <c r="A89" s="5"/>
      <c r="B89" s="6"/>
      <c r="C89" s="6"/>
      <c r="D89" s="6"/>
      <c r="E89" s="6"/>
      <c r="F89" s="6"/>
      <c r="G89" s="6"/>
      <c r="H89" s="7"/>
      <c r="I89" s="7"/>
      <c r="J89" s="7"/>
      <c r="K89" s="7"/>
      <c r="L89" s="7"/>
      <c r="M89" s="240"/>
      <c r="N89" s="240"/>
      <c r="O89" s="240"/>
      <c r="P89" s="7"/>
      <c r="Q89" s="7"/>
      <c r="R89" s="7"/>
      <c r="S89" s="7"/>
      <c r="T89" s="7"/>
      <c r="U89" s="7"/>
      <c r="V89" s="7"/>
      <c r="W89" s="7"/>
      <c r="X89" s="6"/>
      <c r="Y89" s="6"/>
      <c r="Z89" s="6"/>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row>
    <row r="90" spans="1:84" ht="5.0999999999999996" customHeight="1" outlineLevel="1" x14ac:dyDescent="0.25">
      <c r="A90" s="5"/>
      <c r="B90" s="6"/>
      <c r="C90" s="9" t="s">
        <v>0</v>
      </c>
      <c r="D90" s="9"/>
      <c r="E90" s="9"/>
      <c r="F90" s="9"/>
      <c r="G90" s="9"/>
      <c r="H90" s="9"/>
      <c r="I90" s="9"/>
      <c r="J90" s="9"/>
      <c r="K90" s="10"/>
      <c r="L90" s="10"/>
      <c r="M90" s="242"/>
      <c r="N90" s="242"/>
      <c r="O90" s="242"/>
      <c r="P90" s="10"/>
      <c r="Q90" s="10"/>
      <c r="R90" s="10"/>
      <c r="S90" s="10"/>
      <c r="T90" s="10"/>
      <c r="U90" s="10"/>
      <c r="V90" s="10"/>
      <c r="W90" s="11"/>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12" customHeight="1" outlineLevel="1" x14ac:dyDescent="0.25">
      <c r="A91" s="5"/>
      <c r="B91" s="6"/>
      <c r="C91" s="12"/>
      <c r="D91" s="12"/>
      <c r="E91" s="12" t="s">
        <v>1</v>
      </c>
      <c r="F91" s="13"/>
      <c r="G91" s="14" t="s">
        <v>62</v>
      </c>
      <c r="H91" s="13"/>
      <c r="I91" s="13"/>
      <c r="J91" s="13"/>
      <c r="K91" s="13"/>
      <c r="L91" s="13"/>
      <c r="M91" s="245"/>
      <c r="N91" s="245"/>
      <c r="O91" s="245"/>
      <c r="P91" s="13"/>
      <c r="Q91" s="13"/>
      <c r="R91" s="13"/>
      <c r="S91" s="15"/>
      <c r="T91" s="13"/>
      <c r="U91" s="15"/>
      <c r="V91" s="15"/>
      <c r="W91" s="16"/>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12"/>
      <c r="D92" s="12"/>
      <c r="E92" s="17"/>
      <c r="F92" s="13"/>
      <c r="G92" s="18"/>
      <c r="H92" s="13" t="s">
        <v>26</v>
      </c>
      <c r="I92" s="13"/>
      <c r="J92" s="13"/>
      <c r="K92" s="13"/>
      <c r="L92" s="13"/>
      <c r="M92" s="245"/>
      <c r="N92" s="245"/>
      <c r="O92" s="245"/>
      <c r="P92" s="13"/>
      <c r="Q92" s="13"/>
      <c r="R92" s="13"/>
      <c r="S92" s="15"/>
      <c r="T92" s="19"/>
      <c r="U92" s="15"/>
      <c r="V92" s="15"/>
      <c r="W92" s="16"/>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7"/>
      <c r="D93" s="12"/>
      <c r="E93" s="17"/>
      <c r="F93" s="13"/>
      <c r="G93" s="13" t="s">
        <v>2</v>
      </c>
      <c r="H93" s="13"/>
      <c r="I93" s="13"/>
      <c r="J93" s="13"/>
      <c r="K93" s="13"/>
      <c r="L93" s="13"/>
      <c r="M93" s="245"/>
      <c r="N93" s="245"/>
      <c r="O93" s="245"/>
      <c r="P93" s="13"/>
      <c r="Q93" s="13"/>
      <c r="R93" s="13"/>
      <c r="S93" s="15"/>
      <c r="T93" s="19"/>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20">
        <v>0</v>
      </c>
      <c r="D94" s="12"/>
      <c r="E94" s="17"/>
      <c r="F94" s="13"/>
      <c r="G94" s="21"/>
      <c r="H94" s="13"/>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7"/>
      <c r="E95" s="17"/>
      <c r="F95" s="17"/>
      <c r="G95" s="17"/>
      <c r="H95" s="17"/>
      <c r="I95" s="17"/>
      <c r="J95" s="22"/>
      <c r="K95" s="22"/>
      <c r="L95" s="22"/>
      <c r="M95" s="819"/>
      <c r="N95" s="819"/>
      <c r="O95" s="819"/>
      <c r="P95" s="22"/>
      <c r="Q95" s="22"/>
      <c r="R95" s="22"/>
      <c r="S95" s="22"/>
      <c r="T95" s="22"/>
      <c r="U95" s="22"/>
      <c r="V95" s="22"/>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7"/>
      <c r="D96" s="17"/>
      <c r="E96" s="17"/>
      <c r="F96" s="17"/>
      <c r="G96" s="17"/>
      <c r="H96" s="17"/>
      <c r="I96" s="17"/>
      <c r="J96" s="17"/>
      <c r="K96" s="17"/>
      <c r="L96" s="22"/>
      <c r="M96" s="819"/>
      <c r="N96" s="819"/>
      <c r="O96" s="819"/>
      <c r="P96" s="22"/>
      <c r="Q96" s="22"/>
      <c r="R96" s="22"/>
      <c r="S96" s="22"/>
      <c r="T96" s="22"/>
      <c r="U96" s="22"/>
      <c r="V96" s="22"/>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17"/>
      <c r="K97" s="17"/>
      <c r="L97" s="17"/>
      <c r="M97" s="249"/>
      <c r="N97" s="249"/>
      <c r="O97" s="249"/>
      <c r="P97" s="17"/>
      <c r="Q97" s="24"/>
      <c r="R97" s="24"/>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23" t="s">
        <v>447</v>
      </c>
      <c r="J98" s="23" t="s">
        <v>63</v>
      </c>
      <c r="K98" s="23" t="s">
        <v>64</v>
      </c>
      <c r="L98" s="23" t="s">
        <v>65</v>
      </c>
      <c r="M98" s="255" t="s">
        <v>66</v>
      </c>
      <c r="N98" s="255" t="s">
        <v>1004</v>
      </c>
      <c r="O98" s="255" t="s">
        <v>1005</v>
      </c>
      <c r="P98" s="255" t="s">
        <v>1006</v>
      </c>
      <c r="Q98" s="24"/>
      <c r="R98" s="24"/>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5" outlineLevel="1" x14ac:dyDescent="0.25">
      <c r="A99" s="5"/>
      <c r="B99" s="6"/>
      <c r="C99" s="17"/>
      <c r="D99" s="17"/>
      <c r="E99" s="17"/>
      <c r="F99" s="26"/>
      <c r="G99" s="34"/>
      <c r="H99" s="27" t="s">
        <v>247</v>
      </c>
      <c r="I99" s="364">
        <v>1</v>
      </c>
      <c r="J99" s="364">
        <v>1</v>
      </c>
      <c r="K99" s="364">
        <v>1</v>
      </c>
      <c r="L99" s="368">
        <v>0.8</v>
      </c>
      <c r="M99" s="368">
        <v>0.8</v>
      </c>
      <c r="N99" s="368">
        <v>0</v>
      </c>
      <c r="O99" s="368">
        <v>0</v>
      </c>
      <c r="P99" s="368">
        <v>0</v>
      </c>
      <c r="Q99" s="35"/>
      <c r="R99" s="35"/>
      <c r="S99" s="35"/>
      <c r="T99" s="35"/>
      <c r="U99" s="35"/>
      <c r="V99" s="3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33"/>
      <c r="G100" s="34"/>
      <c r="H100" s="33"/>
      <c r="I100" s="33"/>
      <c r="J100" s="33"/>
      <c r="K100" s="33"/>
      <c r="L100" s="33"/>
      <c r="M100" s="265"/>
      <c r="N100" s="265"/>
      <c r="O100" s="265"/>
      <c r="P100" s="33"/>
      <c r="Q100" s="35"/>
      <c r="R100" s="35"/>
      <c r="S100" s="35"/>
      <c r="T100" s="35"/>
      <c r="U100" s="35"/>
      <c r="V100" s="35"/>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33"/>
      <c r="G101" s="34"/>
      <c r="H101" s="34"/>
      <c r="I101" s="58"/>
      <c r="J101" s="58"/>
      <c r="K101" s="58"/>
      <c r="L101" s="58"/>
      <c r="M101" s="322"/>
      <c r="N101" s="322"/>
      <c r="O101" s="322"/>
      <c r="P101" s="58"/>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5.0999999999999996" customHeight="1" outlineLevel="1" x14ac:dyDescent="0.25">
      <c r="A102" s="5"/>
      <c r="B102" s="6"/>
      <c r="C102" s="17"/>
      <c r="D102" s="17"/>
      <c r="E102" s="17"/>
      <c r="F102" s="36"/>
      <c r="G102" s="37"/>
      <c r="H102" s="37"/>
      <c r="I102" s="37"/>
      <c r="J102" s="38"/>
      <c r="K102" s="38"/>
      <c r="L102" s="38"/>
      <c r="M102" s="268"/>
      <c r="N102" s="268"/>
      <c r="O102" s="268"/>
      <c r="P102" s="38"/>
      <c r="Q102" s="38"/>
      <c r="R102" s="38"/>
      <c r="S102" s="38"/>
      <c r="T102" s="38"/>
      <c r="U102" s="38"/>
      <c r="V102" s="30"/>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24.95" customHeight="1" outlineLevel="1" x14ac:dyDescent="0.25">
      <c r="A103" s="5"/>
      <c r="B103" s="6"/>
      <c r="C103" s="39"/>
      <c r="D103" s="39"/>
      <c r="E103" s="39"/>
      <c r="F103" s="39"/>
      <c r="G103" s="40" t="str">
        <f>G91</f>
        <v>Arable Area (Work Wise)</v>
      </c>
      <c r="H103" s="39"/>
      <c r="I103" s="39"/>
      <c r="J103" s="39"/>
      <c r="K103" s="39"/>
      <c r="L103" s="39"/>
      <c r="M103" s="269"/>
      <c r="N103" s="269"/>
      <c r="O103" s="269"/>
      <c r="P103" s="39"/>
      <c r="Q103" s="39"/>
      <c r="R103" s="39"/>
      <c r="S103" s="39"/>
      <c r="T103" s="39"/>
      <c r="U103" s="39"/>
      <c r="V103" s="39"/>
      <c r="W103" s="41" t="s">
        <v>24</v>
      </c>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2" customHeight="1" outlineLevel="1" x14ac:dyDescent="0.25">
      <c r="A104" s="5"/>
      <c r="B104" s="6"/>
      <c r="C104" s="6"/>
      <c r="D104" s="6"/>
      <c r="E104" s="6"/>
      <c r="F104" s="7"/>
      <c r="G104" s="7"/>
      <c r="H104" s="7"/>
      <c r="I104" s="7"/>
      <c r="J104" s="7"/>
      <c r="K104" s="7"/>
      <c r="L104" s="7"/>
      <c r="M104" s="240"/>
      <c r="N104" s="240"/>
      <c r="O104" s="240"/>
      <c r="P104" s="7"/>
      <c r="Q104" s="7"/>
      <c r="R104" s="7"/>
      <c r="S104" s="7"/>
      <c r="T104" s="7"/>
      <c r="U104" s="7"/>
      <c r="V104" s="7"/>
      <c r="W104" s="7"/>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c r="BQ104" s="7"/>
      <c r="BR104" s="7"/>
      <c r="BS104" s="7"/>
      <c r="BT104" s="7"/>
      <c r="BU104" s="7"/>
      <c r="BV104" s="7"/>
      <c r="BW104" s="7"/>
      <c r="BX104" s="7"/>
      <c r="BY104" s="7"/>
      <c r="BZ104" s="7"/>
      <c r="CA104" s="7"/>
      <c r="CB104" s="7"/>
      <c r="CC104" s="7"/>
      <c r="CD104" s="7"/>
      <c r="CE104" s="7"/>
      <c r="CF104" s="7"/>
    </row>
    <row r="105" spans="1:84" ht="12" customHeight="1" outlineLevel="1" x14ac:dyDescent="0.25">
      <c r="A105" s="5"/>
      <c r="B105" s="6"/>
      <c r="C105" s="6"/>
      <c r="D105" s="6"/>
      <c r="E105" s="6"/>
      <c r="F105" s="6"/>
      <c r="G105" s="6"/>
      <c r="H105" s="7"/>
      <c r="I105" s="7"/>
      <c r="J105" s="7"/>
      <c r="K105" s="7"/>
      <c r="L105" s="7"/>
      <c r="M105" s="7"/>
      <c r="N105" s="7"/>
      <c r="O105" s="7"/>
      <c r="P105" s="7"/>
      <c r="Q105" s="7"/>
      <c r="R105" s="7"/>
      <c r="S105" s="7"/>
      <c r="T105" s="7"/>
      <c r="U105" s="7"/>
      <c r="V105" s="7"/>
      <c r="W105" s="7"/>
      <c r="X105" s="6"/>
      <c r="Y105" s="6"/>
      <c r="Z105" s="6"/>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5.0999999999999996" customHeight="1" outlineLevel="1" thickBot="1" x14ac:dyDescent="0.3">
      <c r="A106" s="5"/>
      <c r="B106" s="6"/>
      <c r="C106" s="6"/>
      <c r="D106" s="6"/>
      <c r="E106" s="6"/>
      <c r="F106" s="6"/>
      <c r="G106" s="6"/>
      <c r="H106" s="7"/>
      <c r="I106" s="7"/>
      <c r="J106" s="7"/>
      <c r="K106" s="7"/>
      <c r="L106" s="7"/>
      <c r="M106" s="7"/>
      <c r="N106" s="7"/>
      <c r="O106" s="7"/>
      <c r="P106" s="7"/>
      <c r="Q106" s="7"/>
      <c r="R106" s="7"/>
      <c r="S106" s="7"/>
      <c r="T106" s="7"/>
      <c r="U106" s="7"/>
      <c r="V106" s="7"/>
      <c r="W106" s="7"/>
      <c r="X106" s="6"/>
      <c r="Y106" s="6"/>
      <c r="Z106" s="6"/>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row>
    <row r="107" spans="1:84" ht="5.0999999999999996" customHeight="1" outlineLevel="1" x14ac:dyDescent="0.25">
      <c r="A107" s="5"/>
      <c r="B107" s="6"/>
      <c r="C107" s="9" t="s">
        <v>0</v>
      </c>
      <c r="D107" s="9"/>
      <c r="E107" s="9"/>
      <c r="F107" s="9"/>
      <c r="G107" s="9"/>
      <c r="H107" s="9"/>
      <c r="I107" s="9"/>
      <c r="J107" s="9"/>
      <c r="K107" s="10"/>
      <c r="L107" s="10"/>
      <c r="M107" s="10"/>
      <c r="N107" s="10"/>
      <c r="O107" s="10"/>
      <c r="P107" s="10"/>
      <c r="Q107" s="10"/>
      <c r="R107" s="10"/>
      <c r="S107" s="10"/>
      <c r="T107" s="10"/>
      <c r="U107" s="10"/>
      <c r="V107" s="10"/>
      <c r="W107" s="11"/>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12" customHeight="1" outlineLevel="1" x14ac:dyDescent="0.25">
      <c r="A108" s="5"/>
      <c r="B108" s="6"/>
      <c r="C108" s="12"/>
      <c r="D108" s="12"/>
      <c r="E108" s="12" t="s">
        <v>1</v>
      </c>
      <c r="F108" s="13"/>
      <c r="G108" s="14" t="s">
        <v>380</v>
      </c>
      <c r="H108" s="13"/>
      <c r="I108" s="13"/>
      <c r="J108" s="13"/>
      <c r="K108" s="13"/>
      <c r="L108" s="13"/>
      <c r="M108" s="13"/>
      <c r="N108" s="13"/>
      <c r="O108" s="13"/>
      <c r="P108" s="13"/>
      <c r="Q108" s="13"/>
      <c r="R108" s="13"/>
      <c r="S108" s="15"/>
      <c r="T108" s="13"/>
      <c r="U108" s="15"/>
      <c r="V108" s="15"/>
      <c r="W108" s="16"/>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12"/>
      <c r="D109" s="12"/>
      <c r="E109" s="17"/>
      <c r="F109" s="13"/>
      <c r="G109" s="18"/>
      <c r="H109" s="13"/>
      <c r="I109" s="315" t="s">
        <v>379</v>
      </c>
      <c r="J109" s="13"/>
      <c r="K109" s="13"/>
      <c r="L109" s="13"/>
      <c r="M109" s="13"/>
      <c r="N109" s="13"/>
      <c r="O109" s="13"/>
      <c r="P109" s="13"/>
      <c r="Q109" s="13"/>
      <c r="R109" s="13"/>
      <c r="S109" s="15"/>
      <c r="T109" s="19"/>
      <c r="U109" s="15"/>
      <c r="V109" s="15"/>
      <c r="W109" s="16"/>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7"/>
      <c r="D110" s="12"/>
      <c r="E110" s="17"/>
      <c r="F110" s="13"/>
      <c r="G110" s="13"/>
      <c r="H110" s="13"/>
      <c r="I110" s="13" t="s">
        <v>405</v>
      </c>
      <c r="J110" s="13"/>
      <c r="K110" s="13"/>
      <c r="L110" s="13"/>
      <c r="M110" s="13"/>
      <c r="N110" s="13"/>
      <c r="O110" s="13"/>
      <c r="P110" s="13"/>
      <c r="Q110" s="13"/>
      <c r="R110" s="13"/>
      <c r="S110" s="15"/>
      <c r="T110" s="19"/>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20">
        <v>0</v>
      </c>
      <c r="D111" s="12"/>
      <c r="E111" s="17"/>
      <c r="F111" s="13"/>
      <c r="G111" s="21"/>
      <c r="H111" s="13"/>
      <c r="I111" s="13"/>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7"/>
      <c r="E112" s="17"/>
      <c r="F112" s="17"/>
      <c r="G112" s="17"/>
      <c r="H112" s="311"/>
      <c r="I112" s="310"/>
      <c r="J112" s="310"/>
      <c r="K112" s="310"/>
      <c r="L112" s="325"/>
      <c r="M112" s="325"/>
      <c r="N112" s="325"/>
      <c r="O112" s="325"/>
      <c r="P112" s="325"/>
      <c r="Q112" s="325"/>
      <c r="R112" s="325"/>
      <c r="S112" s="325"/>
      <c r="T112" s="325"/>
      <c r="U112" s="310"/>
      <c r="V112" s="310"/>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7"/>
      <c r="D113" s="17"/>
      <c r="E113" s="17"/>
      <c r="F113" s="17"/>
      <c r="G113" s="17"/>
      <c r="H113" s="945" t="s">
        <v>410</v>
      </c>
      <c r="I113" s="945"/>
      <c r="J113" s="945"/>
      <c r="K113" s="310"/>
      <c r="L113" s="325"/>
      <c r="M113" s="944" t="s">
        <v>302</v>
      </c>
      <c r="N113" s="944"/>
      <c r="O113" s="944"/>
      <c r="P113" s="325"/>
      <c r="Q113" s="325"/>
      <c r="R113" s="325"/>
      <c r="S113" s="325"/>
      <c r="T113" s="325"/>
      <c r="U113" s="310"/>
      <c r="V113" s="310"/>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25" t="s">
        <v>67</v>
      </c>
      <c r="I114" s="325" t="s">
        <v>67</v>
      </c>
      <c r="J114" s="325" t="s">
        <v>67</v>
      </c>
      <c r="K114" s="325"/>
      <c r="L114" s="325"/>
      <c r="M114" s="17"/>
      <c r="N114" s="325"/>
      <c r="O114" s="325"/>
      <c r="P114" s="17"/>
      <c r="Q114" s="17"/>
      <c r="R114" s="17"/>
      <c r="S114" s="17"/>
      <c r="T114" s="17"/>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23"/>
      <c r="H115" s="24" t="s">
        <v>71</v>
      </c>
      <c r="I115" s="24" t="s">
        <v>70</v>
      </c>
      <c r="J115" s="24" t="s">
        <v>69</v>
      </c>
      <c r="K115" s="330"/>
      <c r="L115" s="330"/>
      <c r="M115" s="24" t="s">
        <v>71</v>
      </c>
      <c r="N115" s="24" t="s">
        <v>70</v>
      </c>
      <c r="O115" s="24" t="s">
        <v>69</v>
      </c>
      <c r="P115" s="24"/>
      <c r="Q115" s="24"/>
      <c r="R115" s="24"/>
      <c r="S115" s="24"/>
      <c r="T115" s="24"/>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5" outlineLevel="1" x14ac:dyDescent="0.25">
      <c r="A116" s="5"/>
      <c r="B116" s="6"/>
      <c r="C116" s="17"/>
      <c r="D116" s="17"/>
      <c r="E116" s="17"/>
      <c r="F116" s="26"/>
      <c r="G116" s="8" t="s">
        <v>76</v>
      </c>
      <c r="H116" s="368">
        <v>250</v>
      </c>
      <c r="I116" s="368">
        <v>0</v>
      </c>
      <c r="J116" s="368">
        <v>0</v>
      </c>
      <c r="L116" s="8" t="str">
        <f t="shared" ref="L116:L140" si="0">G116</f>
        <v>b</v>
      </c>
      <c r="M116" s="369">
        <f t="shared" ref="M116:M140" si="1">1/4</f>
        <v>0.25</v>
      </c>
      <c r="N116" s="368">
        <f t="shared" ref="N116:N140" si="2">IF(I116&gt;0,1,0)</f>
        <v>0</v>
      </c>
      <c r="O116" s="368">
        <f t="shared" ref="O116:O140" si="3">IF(J116&gt;0,1,0)</f>
        <v>0</v>
      </c>
      <c r="S116" s="35"/>
      <c r="T116" s="35"/>
      <c r="U116" s="35"/>
      <c r="V116" s="3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5" outlineLevel="1" x14ac:dyDescent="0.25">
      <c r="A117" s="5"/>
      <c r="B117" s="6"/>
      <c r="C117" s="17"/>
      <c r="D117" s="17"/>
      <c r="E117" s="17"/>
      <c r="F117" s="26"/>
      <c r="G117" s="8" t="s">
        <v>74</v>
      </c>
      <c r="H117" s="368">
        <v>250</v>
      </c>
      <c r="I117" s="368">
        <v>0</v>
      </c>
      <c r="J117" s="368">
        <v>0</v>
      </c>
      <c r="L117" s="8" t="str">
        <f t="shared" si="0"/>
        <v>f</v>
      </c>
      <c r="M117" s="369">
        <f t="shared" si="1"/>
        <v>0.25</v>
      </c>
      <c r="N117" s="368">
        <f t="shared" si="2"/>
        <v>0</v>
      </c>
      <c r="O117" s="368">
        <f t="shared" si="3"/>
        <v>0</v>
      </c>
      <c r="S117" s="35"/>
      <c r="T117" s="35"/>
      <c r="U117" s="35"/>
      <c r="V117" s="35"/>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78</v>
      </c>
      <c r="H118" s="368">
        <v>250</v>
      </c>
      <c r="I118" s="368">
        <v>0</v>
      </c>
      <c r="J118" s="368">
        <v>0</v>
      </c>
      <c r="L118" s="8" t="str">
        <f t="shared" si="0"/>
        <v>h</v>
      </c>
      <c r="M118" s="369">
        <f t="shared" si="1"/>
        <v>0.25</v>
      </c>
      <c r="N118" s="368">
        <f t="shared" si="2"/>
        <v>0</v>
      </c>
      <c r="O118" s="368">
        <f t="shared" si="3"/>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5" outlineLevel="1" x14ac:dyDescent="0.25">
      <c r="A119" s="5"/>
      <c r="B119" s="6"/>
      <c r="C119" s="17"/>
      <c r="D119" s="17"/>
      <c r="E119" s="17"/>
      <c r="F119" s="26"/>
      <c r="G119" s="8" t="s">
        <v>82</v>
      </c>
      <c r="H119" s="368">
        <v>250</v>
      </c>
      <c r="I119" s="368">
        <v>0</v>
      </c>
      <c r="J119" s="368">
        <v>0</v>
      </c>
      <c r="L119" s="8" t="str">
        <f t="shared" si="0"/>
        <v>i</v>
      </c>
      <c r="M119" s="369">
        <f t="shared" si="1"/>
        <v>0.25</v>
      </c>
      <c r="N119" s="368">
        <f t="shared" si="2"/>
        <v>0</v>
      </c>
      <c r="O119" s="368">
        <f t="shared" si="3"/>
        <v>0</v>
      </c>
      <c r="S119" s="35"/>
      <c r="T119" s="35"/>
      <c r="U119" s="35"/>
      <c r="V119" s="35"/>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5" outlineLevel="1" x14ac:dyDescent="0.25">
      <c r="A120" s="5"/>
      <c r="B120" s="6"/>
      <c r="C120" s="17"/>
      <c r="D120" s="17"/>
      <c r="E120" s="17"/>
      <c r="F120" s="26"/>
      <c r="G120" s="8" t="s">
        <v>83</v>
      </c>
      <c r="H120" s="368">
        <v>250</v>
      </c>
      <c r="I120" s="368">
        <v>0</v>
      </c>
      <c r="J120" s="368">
        <v>0</v>
      </c>
      <c r="L120" s="8" t="str">
        <f t="shared" si="0"/>
        <v>k</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77</v>
      </c>
      <c r="H121" s="368">
        <v>250</v>
      </c>
      <c r="I121" s="368">
        <v>0</v>
      </c>
      <c r="J121" s="368">
        <v>0</v>
      </c>
      <c r="L121" s="8" t="str">
        <f t="shared" si="0"/>
        <v>l</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75</v>
      </c>
      <c r="H122" s="368">
        <v>250</v>
      </c>
      <c r="I122" s="368">
        <v>0</v>
      </c>
      <c r="J122" s="368">
        <v>0</v>
      </c>
      <c r="L122" s="8" t="str">
        <f t="shared" si="0"/>
        <v>o</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251</v>
      </c>
      <c r="H123" s="368">
        <v>250</v>
      </c>
      <c r="I123" s="368">
        <v>0</v>
      </c>
      <c r="J123" s="368">
        <v>0</v>
      </c>
      <c r="L123" s="8" t="str">
        <f t="shared" si="0"/>
        <v>of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72</v>
      </c>
      <c r="H124" s="368">
        <v>250</v>
      </c>
      <c r="I124" s="368">
        <v>0</v>
      </c>
      <c r="J124" s="368">
        <v>0</v>
      </c>
      <c r="L124" s="8" t="str">
        <f t="shared" si="0"/>
        <v>r</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84</v>
      </c>
      <c r="H125" s="368">
        <v>250</v>
      </c>
      <c r="I125" s="368">
        <v>0</v>
      </c>
      <c r="J125" s="368">
        <v>0</v>
      </c>
      <c r="L125" s="8" t="str">
        <f t="shared" si="0"/>
        <v>v</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73</v>
      </c>
      <c r="H126" s="368">
        <v>250</v>
      </c>
      <c r="I126" s="368">
        <v>0</v>
      </c>
      <c r="J126" s="368">
        <v>0</v>
      </c>
      <c r="L126" s="8" t="str">
        <f t="shared" si="0"/>
        <v>w</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81</v>
      </c>
      <c r="H127" s="368">
        <v>250</v>
      </c>
      <c r="I127" s="368">
        <v>0</v>
      </c>
      <c r="J127" s="368">
        <v>0</v>
      </c>
      <c r="L127" s="8" t="str">
        <f t="shared" si="0"/>
        <v>z</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27" t="s">
        <v>79</v>
      </c>
      <c r="H128" s="368">
        <v>250</v>
      </c>
      <c r="I128" s="368">
        <v>60</v>
      </c>
      <c r="J128" s="368">
        <v>120</v>
      </c>
      <c r="K128" s="27"/>
      <c r="L128" s="8" t="str">
        <f t="shared" si="0"/>
        <v>a</v>
      </c>
      <c r="M128" s="369">
        <f t="shared" si="1"/>
        <v>0.25</v>
      </c>
      <c r="N128" s="368">
        <f t="shared" si="2"/>
        <v>1</v>
      </c>
      <c r="O128" s="368">
        <f t="shared" si="3"/>
        <v>1</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ht="15" outlineLevel="1" x14ac:dyDescent="0.25">
      <c r="A129" s="5"/>
      <c r="B129" s="6"/>
      <c r="C129" s="17"/>
      <c r="D129" s="17"/>
      <c r="E129" s="17"/>
      <c r="F129" s="26"/>
      <c r="G129" s="27" t="s">
        <v>80</v>
      </c>
      <c r="H129" s="368">
        <v>250</v>
      </c>
      <c r="I129" s="368">
        <v>60</v>
      </c>
      <c r="J129" s="368">
        <v>170</v>
      </c>
      <c r="K129" s="27"/>
      <c r="L129" s="8" t="str">
        <f t="shared" si="0"/>
        <v>ar</v>
      </c>
      <c r="M129" s="369">
        <f t="shared" si="1"/>
        <v>0.25</v>
      </c>
      <c r="N129" s="368">
        <f t="shared" si="2"/>
        <v>1</v>
      </c>
      <c r="O129" s="368">
        <f t="shared" si="3"/>
        <v>1</v>
      </c>
      <c r="S129" s="35"/>
      <c r="T129" s="35"/>
      <c r="U129" s="35"/>
      <c r="V129" s="35"/>
      <c r="W129" s="16"/>
      <c r="X129" s="7"/>
      <c r="Y129" s="7"/>
      <c r="Z129" s="7"/>
      <c r="AA129" s="240"/>
      <c r="AB129" s="240"/>
      <c r="AC129" s="240"/>
      <c r="AD129" s="240"/>
      <c r="AE129" s="240"/>
      <c r="AF129" s="240"/>
      <c r="AG129" s="240"/>
      <c r="AH129" s="240"/>
      <c r="AI129" s="240"/>
      <c r="AJ129" s="240"/>
      <c r="AK129" s="240"/>
      <c r="AL129" s="240"/>
      <c r="AM129" s="240"/>
      <c r="AN129" s="240"/>
      <c r="AO129" s="240"/>
      <c r="AP129" s="240"/>
      <c r="AQ129" s="240"/>
      <c r="AR129" s="240"/>
      <c r="AS129" s="240"/>
      <c r="AT129" s="240"/>
      <c r="AU129" s="240"/>
      <c r="AV129" s="240"/>
      <c r="AW129" s="240"/>
      <c r="AX129" s="240"/>
      <c r="AY129" s="240"/>
      <c r="AZ129" s="240"/>
      <c r="BA129" s="240"/>
      <c r="BB129" s="240"/>
      <c r="BC129" s="240"/>
      <c r="BD129" s="240"/>
      <c r="BE129" s="240"/>
      <c r="BF129" s="240"/>
      <c r="BG129" s="240"/>
      <c r="BH129" s="240"/>
      <c r="BI129" s="240"/>
      <c r="BJ129" s="240"/>
      <c r="BK129" s="240"/>
      <c r="BL129" s="240"/>
      <c r="BM129" s="240"/>
      <c r="BN129" s="240"/>
      <c r="BO129" s="240"/>
      <c r="BP129" s="240"/>
    </row>
    <row r="130" spans="1:68" ht="15" outlineLevel="1" x14ac:dyDescent="0.25">
      <c r="A130" s="5"/>
      <c r="B130" s="6"/>
      <c r="C130" s="17"/>
      <c r="D130" s="17"/>
      <c r="E130" s="17"/>
      <c r="F130" s="26"/>
      <c r="G130" s="27" t="s">
        <v>399</v>
      </c>
      <c r="H130" s="368">
        <v>250</v>
      </c>
      <c r="I130" s="368">
        <v>60</v>
      </c>
      <c r="J130" s="368">
        <v>120</v>
      </c>
      <c r="K130" s="27"/>
      <c r="L130" s="8" t="str">
        <f t="shared" si="0"/>
        <v>m</v>
      </c>
      <c r="M130" s="369">
        <f t="shared" si="1"/>
        <v>0.25</v>
      </c>
      <c r="N130" s="368">
        <f t="shared" si="2"/>
        <v>1</v>
      </c>
      <c r="O130" s="368">
        <f t="shared" si="3"/>
        <v>1</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400</v>
      </c>
      <c r="H131" s="368">
        <v>250</v>
      </c>
      <c r="I131" s="368">
        <v>60</v>
      </c>
      <c r="J131" s="368">
        <v>120</v>
      </c>
      <c r="L131" s="8" t="str">
        <f t="shared" si="0"/>
        <v>j</v>
      </c>
      <c r="M131" s="369">
        <f t="shared" si="1"/>
        <v>0.25</v>
      </c>
      <c r="N131" s="368">
        <f t="shared" si="2"/>
        <v>1</v>
      </c>
      <c r="O131" s="368">
        <f t="shared" si="3"/>
        <v>1</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ht="15" outlineLevel="1" x14ac:dyDescent="0.25">
      <c r="A132" s="5"/>
      <c r="B132" s="6"/>
      <c r="C132" s="17"/>
      <c r="D132" s="17"/>
      <c r="E132" s="17"/>
      <c r="F132" s="26"/>
      <c r="G132" s="8" t="s">
        <v>260</v>
      </c>
      <c r="H132" s="368">
        <v>250</v>
      </c>
      <c r="I132" s="368">
        <v>60</v>
      </c>
      <c r="J132" s="368">
        <v>170</v>
      </c>
      <c r="L132" s="8" t="str">
        <f t="shared" si="0"/>
        <v>jr</v>
      </c>
      <c r="M132" s="369">
        <f t="shared" si="1"/>
        <v>0.25</v>
      </c>
      <c r="N132" s="368">
        <f t="shared" si="2"/>
        <v>1</v>
      </c>
      <c r="O132" s="368">
        <f t="shared" si="3"/>
        <v>1</v>
      </c>
      <c r="S132" s="35"/>
      <c r="T132" s="35"/>
      <c r="U132" s="35"/>
      <c r="V132" s="35"/>
      <c r="W132" s="16"/>
      <c r="X132" s="7"/>
      <c r="Y132" s="7"/>
      <c r="Z132" s="7"/>
      <c r="AA132" s="240"/>
      <c r="AB132" s="240"/>
      <c r="AC132" s="240"/>
      <c r="AD132" s="240"/>
      <c r="AE132" s="240"/>
      <c r="AF132" s="240"/>
      <c r="AG132" s="240"/>
      <c r="AH132" s="240"/>
      <c r="AI132" s="240"/>
      <c r="AJ132" s="240"/>
      <c r="AK132" s="240"/>
      <c r="AL132" s="240"/>
      <c r="AM132" s="240"/>
      <c r="AN132" s="240"/>
      <c r="AO132" s="240"/>
      <c r="AP132" s="240"/>
      <c r="AQ132" s="240"/>
      <c r="AR132" s="240"/>
      <c r="AS132" s="240"/>
      <c r="AT132" s="240"/>
      <c r="AU132" s="240"/>
      <c r="AV132" s="240"/>
      <c r="AW132" s="240"/>
      <c r="AX132" s="240"/>
      <c r="AY132" s="240"/>
      <c r="AZ132" s="240"/>
      <c r="BA132" s="240"/>
      <c r="BB132" s="240"/>
      <c r="BC132" s="240"/>
      <c r="BD132" s="240"/>
      <c r="BE132" s="240"/>
      <c r="BF132" s="240"/>
      <c r="BG132" s="240"/>
      <c r="BH132" s="240"/>
      <c r="BI132" s="240"/>
      <c r="BJ132" s="240"/>
      <c r="BK132" s="240"/>
      <c r="BL132" s="240"/>
      <c r="BM132" s="240"/>
      <c r="BN132" s="240"/>
      <c r="BO132" s="240"/>
      <c r="BP132" s="240"/>
    </row>
    <row r="133" spans="1:68" ht="15" outlineLevel="1" x14ac:dyDescent="0.25">
      <c r="A133" s="5"/>
      <c r="B133" s="6"/>
      <c r="C133" s="17"/>
      <c r="D133" s="17"/>
      <c r="E133" s="17"/>
      <c r="F133" s="26"/>
      <c r="G133" s="27" t="s">
        <v>401</v>
      </c>
      <c r="H133" s="368">
        <v>250</v>
      </c>
      <c r="I133" s="368">
        <v>60</v>
      </c>
      <c r="J133" s="368">
        <v>120</v>
      </c>
      <c r="K133" s="27"/>
      <c r="L133" s="8" t="str">
        <f t="shared" si="0"/>
        <v>s</v>
      </c>
      <c r="M133" s="369">
        <f t="shared" si="1"/>
        <v>0.25</v>
      </c>
      <c r="N133" s="368">
        <f t="shared" si="2"/>
        <v>1</v>
      </c>
      <c r="O133" s="368">
        <f t="shared" si="3"/>
        <v>1</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27" t="s">
        <v>85</v>
      </c>
      <c r="H134" s="368">
        <v>250</v>
      </c>
      <c r="I134" s="368">
        <v>60</v>
      </c>
      <c r="J134" s="368">
        <v>170</v>
      </c>
      <c r="K134" s="27"/>
      <c r="L134" s="8" t="str">
        <f t="shared" si="0"/>
        <v>sr</v>
      </c>
      <c r="M134" s="369">
        <f t="shared" si="1"/>
        <v>0.25</v>
      </c>
      <c r="N134" s="368">
        <f t="shared" si="2"/>
        <v>1</v>
      </c>
      <c r="O134" s="368">
        <f t="shared" si="3"/>
        <v>1</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ht="15" outlineLevel="1" x14ac:dyDescent="0.25">
      <c r="A135" s="5"/>
      <c r="B135" s="6"/>
      <c r="C135" s="17"/>
      <c r="D135" s="17"/>
      <c r="E135" s="17"/>
      <c r="F135" s="26"/>
      <c r="G135" s="27" t="s">
        <v>402</v>
      </c>
      <c r="H135" s="368">
        <v>250</v>
      </c>
      <c r="I135" s="368">
        <v>60</v>
      </c>
      <c r="J135" s="368">
        <v>120</v>
      </c>
      <c r="K135" s="27"/>
      <c r="L135" s="8" t="str">
        <f t="shared" si="0"/>
        <v>t</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259</v>
      </c>
      <c r="H136" s="368">
        <v>250</v>
      </c>
      <c r="I136" s="368">
        <v>60</v>
      </c>
      <c r="J136" s="368">
        <v>170</v>
      </c>
      <c r="K136" s="27"/>
      <c r="L136" s="8" t="str">
        <f t="shared" si="0"/>
        <v>tr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403</v>
      </c>
      <c r="H137" s="368">
        <v>250</v>
      </c>
      <c r="I137" s="368">
        <v>60</v>
      </c>
      <c r="J137" s="368">
        <v>120</v>
      </c>
      <c r="K137" s="27"/>
      <c r="L137" s="8" t="str">
        <f t="shared" si="0"/>
        <v>u</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26" t="s">
        <v>257</v>
      </c>
      <c r="H138" s="368">
        <v>250</v>
      </c>
      <c r="I138" s="368">
        <v>60</v>
      </c>
      <c r="J138" s="368">
        <v>170</v>
      </c>
      <c r="K138" s="26"/>
      <c r="L138" s="8" t="str">
        <f t="shared" si="0"/>
        <v>ur</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6" t="s">
        <v>404</v>
      </c>
      <c r="H139" s="368">
        <v>250</v>
      </c>
      <c r="I139" s="368">
        <v>60</v>
      </c>
      <c r="J139" s="368">
        <v>120</v>
      </c>
      <c r="K139" s="26"/>
      <c r="L139" s="8" t="str">
        <f t="shared" si="0"/>
        <v>x</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8" t="s">
        <v>258</v>
      </c>
      <c r="H140" s="368">
        <v>250</v>
      </c>
      <c r="I140" s="368">
        <v>60</v>
      </c>
      <c r="J140" s="368">
        <v>170</v>
      </c>
      <c r="L140" s="8" t="str">
        <f t="shared" si="0"/>
        <v>xr</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H141" s="312"/>
      <c r="I141" s="313"/>
      <c r="J141" s="313"/>
      <c r="K141" s="35"/>
      <c r="P141" s="35"/>
      <c r="Q141" s="35"/>
      <c r="R141" s="35"/>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2" customHeight="1" outlineLevel="1" x14ac:dyDescent="0.25">
      <c r="A142" s="5"/>
      <c r="B142" s="6"/>
      <c r="C142" s="17"/>
      <c r="D142" s="17"/>
      <c r="E142" s="17"/>
      <c r="F142" s="33"/>
      <c r="G142" s="33"/>
      <c r="H142" s="33"/>
      <c r="I142" s="33"/>
      <c r="J142" s="33"/>
      <c r="K142" s="35"/>
      <c r="L142" s="35"/>
      <c r="M142" s="35"/>
      <c r="N142" s="35"/>
      <c r="O142" s="35"/>
      <c r="P142" s="35"/>
      <c r="Q142" s="35"/>
      <c r="R142" s="35"/>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2" customHeight="1" outlineLevel="1" x14ac:dyDescent="0.25">
      <c r="A143" s="5"/>
      <c r="B143" s="6"/>
      <c r="C143" s="17"/>
      <c r="D143" s="17"/>
      <c r="E143" s="17"/>
      <c r="F143" s="33"/>
      <c r="G143" s="34"/>
      <c r="H143" s="58"/>
      <c r="I143" s="58"/>
      <c r="J143" s="58"/>
      <c r="K143" s="35"/>
      <c r="L143" s="35"/>
      <c r="M143" s="35"/>
      <c r="N143" s="35"/>
      <c r="O143" s="35"/>
      <c r="P143" s="35"/>
      <c r="Q143" s="35"/>
      <c r="R143" s="35"/>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5.0999999999999996" customHeight="1" outlineLevel="1" x14ac:dyDescent="0.25">
      <c r="A144" s="5"/>
      <c r="B144" s="6"/>
      <c r="C144" s="17"/>
      <c r="D144" s="17"/>
      <c r="E144" s="17"/>
      <c r="F144" s="36"/>
      <c r="G144" s="37"/>
      <c r="H144" s="37"/>
      <c r="I144" s="38"/>
      <c r="J144" s="38"/>
      <c r="K144" s="38"/>
      <c r="L144" s="38"/>
      <c r="M144" s="38"/>
      <c r="N144" s="38"/>
      <c r="O144" s="38"/>
      <c r="P144" s="38"/>
      <c r="Q144" s="38"/>
      <c r="R144" s="38"/>
      <c r="S144" s="38"/>
      <c r="T144" s="38"/>
      <c r="U144" s="38"/>
      <c r="V144" s="30"/>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24.95" customHeight="1" outlineLevel="1" x14ac:dyDescent="0.25">
      <c r="A145" s="5"/>
      <c r="B145" s="6"/>
      <c r="C145" s="39"/>
      <c r="D145" s="39"/>
      <c r="E145" s="39"/>
      <c r="F145" s="39"/>
      <c r="G145" s="40" t="str">
        <f>G108</f>
        <v>Fixed Inputs</v>
      </c>
      <c r="H145" s="39"/>
      <c r="I145" s="39"/>
      <c r="J145" s="39"/>
      <c r="K145" s="39"/>
      <c r="L145" s="39"/>
      <c r="M145" s="39"/>
      <c r="N145" s="39"/>
      <c r="O145" s="39"/>
      <c r="P145" s="39"/>
      <c r="Q145" s="39"/>
      <c r="R145" s="39"/>
      <c r="S145" s="39"/>
      <c r="T145" s="39"/>
      <c r="U145" s="39"/>
      <c r="V145" s="39"/>
      <c r="W145" s="41" t="s">
        <v>24</v>
      </c>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2" customHeight="1" outlineLevel="1" x14ac:dyDescent="0.25">
      <c r="A146" s="5"/>
      <c r="B146" s="6"/>
      <c r="C146" s="6"/>
      <c r="D146" s="6"/>
      <c r="E146" s="6"/>
      <c r="F146" s="7"/>
      <c r="G146" s="7"/>
      <c r="H146" s="7"/>
      <c r="I146" s="7"/>
      <c r="J146" s="7"/>
      <c r="K146" s="7"/>
      <c r="L146" s="7"/>
      <c r="M146" s="7"/>
      <c r="N146" s="7"/>
      <c r="O146" s="7"/>
      <c r="P146" s="7"/>
      <c r="Q146" s="7"/>
      <c r="R146" s="7"/>
      <c r="S146" s="7"/>
      <c r="T146" s="7"/>
      <c r="U146" s="7"/>
      <c r="V146" s="7"/>
      <c r="W146" s="7"/>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c r="BQ146" s="7"/>
      <c r="BR146" s="7"/>
      <c r="BS146" s="7"/>
      <c r="BT146" s="7"/>
      <c r="BU146" s="7"/>
      <c r="BV146" s="7"/>
      <c r="BW146" s="7"/>
      <c r="BX146" s="7"/>
      <c r="BY146" s="7"/>
      <c r="BZ146" s="7"/>
      <c r="CA146" s="7"/>
      <c r="CB146" s="7"/>
      <c r="CC146" s="7"/>
      <c r="CD146" s="7"/>
      <c r="CE146" s="7"/>
      <c r="CF146" s="7"/>
    </row>
    <row r="147" spans="1:84" ht="12" customHeight="1" outlineLevel="1" x14ac:dyDescent="0.25">
      <c r="A147" s="5"/>
      <c r="B147" s="6"/>
      <c r="C147" s="6"/>
      <c r="D147" s="6"/>
      <c r="E147" s="6"/>
      <c r="F147" s="6"/>
      <c r="G147" s="6"/>
      <c r="H147" s="7"/>
      <c r="I147" s="7"/>
      <c r="J147" s="7"/>
      <c r="K147" s="7"/>
      <c r="L147" s="7"/>
      <c r="M147" s="7"/>
      <c r="N147" s="240"/>
      <c r="O147" s="240"/>
      <c r="P147" s="240"/>
      <c r="Q147" s="7"/>
      <c r="R147" s="7"/>
      <c r="S147" s="7"/>
      <c r="T147" s="7"/>
      <c r="U147" s="7"/>
      <c r="V147" s="7"/>
      <c r="W147" s="7"/>
      <c r="X147" s="6"/>
      <c r="Y147" s="6"/>
      <c r="Z147" s="6"/>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ht="5.0999999999999996" customHeight="1" outlineLevel="1" thickBot="1" x14ac:dyDescent="0.3">
      <c r="A148" s="5"/>
      <c r="B148" s="6"/>
      <c r="C148" s="6"/>
      <c r="D148" s="6"/>
      <c r="E148" s="6"/>
      <c r="F148" s="6"/>
      <c r="G148" s="6"/>
      <c r="H148" s="7"/>
      <c r="I148" s="7"/>
      <c r="J148" s="7"/>
      <c r="K148" s="7"/>
      <c r="L148" s="7"/>
      <c r="M148" s="7"/>
      <c r="N148" s="240"/>
      <c r="O148" s="240"/>
      <c r="P148" s="240"/>
      <c r="Q148" s="7"/>
      <c r="R148" s="7"/>
      <c r="S148" s="7"/>
      <c r="T148" s="7"/>
      <c r="U148" s="7"/>
      <c r="V148" s="7"/>
      <c r="W148" s="7"/>
      <c r="X148" s="6"/>
      <c r="Y148" s="6"/>
      <c r="Z148" s="6"/>
      <c r="AA148" s="239"/>
      <c r="AB148" s="239"/>
      <c r="AC148" s="239"/>
      <c r="AD148" s="239"/>
      <c r="AE148" s="239"/>
      <c r="AF148" s="239"/>
      <c r="AG148" s="239"/>
      <c r="AH148" s="239"/>
      <c r="AI148" s="239"/>
      <c r="AJ148" s="239"/>
      <c r="AK148" s="239"/>
      <c r="AL148" s="239"/>
      <c r="AM148" s="239"/>
      <c r="AN148" s="239"/>
      <c r="AO148" s="239"/>
      <c r="AP148" s="239"/>
      <c r="AQ148" s="239"/>
      <c r="AR148" s="239"/>
      <c r="AS148" s="239"/>
      <c r="AT148" s="239"/>
      <c r="AU148" s="239"/>
      <c r="AV148" s="239"/>
      <c r="AW148" s="239"/>
      <c r="AX148" s="239"/>
      <c r="AY148" s="239"/>
      <c r="AZ148" s="239"/>
      <c r="BA148" s="239"/>
      <c r="BB148" s="239"/>
      <c r="BC148" s="239"/>
      <c r="BD148" s="239"/>
      <c r="BE148" s="239"/>
      <c r="BF148" s="239"/>
      <c r="BG148" s="239"/>
      <c r="BH148" s="239"/>
      <c r="BI148" s="239"/>
      <c r="BJ148" s="239"/>
      <c r="BK148" s="239"/>
      <c r="BL148" s="239"/>
      <c r="BM148" s="239"/>
      <c r="BN148" s="239"/>
      <c r="BO148" s="239"/>
      <c r="BP148" s="239"/>
    </row>
    <row r="149" spans="1:84" ht="5.0999999999999996" customHeight="1" outlineLevel="1" x14ac:dyDescent="0.25">
      <c r="A149" s="5"/>
      <c r="B149" s="6"/>
      <c r="C149" s="9" t="s">
        <v>0</v>
      </c>
      <c r="D149" s="9"/>
      <c r="E149" s="9"/>
      <c r="F149" s="9"/>
      <c r="G149" s="9"/>
      <c r="H149" s="9"/>
      <c r="I149" s="9"/>
      <c r="J149" s="9"/>
      <c r="K149" s="10"/>
      <c r="L149" s="10"/>
      <c r="M149" s="10"/>
      <c r="N149" s="242"/>
      <c r="O149" s="242"/>
      <c r="P149" s="242"/>
      <c r="Q149" s="10"/>
      <c r="R149" s="10"/>
      <c r="S149" s="10"/>
      <c r="T149" s="10"/>
      <c r="U149" s="10"/>
      <c r="V149" s="10"/>
      <c r="W149" s="11"/>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2"/>
      <c r="D150" s="12"/>
      <c r="E150" s="12" t="s">
        <v>1</v>
      </c>
      <c r="F150" s="13"/>
      <c r="G150" s="14" t="s">
        <v>301</v>
      </c>
      <c r="H150" s="13"/>
      <c r="I150" s="13"/>
      <c r="J150" s="13"/>
      <c r="K150" s="13"/>
      <c r="L150" s="13"/>
      <c r="M150" s="13"/>
      <c r="N150" s="245"/>
      <c r="O150" s="245"/>
      <c r="P150" s="245"/>
      <c r="Q150" s="13"/>
      <c r="R150" s="13"/>
      <c r="S150" s="15"/>
      <c r="T150" s="13"/>
      <c r="U150" s="15"/>
      <c r="V150" s="1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2" customHeight="1" outlineLevel="1" x14ac:dyDescent="0.25">
      <c r="A151" s="5"/>
      <c r="B151" s="6"/>
      <c r="C151" s="12"/>
      <c r="D151" s="12"/>
      <c r="E151" s="17"/>
      <c r="F151" s="13"/>
      <c r="G151" s="18"/>
      <c r="H151" s="13"/>
      <c r="I151" s="13"/>
      <c r="J151" s="13"/>
      <c r="K151" s="13"/>
      <c r="L151" s="13"/>
      <c r="M151" s="13"/>
      <c r="N151" s="245"/>
      <c r="O151" s="245"/>
      <c r="P151" s="245"/>
      <c r="Q151" s="13"/>
      <c r="R151" s="13"/>
      <c r="S151" s="15"/>
      <c r="T151" s="19"/>
      <c r="U151" s="15"/>
      <c r="V151" s="1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2"/>
      <c r="E152" s="17"/>
      <c r="F152" s="13"/>
      <c r="G152" s="13" t="s">
        <v>2</v>
      </c>
      <c r="H152" s="13"/>
      <c r="I152" s="13" t="s">
        <v>295</v>
      </c>
      <c r="J152" s="13"/>
      <c r="K152" s="13"/>
      <c r="L152" s="13"/>
      <c r="M152" s="13"/>
      <c r="N152" s="245"/>
      <c r="O152" s="245"/>
      <c r="P152" s="245"/>
      <c r="Q152" s="13"/>
      <c r="R152" s="13"/>
      <c r="S152" s="15"/>
      <c r="T152" s="19"/>
      <c r="U152" s="15"/>
      <c r="V152" s="1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20">
        <v>0</v>
      </c>
      <c r="D153" s="12"/>
      <c r="E153" s="17"/>
      <c r="F153" s="13"/>
      <c r="G153" s="21"/>
      <c r="H153" s="13"/>
      <c r="I153" s="13"/>
      <c r="J153" s="13"/>
      <c r="K153" s="13"/>
      <c r="L153" s="13"/>
      <c r="M153" s="13"/>
      <c r="N153" s="245"/>
      <c r="O153" s="245"/>
      <c r="P153" s="245"/>
      <c r="Q153" s="13"/>
      <c r="R153" s="13"/>
      <c r="S153" s="15"/>
      <c r="T153" s="19"/>
      <c r="U153" s="15"/>
      <c r="V153" s="1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12" customHeight="1" outlineLevel="1" x14ac:dyDescent="0.25">
      <c r="A154" s="5"/>
      <c r="B154" s="6"/>
      <c r="C154" s="17"/>
      <c r="D154" s="17"/>
      <c r="E154" s="17"/>
      <c r="F154" s="17"/>
      <c r="G154" s="17"/>
      <c r="H154" s="17"/>
      <c r="I154" s="17"/>
      <c r="J154" s="233"/>
      <c r="K154" s="233"/>
      <c r="L154" s="233"/>
      <c r="M154" s="233"/>
      <c r="N154" s="819"/>
      <c r="O154" s="819"/>
      <c r="P154" s="819"/>
      <c r="Q154" s="233"/>
      <c r="R154" s="233"/>
      <c r="S154" s="233"/>
      <c r="T154" s="233"/>
      <c r="U154" s="233"/>
      <c r="V154" s="233"/>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12" customHeight="1" outlineLevel="1" x14ac:dyDescent="0.25">
      <c r="A155" s="5"/>
      <c r="B155" s="6"/>
      <c r="C155" s="17"/>
      <c r="D155" s="17"/>
      <c r="E155" s="17"/>
      <c r="F155" s="17"/>
      <c r="G155" s="17"/>
      <c r="H155" s="17"/>
      <c r="I155" s="17"/>
      <c r="J155" s="17"/>
      <c r="K155" s="17"/>
      <c r="L155" s="233"/>
      <c r="M155" s="233"/>
      <c r="N155" s="819"/>
      <c r="O155" s="819"/>
      <c r="P155" s="819"/>
      <c r="Q155" s="233"/>
      <c r="R155" s="233"/>
      <c r="S155" s="233"/>
      <c r="T155" s="233"/>
      <c r="U155" s="233"/>
      <c r="V155" s="233"/>
      <c r="W155" s="16"/>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17"/>
      <c r="D156" s="17"/>
      <c r="E156" s="17"/>
      <c r="F156" s="17"/>
      <c r="G156" s="17"/>
      <c r="H156" s="17"/>
      <c r="I156" s="23"/>
      <c r="J156" s="23"/>
      <c r="K156" s="23"/>
      <c r="L156" s="23"/>
      <c r="M156" s="23"/>
      <c r="N156" s="255"/>
      <c r="O156" s="255"/>
      <c r="P156" s="255"/>
      <c r="Q156" s="23"/>
      <c r="R156" s="24"/>
      <c r="S156" s="233"/>
      <c r="T156" s="233"/>
      <c r="U156" s="233"/>
      <c r="V156" s="233"/>
      <c r="W156" s="16"/>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7"/>
      <c r="D157" s="17"/>
      <c r="E157" s="17"/>
      <c r="F157" s="17"/>
      <c r="G157" s="17"/>
      <c r="H157" s="17" t="s">
        <v>67</v>
      </c>
      <c r="I157" s="249" t="s">
        <v>460</v>
      </c>
      <c r="J157" s="255" t="s">
        <v>447</v>
      </c>
      <c r="K157" s="255" t="s">
        <v>63</v>
      </c>
      <c r="L157" s="255" t="s">
        <v>64</v>
      </c>
      <c r="M157" s="255" t="s">
        <v>65</v>
      </c>
      <c r="N157" s="255" t="s">
        <v>66</v>
      </c>
      <c r="O157" s="255" t="s">
        <v>1004</v>
      </c>
      <c r="P157" s="255" t="s">
        <v>1005</v>
      </c>
      <c r="Q157" s="255" t="s">
        <v>1006</v>
      </c>
      <c r="R157" s="24"/>
      <c r="S157" s="233"/>
      <c r="T157" s="233"/>
      <c r="U157" s="233"/>
      <c r="V157" s="233"/>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5" outlineLevel="1" x14ac:dyDescent="0.25">
      <c r="A158" s="5"/>
      <c r="B158" s="6"/>
      <c r="C158" s="17"/>
      <c r="D158" s="17"/>
      <c r="E158" s="17"/>
      <c r="F158" s="26"/>
      <c r="G158" s="27" t="s">
        <v>39</v>
      </c>
      <c r="H158" s="27" t="s">
        <v>69</v>
      </c>
      <c r="I158" s="258" t="s">
        <v>79</v>
      </c>
      <c r="J158" s="370">
        <v>120</v>
      </c>
      <c r="K158" s="370">
        <v>120</v>
      </c>
      <c r="L158" s="370">
        <v>120</v>
      </c>
      <c r="M158" s="370">
        <v>120</v>
      </c>
      <c r="N158" s="370">
        <v>120</v>
      </c>
      <c r="O158" s="370">
        <v>0</v>
      </c>
      <c r="P158" s="370">
        <v>0</v>
      </c>
      <c r="Q158" s="370">
        <v>0</v>
      </c>
      <c r="R158" s="62"/>
      <c r="S158" s="62"/>
      <c r="T158" s="62"/>
      <c r="U158" s="62"/>
      <c r="V158" s="60"/>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s="75" customFormat="1" ht="15" outlineLevel="1" x14ac:dyDescent="0.25">
      <c r="A159" s="238"/>
      <c r="B159" s="239"/>
      <c r="C159" s="249"/>
      <c r="D159" s="249"/>
      <c r="E159" s="249"/>
      <c r="F159" s="257"/>
      <c r="G159" s="258"/>
      <c r="H159" s="258" t="s">
        <v>69</v>
      </c>
      <c r="I159" s="258" t="s">
        <v>80</v>
      </c>
      <c r="J159" s="370">
        <v>120</v>
      </c>
      <c r="K159" s="370">
        <v>120</v>
      </c>
      <c r="L159" s="370">
        <v>120</v>
      </c>
      <c r="M159" s="370">
        <v>120</v>
      </c>
      <c r="N159" s="370">
        <v>120</v>
      </c>
      <c r="O159" s="370">
        <v>0</v>
      </c>
      <c r="P159" s="370">
        <v>0</v>
      </c>
      <c r="Q159" s="370">
        <v>0</v>
      </c>
      <c r="R159" s="62"/>
      <c r="S159" s="62"/>
      <c r="T159" s="62"/>
      <c r="U159" s="62"/>
      <c r="V159" s="60"/>
      <c r="W159" s="248"/>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s="75" customFormat="1" ht="15" outlineLevel="1" x14ac:dyDescent="0.25">
      <c r="A160" s="238"/>
      <c r="B160" s="239"/>
      <c r="C160" s="249"/>
      <c r="D160" s="249"/>
      <c r="E160" s="249"/>
      <c r="F160" s="257"/>
      <c r="G160" s="258"/>
      <c r="H160" s="258" t="s">
        <v>69</v>
      </c>
      <c r="I160" s="258" t="s">
        <v>399</v>
      </c>
      <c r="J160" s="370">
        <v>120</v>
      </c>
      <c r="K160" s="370">
        <v>120</v>
      </c>
      <c r="L160" s="370">
        <v>120</v>
      </c>
      <c r="M160" s="370">
        <v>120</v>
      </c>
      <c r="N160" s="370">
        <v>120</v>
      </c>
      <c r="O160" s="370">
        <v>0</v>
      </c>
      <c r="P160" s="370">
        <v>0</v>
      </c>
      <c r="Q160" s="370">
        <v>0</v>
      </c>
      <c r="R160" s="62"/>
      <c r="S160" s="62"/>
      <c r="T160" s="62"/>
      <c r="U160" s="62"/>
      <c r="V160" s="60"/>
      <c r="W160" s="248"/>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s="75" customFormat="1" ht="15" outlineLevel="1" x14ac:dyDescent="0.25">
      <c r="A161" s="238"/>
      <c r="B161" s="239"/>
      <c r="C161" s="249"/>
      <c r="D161" s="249"/>
      <c r="E161" s="249"/>
      <c r="F161" s="257"/>
      <c r="G161" s="258"/>
      <c r="H161" s="258" t="s">
        <v>69</v>
      </c>
      <c r="I161" s="75" t="s">
        <v>400</v>
      </c>
      <c r="J161" s="370">
        <v>120</v>
      </c>
      <c r="K161" s="370">
        <v>120</v>
      </c>
      <c r="L161" s="370">
        <v>120</v>
      </c>
      <c r="M161" s="370">
        <v>120</v>
      </c>
      <c r="N161" s="370">
        <v>120</v>
      </c>
      <c r="O161" s="370">
        <v>0</v>
      </c>
      <c r="P161" s="370">
        <v>0</v>
      </c>
      <c r="Q161" s="370">
        <v>0</v>
      </c>
      <c r="R161" s="62"/>
      <c r="S161" s="62"/>
      <c r="T161" s="62"/>
      <c r="U161" s="62"/>
      <c r="V161" s="60"/>
      <c r="W161" s="248"/>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s="75" customFormat="1" ht="15" outlineLevel="1" x14ac:dyDescent="0.25">
      <c r="A162" s="238"/>
      <c r="B162" s="239"/>
      <c r="C162" s="249"/>
      <c r="D162" s="249"/>
      <c r="E162" s="249"/>
      <c r="F162" s="257"/>
      <c r="G162" s="258"/>
      <c r="H162" s="258" t="s">
        <v>69</v>
      </c>
      <c r="I162" s="75" t="s">
        <v>260</v>
      </c>
      <c r="J162" s="370">
        <v>120</v>
      </c>
      <c r="K162" s="370">
        <v>120</v>
      </c>
      <c r="L162" s="370">
        <v>120</v>
      </c>
      <c r="M162" s="370">
        <v>120</v>
      </c>
      <c r="N162" s="370">
        <v>120</v>
      </c>
      <c r="O162" s="370">
        <v>0</v>
      </c>
      <c r="P162" s="370">
        <v>0</v>
      </c>
      <c r="Q162" s="370">
        <v>0</v>
      </c>
      <c r="R162" s="62"/>
      <c r="S162" s="62"/>
      <c r="T162" s="62"/>
      <c r="U162" s="62"/>
      <c r="V162" s="60"/>
      <c r="W162" s="248"/>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s="75" customFormat="1" ht="15" outlineLevel="1" x14ac:dyDescent="0.25">
      <c r="A163" s="238"/>
      <c r="B163" s="239"/>
      <c r="C163" s="249"/>
      <c r="D163" s="249"/>
      <c r="E163" s="249"/>
      <c r="F163" s="257"/>
      <c r="G163" s="258"/>
      <c r="H163" s="258" t="s">
        <v>69</v>
      </c>
      <c r="I163" s="258" t="s">
        <v>401</v>
      </c>
      <c r="J163" s="370">
        <v>120</v>
      </c>
      <c r="K163" s="370">
        <v>120</v>
      </c>
      <c r="L163" s="370">
        <v>120</v>
      </c>
      <c r="M163" s="370">
        <v>120</v>
      </c>
      <c r="N163" s="370">
        <v>120</v>
      </c>
      <c r="O163" s="370">
        <v>0</v>
      </c>
      <c r="P163" s="370">
        <v>0</v>
      </c>
      <c r="Q163" s="370">
        <v>0</v>
      </c>
      <c r="R163" s="62"/>
      <c r="S163" s="62"/>
      <c r="T163" s="62"/>
      <c r="U163" s="62"/>
      <c r="V163" s="60"/>
      <c r="W163" s="248"/>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s="75" customFormat="1" ht="15" outlineLevel="1" x14ac:dyDescent="0.25">
      <c r="A164" s="238"/>
      <c r="B164" s="239"/>
      <c r="C164" s="249"/>
      <c r="D164" s="249"/>
      <c r="E164" s="249"/>
      <c r="F164" s="257"/>
      <c r="G164" s="258"/>
      <c r="H164" s="258" t="s">
        <v>69</v>
      </c>
      <c r="I164" s="258" t="s">
        <v>85</v>
      </c>
      <c r="J164" s="370">
        <v>120</v>
      </c>
      <c r="K164" s="370">
        <v>120</v>
      </c>
      <c r="L164" s="370">
        <v>120</v>
      </c>
      <c r="M164" s="370">
        <v>120</v>
      </c>
      <c r="N164" s="370">
        <v>120</v>
      </c>
      <c r="O164" s="370">
        <v>0</v>
      </c>
      <c r="P164" s="370">
        <v>0</v>
      </c>
      <c r="Q164" s="370">
        <v>0</v>
      </c>
      <c r="R164" s="62"/>
      <c r="S164" s="62"/>
      <c r="T164" s="62"/>
      <c r="U164" s="62"/>
      <c r="V164" s="60"/>
      <c r="W164" s="248"/>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s="75" customFormat="1" ht="15" outlineLevel="1" x14ac:dyDescent="0.25">
      <c r="A165" s="238"/>
      <c r="B165" s="239"/>
      <c r="C165" s="249"/>
      <c r="D165" s="249"/>
      <c r="E165" s="249"/>
      <c r="F165" s="257"/>
      <c r="G165" s="258"/>
      <c r="H165" s="258" t="s">
        <v>69</v>
      </c>
      <c r="I165" s="258" t="s">
        <v>402</v>
      </c>
      <c r="J165" s="370">
        <v>120</v>
      </c>
      <c r="K165" s="370">
        <v>120</v>
      </c>
      <c r="L165" s="370">
        <v>120</v>
      </c>
      <c r="M165" s="370">
        <v>120</v>
      </c>
      <c r="N165" s="370">
        <v>120</v>
      </c>
      <c r="O165" s="370">
        <v>0</v>
      </c>
      <c r="P165" s="370">
        <v>0</v>
      </c>
      <c r="Q165" s="370">
        <v>0</v>
      </c>
      <c r="R165" s="62"/>
      <c r="S165" s="62"/>
      <c r="T165" s="62"/>
      <c r="U165" s="62"/>
      <c r="V165" s="60"/>
      <c r="W165" s="248"/>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259</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403</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257" t="s">
        <v>257</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7" t="s">
        <v>404</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75" t="s">
        <v>258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ht="15" outlineLevel="1" x14ac:dyDescent="0.25">
      <c r="A171" s="5"/>
      <c r="B171" s="6"/>
      <c r="C171" s="17"/>
      <c r="D171" s="17"/>
      <c r="E171" s="17"/>
      <c r="F171" s="26"/>
      <c r="G171" s="27"/>
      <c r="H171" s="235"/>
      <c r="I171" s="236"/>
      <c r="J171" s="237"/>
      <c r="K171" s="237"/>
      <c r="L171" s="237"/>
      <c r="M171" s="237"/>
      <c r="N171" s="65"/>
      <c r="O171" s="65"/>
      <c r="P171" s="65"/>
      <c r="Q171" s="65"/>
      <c r="R171" s="62"/>
      <c r="S171" s="62"/>
      <c r="T171" s="62"/>
      <c r="U171" s="62"/>
      <c r="V171" s="60"/>
      <c r="W171" s="16"/>
      <c r="X171" s="7"/>
      <c r="Y171" s="7"/>
      <c r="Z171" s="7"/>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ht="15" outlineLevel="1" x14ac:dyDescent="0.25">
      <c r="A172" s="5"/>
      <c r="B172" s="6"/>
      <c r="C172" s="17"/>
      <c r="D172" s="17"/>
      <c r="E172" s="17"/>
      <c r="F172" s="26"/>
      <c r="G172" s="27"/>
      <c r="H172" s="235" t="s">
        <v>67</v>
      </c>
      <c r="I172" s="235" t="s">
        <v>460</v>
      </c>
      <c r="J172" s="228" t="s">
        <v>447</v>
      </c>
      <c r="K172" s="228" t="s">
        <v>63</v>
      </c>
      <c r="L172" s="228" t="s">
        <v>64</v>
      </c>
      <c r="M172" s="228" t="s">
        <v>65</v>
      </c>
      <c r="N172" s="228" t="s">
        <v>66</v>
      </c>
      <c r="O172" s="228" t="s">
        <v>1004</v>
      </c>
      <c r="P172" s="228" t="s">
        <v>1005</v>
      </c>
      <c r="Q172" s="228" t="s">
        <v>1006</v>
      </c>
      <c r="R172" s="62"/>
      <c r="S172" s="62"/>
      <c r="T172" s="62"/>
      <c r="U172" s="62"/>
      <c r="V172" s="60"/>
      <c r="W172" s="16"/>
      <c r="X172" s="7"/>
      <c r="Y172" s="7"/>
      <c r="Z172" s="7"/>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ht="15" outlineLevel="1" x14ac:dyDescent="0.25">
      <c r="A173" s="5"/>
      <c r="B173" s="6"/>
      <c r="C173" s="17"/>
      <c r="D173" s="17"/>
      <c r="E173" s="17"/>
      <c r="F173" s="26"/>
      <c r="G173" s="27" t="s">
        <v>302</v>
      </c>
      <c r="H173" s="258" t="s">
        <v>69</v>
      </c>
      <c r="I173" s="258" t="s">
        <v>79</v>
      </c>
      <c r="J173" s="340">
        <v>1</v>
      </c>
      <c r="K173" s="340">
        <v>1</v>
      </c>
      <c r="L173" s="340">
        <v>1</v>
      </c>
      <c r="M173" s="340">
        <v>1</v>
      </c>
      <c r="N173" s="340">
        <v>1</v>
      </c>
      <c r="O173" s="340">
        <v>0</v>
      </c>
      <c r="P173" s="340">
        <v>0</v>
      </c>
      <c r="Q173" s="340">
        <v>0</v>
      </c>
      <c r="R173" s="62"/>
      <c r="S173" s="62"/>
      <c r="T173" s="62"/>
      <c r="U173" s="62"/>
      <c r="V173" s="60"/>
      <c r="W173" s="16"/>
      <c r="X173" s="7"/>
      <c r="Y173" s="7"/>
      <c r="Z173" s="7"/>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80</v>
      </c>
      <c r="J174" s="340">
        <v>1</v>
      </c>
      <c r="K174" s="340">
        <v>1</v>
      </c>
      <c r="L174" s="340">
        <v>1</v>
      </c>
      <c r="M174" s="340">
        <v>1</v>
      </c>
      <c r="N174" s="340">
        <v>1</v>
      </c>
      <c r="O174" s="340">
        <v>0</v>
      </c>
      <c r="P174" s="340">
        <v>0</v>
      </c>
      <c r="Q174" s="34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399</v>
      </c>
      <c r="J175" s="340">
        <v>1</v>
      </c>
      <c r="K175" s="340">
        <v>1</v>
      </c>
      <c r="L175" s="340">
        <v>1</v>
      </c>
      <c r="M175" s="340">
        <v>1</v>
      </c>
      <c r="N175" s="340">
        <v>1</v>
      </c>
      <c r="O175" s="340">
        <v>0</v>
      </c>
      <c r="P175" s="340">
        <v>0</v>
      </c>
      <c r="Q175" s="34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75" t="s">
        <v>400</v>
      </c>
      <c r="J176" s="340">
        <v>1</v>
      </c>
      <c r="K176" s="340">
        <v>1</v>
      </c>
      <c r="L176" s="340">
        <v>1</v>
      </c>
      <c r="M176" s="340">
        <v>1</v>
      </c>
      <c r="N176" s="340">
        <v>1</v>
      </c>
      <c r="O176" s="340">
        <v>0</v>
      </c>
      <c r="P176" s="340">
        <v>0</v>
      </c>
      <c r="Q176" s="34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84" s="75" customFormat="1" ht="15" outlineLevel="1" x14ac:dyDescent="0.25">
      <c r="A177" s="238"/>
      <c r="B177" s="239"/>
      <c r="C177" s="249"/>
      <c r="D177" s="249"/>
      <c r="E177" s="249"/>
      <c r="F177" s="257"/>
      <c r="G177" s="258"/>
      <c r="H177" s="258" t="s">
        <v>69</v>
      </c>
      <c r="I177" s="75" t="s">
        <v>260</v>
      </c>
      <c r="J177" s="340">
        <v>1</v>
      </c>
      <c r="K177" s="340">
        <v>1</v>
      </c>
      <c r="L177" s="340">
        <v>1</v>
      </c>
      <c r="M177" s="340">
        <v>1</v>
      </c>
      <c r="N177" s="340">
        <v>1</v>
      </c>
      <c r="O177" s="340">
        <v>0</v>
      </c>
      <c r="P177" s="340">
        <v>0</v>
      </c>
      <c r="Q177" s="34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84" s="75" customFormat="1" ht="15" outlineLevel="1" x14ac:dyDescent="0.25">
      <c r="A178" s="238"/>
      <c r="B178" s="239"/>
      <c r="C178" s="249"/>
      <c r="D178" s="249"/>
      <c r="E178" s="249"/>
      <c r="F178" s="257"/>
      <c r="G178" s="258"/>
      <c r="H178" s="258" t="s">
        <v>69</v>
      </c>
      <c r="I178" s="258" t="s">
        <v>401</v>
      </c>
      <c r="J178" s="340">
        <v>1</v>
      </c>
      <c r="K178" s="340">
        <v>1</v>
      </c>
      <c r="L178" s="340">
        <v>1</v>
      </c>
      <c r="M178" s="340">
        <v>1</v>
      </c>
      <c r="N178" s="340">
        <v>1</v>
      </c>
      <c r="O178" s="340">
        <v>0</v>
      </c>
      <c r="P178" s="340">
        <v>0</v>
      </c>
      <c r="Q178" s="34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84" s="75" customFormat="1" ht="15" outlineLevel="1" x14ac:dyDescent="0.25">
      <c r="A179" s="238"/>
      <c r="B179" s="239"/>
      <c r="C179" s="249"/>
      <c r="D179" s="249"/>
      <c r="E179" s="249"/>
      <c r="F179" s="257"/>
      <c r="G179" s="258"/>
      <c r="H179" s="258" t="s">
        <v>69</v>
      </c>
      <c r="I179" s="258" t="s">
        <v>85</v>
      </c>
      <c r="J179" s="340">
        <v>1</v>
      </c>
      <c r="K179" s="340">
        <v>1</v>
      </c>
      <c r="L179" s="340">
        <v>1</v>
      </c>
      <c r="M179" s="340">
        <v>1</v>
      </c>
      <c r="N179" s="340">
        <v>1</v>
      </c>
      <c r="O179" s="340">
        <v>0</v>
      </c>
      <c r="P179" s="340">
        <v>0</v>
      </c>
      <c r="Q179" s="34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84" s="75" customFormat="1" ht="15" outlineLevel="1" x14ac:dyDescent="0.25">
      <c r="A180" s="238"/>
      <c r="B180" s="239"/>
      <c r="C180" s="249"/>
      <c r="D180" s="249"/>
      <c r="E180" s="249"/>
      <c r="F180" s="257"/>
      <c r="G180" s="258"/>
      <c r="H180" s="258" t="s">
        <v>69</v>
      </c>
      <c r="I180" s="258" t="s">
        <v>402</v>
      </c>
      <c r="J180" s="340">
        <v>1</v>
      </c>
      <c r="K180" s="340">
        <v>1</v>
      </c>
      <c r="L180" s="340">
        <v>1</v>
      </c>
      <c r="M180" s="340">
        <v>1</v>
      </c>
      <c r="N180" s="340">
        <v>1</v>
      </c>
      <c r="O180" s="340">
        <v>0</v>
      </c>
      <c r="P180" s="340">
        <v>0</v>
      </c>
      <c r="Q180" s="34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84" s="75" customFormat="1" ht="15" outlineLevel="1" x14ac:dyDescent="0.25">
      <c r="A181" s="238"/>
      <c r="B181" s="239"/>
      <c r="C181" s="249"/>
      <c r="D181" s="249"/>
      <c r="E181" s="249"/>
      <c r="F181" s="257"/>
      <c r="G181" s="258"/>
      <c r="H181" s="258" t="s">
        <v>69</v>
      </c>
      <c r="I181" s="258" t="s">
        <v>259</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84" s="75" customFormat="1" ht="15" outlineLevel="1" x14ac:dyDescent="0.25">
      <c r="A182" s="238"/>
      <c r="B182" s="239"/>
      <c r="C182" s="249"/>
      <c r="D182" s="249"/>
      <c r="E182" s="249"/>
      <c r="F182" s="257"/>
      <c r="G182" s="258"/>
      <c r="H182" s="258" t="s">
        <v>69</v>
      </c>
      <c r="I182" s="258" t="s">
        <v>403</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84" s="75" customFormat="1" ht="15" outlineLevel="1" x14ac:dyDescent="0.25">
      <c r="A183" s="238"/>
      <c r="B183" s="239"/>
      <c r="C183" s="249"/>
      <c r="D183" s="249"/>
      <c r="E183" s="249"/>
      <c r="F183" s="257"/>
      <c r="G183" s="258"/>
      <c r="H183" s="258" t="s">
        <v>69</v>
      </c>
      <c r="I183" s="257" t="s">
        <v>257</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84" s="75" customFormat="1" ht="15" outlineLevel="1" x14ac:dyDescent="0.25">
      <c r="A184" s="238"/>
      <c r="B184" s="239"/>
      <c r="C184" s="249"/>
      <c r="D184" s="249"/>
      <c r="E184" s="249"/>
      <c r="F184" s="257"/>
      <c r="G184" s="258"/>
      <c r="H184" s="258" t="s">
        <v>69</v>
      </c>
      <c r="I184" s="257" t="s">
        <v>404</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84" s="75" customFormat="1" ht="15" outlineLevel="1" x14ac:dyDescent="0.25">
      <c r="A185" s="238"/>
      <c r="B185" s="239"/>
      <c r="C185" s="249"/>
      <c r="D185" s="249"/>
      <c r="E185" s="249"/>
      <c r="F185" s="257"/>
      <c r="G185" s="258"/>
      <c r="H185" s="258" t="s">
        <v>69</v>
      </c>
      <c r="I185" s="75" t="s">
        <v>258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84" ht="12" customHeight="1" outlineLevel="1" x14ac:dyDescent="0.25">
      <c r="A186" s="5"/>
      <c r="B186" s="6"/>
      <c r="C186" s="17"/>
      <c r="D186" s="17"/>
      <c r="E186" s="17"/>
      <c r="F186" s="33"/>
      <c r="G186" s="34"/>
      <c r="H186" s="34"/>
      <c r="I186" s="64"/>
      <c r="J186" s="63"/>
      <c r="K186" s="63"/>
      <c r="L186" s="63"/>
      <c r="M186" s="63"/>
      <c r="N186" s="63"/>
      <c r="O186" s="63"/>
      <c r="P186" s="63"/>
      <c r="Q186" s="63"/>
      <c r="R186" s="59"/>
      <c r="S186" s="59"/>
      <c r="T186" s="59"/>
      <c r="U186" s="59"/>
      <c r="V186" s="60"/>
      <c r="W186" s="16"/>
      <c r="X186" s="7"/>
      <c r="Y186" s="7"/>
      <c r="Z186" s="7"/>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84" ht="5.0999999999999996" customHeight="1" outlineLevel="1" x14ac:dyDescent="0.25">
      <c r="A187" s="5"/>
      <c r="B187" s="6"/>
      <c r="C187" s="17"/>
      <c r="D187" s="17"/>
      <c r="E187" s="17"/>
      <c r="F187" s="36"/>
      <c r="G187" s="37"/>
      <c r="H187" s="37"/>
      <c r="I187" s="37"/>
      <c r="J187" s="38"/>
      <c r="K187" s="38"/>
      <c r="L187" s="38"/>
      <c r="M187" s="38"/>
      <c r="N187" s="268"/>
      <c r="O187" s="268"/>
      <c r="P187" s="268"/>
      <c r="Q187" s="38"/>
      <c r="R187" s="38"/>
      <c r="S187" s="38"/>
      <c r="T187" s="38"/>
      <c r="U187" s="38"/>
      <c r="V187" s="30"/>
      <c r="W187" s="16"/>
      <c r="X187" s="7"/>
      <c r="Y187" s="7"/>
      <c r="Z187" s="7"/>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84" ht="24.95" customHeight="1" outlineLevel="1" x14ac:dyDescent="0.25">
      <c r="A188" s="5"/>
      <c r="B188" s="6"/>
      <c r="C188" s="39"/>
      <c r="D188" s="39"/>
      <c r="E188" s="39"/>
      <c r="F188" s="39"/>
      <c r="G188" s="40" t="str">
        <f>G150</f>
        <v>Non Arable Pasture Inputs</v>
      </c>
      <c r="H188" s="39"/>
      <c r="I188" s="39"/>
      <c r="J188" s="39"/>
      <c r="K188" s="39"/>
      <c r="L188" s="39"/>
      <c r="M188" s="39"/>
      <c r="N188" s="269"/>
      <c r="O188" s="269"/>
      <c r="P188" s="269"/>
      <c r="Q188" s="39"/>
      <c r="R188" s="39"/>
      <c r="S188" s="39"/>
      <c r="T188" s="39"/>
      <c r="U188" s="39"/>
      <c r="V188" s="39"/>
      <c r="W188" s="41" t="s">
        <v>24</v>
      </c>
      <c r="X188" s="7"/>
      <c r="Y188" s="7"/>
      <c r="Z188" s="7"/>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84" ht="12" customHeight="1" outlineLevel="1" x14ac:dyDescent="0.25">
      <c r="A189" s="5"/>
      <c r="B189" s="6"/>
      <c r="C189" s="6"/>
      <c r="D189" s="6"/>
      <c r="E189" s="6"/>
      <c r="F189" s="7"/>
      <c r="G189" s="7"/>
      <c r="H189" s="7"/>
      <c r="I189" s="7"/>
      <c r="J189" s="7"/>
      <c r="K189" s="7"/>
      <c r="L189" s="7"/>
      <c r="M189" s="7"/>
      <c r="N189" s="240"/>
      <c r="O189" s="240"/>
      <c r="P189" s="240"/>
      <c r="Q189" s="7"/>
      <c r="R189" s="7"/>
      <c r="S189" s="7"/>
      <c r="T189" s="7"/>
      <c r="U189" s="7"/>
      <c r="V189" s="7"/>
      <c r="W189" s="7"/>
      <c r="X189" s="7"/>
      <c r="Y189" s="7"/>
      <c r="Z189" s="7"/>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c r="BQ189" s="7"/>
      <c r="BR189" s="7"/>
      <c r="BS189" s="7"/>
      <c r="BT189" s="7"/>
      <c r="BU189" s="7"/>
      <c r="BV189" s="7"/>
      <c r="BW189" s="7"/>
      <c r="BX189" s="7"/>
      <c r="BY189" s="7"/>
      <c r="BZ189" s="7"/>
      <c r="CA189" s="7"/>
      <c r="CB189" s="7"/>
      <c r="CC189" s="7"/>
      <c r="CD189" s="7"/>
      <c r="CE189" s="7"/>
      <c r="CF189" s="7"/>
    </row>
    <row r="190" spans="1:84" ht="12" customHeight="1" outlineLevel="1" x14ac:dyDescent="0.25">
      <c r="A190" s="5"/>
      <c r="B190" s="6"/>
      <c r="C190" s="6"/>
      <c r="D190" s="6"/>
      <c r="E190" s="6"/>
      <c r="F190" s="6"/>
      <c r="G190" s="6"/>
      <c r="H190" s="7"/>
      <c r="I190" s="7"/>
      <c r="J190" s="7"/>
      <c r="K190" s="7"/>
      <c r="L190" s="7"/>
      <c r="M190" s="7"/>
      <c r="N190" s="7"/>
      <c r="O190" s="7"/>
      <c r="P190" s="7"/>
      <c r="Q190" s="7"/>
      <c r="R190" s="7"/>
      <c r="S190" s="7"/>
      <c r="T190" s="7"/>
      <c r="U190" s="7"/>
      <c r="V190" s="7"/>
      <c r="W190" s="7"/>
      <c r="X190" s="7"/>
      <c r="Y190" s="7"/>
      <c r="Z190" s="7"/>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c r="BQ190" s="7"/>
      <c r="BR190" s="7"/>
      <c r="BS190" s="6"/>
      <c r="BT190" s="6"/>
      <c r="BU190" s="6"/>
    </row>
    <row r="191" spans="1:84" ht="5.0999999999999996" customHeight="1" outlineLevel="1" thickBot="1" x14ac:dyDescent="0.3">
      <c r="A191" s="5"/>
      <c r="B191" s="6"/>
      <c r="C191" s="6"/>
      <c r="D191" s="6"/>
      <c r="E191" s="6"/>
      <c r="F191" s="6"/>
      <c r="G191" s="6"/>
      <c r="H191" s="7"/>
      <c r="I191" s="7"/>
      <c r="J191" s="7"/>
      <c r="K191" s="7"/>
      <c r="L191" s="7"/>
      <c r="M191" s="7"/>
      <c r="N191" s="7"/>
      <c r="O191" s="7"/>
      <c r="P191" s="7"/>
      <c r="Q191" s="7"/>
      <c r="R191" s="7"/>
      <c r="S191" s="7"/>
      <c r="T191" s="7"/>
      <c r="U191" s="7"/>
      <c r="V191" s="7"/>
      <c r="W191" s="7"/>
      <c r="X191" s="7"/>
      <c r="Y191" s="7"/>
      <c r="Z191" s="7"/>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c r="BQ191" s="7"/>
      <c r="BR191" s="7"/>
      <c r="BS191" s="6"/>
      <c r="BT191" s="6"/>
      <c r="BU191" s="6"/>
    </row>
    <row r="192" spans="1:84" ht="5.0999999999999996" customHeight="1" outlineLevel="1" x14ac:dyDescent="0.25">
      <c r="A192" s="5"/>
      <c r="B192" s="6"/>
      <c r="C192" s="9" t="s">
        <v>0</v>
      </c>
      <c r="D192" s="9"/>
      <c r="E192" s="9"/>
      <c r="F192" s="9"/>
      <c r="G192" s="9"/>
      <c r="H192" s="9"/>
      <c r="I192" s="9"/>
      <c r="J192" s="9"/>
      <c r="K192" s="10"/>
      <c r="L192" s="10"/>
      <c r="M192" s="10"/>
      <c r="N192" s="10"/>
      <c r="O192" s="10"/>
      <c r="P192" s="10"/>
      <c r="Q192" s="10"/>
      <c r="R192" s="10"/>
      <c r="S192" s="10"/>
      <c r="T192" s="10"/>
      <c r="U192" s="10"/>
      <c r="V192" s="10"/>
      <c r="W192" s="10"/>
      <c r="X192" s="10"/>
      <c r="Y192" s="10"/>
      <c r="Z192" s="10"/>
      <c r="AA192" s="242"/>
      <c r="AB192" s="242"/>
      <c r="AC192" s="242"/>
      <c r="AD192" s="242"/>
      <c r="AE192" s="242"/>
      <c r="AF192" s="242"/>
      <c r="AG192" s="242"/>
      <c r="AH192" s="242"/>
      <c r="AI192" s="242"/>
      <c r="AJ192" s="242"/>
      <c r="AK192" s="242"/>
      <c r="AL192" s="242"/>
      <c r="AM192" s="242"/>
      <c r="AN192" s="242"/>
      <c r="AO192" s="242"/>
      <c r="AP192" s="242"/>
      <c r="AQ192" s="242"/>
      <c r="AR192" s="242"/>
      <c r="AS192" s="242"/>
      <c r="AT192" s="242"/>
      <c r="AU192" s="242"/>
      <c r="AV192" s="242"/>
      <c r="AW192" s="242"/>
      <c r="AX192" s="242"/>
      <c r="AY192" s="242"/>
      <c r="AZ192" s="242"/>
      <c r="BA192" s="242"/>
      <c r="BB192" s="242"/>
      <c r="BC192" s="242"/>
      <c r="BD192" s="242"/>
      <c r="BE192" s="242"/>
      <c r="BF192" s="242"/>
      <c r="BG192" s="242"/>
      <c r="BH192" s="242"/>
      <c r="BI192" s="242"/>
      <c r="BJ192" s="242"/>
      <c r="BK192" s="242"/>
      <c r="BL192" s="242"/>
      <c r="BM192" s="242"/>
      <c r="BN192" s="242"/>
      <c r="BO192" s="242"/>
      <c r="BP192" s="242"/>
      <c r="BQ192" s="10"/>
      <c r="BR192" s="11"/>
      <c r="BS192" s="7"/>
      <c r="BT192" s="7"/>
      <c r="BU192" s="7"/>
    </row>
    <row r="193" spans="1:73" ht="12" customHeight="1" outlineLevel="1" x14ac:dyDescent="0.25">
      <c r="A193" s="5"/>
      <c r="B193" s="6"/>
      <c r="C193" s="12"/>
      <c r="D193" s="12"/>
      <c r="E193" s="12" t="s">
        <v>1</v>
      </c>
      <c r="F193" s="13"/>
      <c r="G193" s="14" t="s">
        <v>387</v>
      </c>
      <c r="H193" s="13"/>
      <c r="I193" s="13"/>
      <c r="J193" s="13"/>
      <c r="K193" s="13"/>
      <c r="L193" s="13" t="s">
        <v>420</v>
      </c>
      <c r="M193" s="13"/>
      <c r="N193" s="13"/>
      <c r="O193" s="13"/>
      <c r="P193" s="13"/>
      <c r="Q193" s="13"/>
      <c r="R193" s="13"/>
      <c r="S193" s="15"/>
      <c r="T193" s="13"/>
      <c r="U193" s="15"/>
      <c r="V193" s="15"/>
      <c r="W193" s="15"/>
      <c r="X193" s="15"/>
      <c r="Y193" s="15"/>
      <c r="Z193" s="15"/>
      <c r="AA193" s="247"/>
      <c r="AB193" s="247"/>
      <c r="AC193" s="247"/>
      <c r="AD193" s="247"/>
      <c r="AE193" s="247"/>
      <c r="AF193" s="247"/>
      <c r="AG193" s="247"/>
      <c r="AH193" s="247"/>
      <c r="AI193" s="247"/>
      <c r="AJ193" s="247"/>
      <c r="AK193" s="247"/>
      <c r="AL193" s="247"/>
      <c r="AM193" s="247"/>
      <c r="AN193" s="247"/>
      <c r="AO193" s="247"/>
      <c r="AP193" s="247"/>
      <c r="AQ193" s="247"/>
      <c r="AR193" s="247"/>
      <c r="AS193" s="247"/>
      <c r="AT193" s="247"/>
      <c r="AU193" s="247"/>
      <c r="AV193" s="247"/>
      <c r="AW193" s="247"/>
      <c r="AX193" s="247"/>
      <c r="AY193" s="247"/>
      <c r="AZ193" s="247"/>
      <c r="BA193" s="247"/>
      <c r="BB193" s="247"/>
      <c r="BC193" s="247"/>
      <c r="BD193" s="247"/>
      <c r="BE193" s="247"/>
      <c r="BF193" s="247"/>
      <c r="BG193" s="247"/>
      <c r="BH193" s="247"/>
      <c r="BI193" s="247"/>
      <c r="BJ193" s="247"/>
      <c r="BK193" s="247"/>
      <c r="BL193" s="247"/>
      <c r="BM193" s="247"/>
      <c r="BN193" s="247"/>
      <c r="BO193" s="247"/>
      <c r="BP193" s="247"/>
      <c r="BQ193" s="15"/>
      <c r="BR193" s="16"/>
      <c r="BS193" s="7"/>
      <c r="BT193" s="7"/>
      <c r="BU193" s="7"/>
    </row>
    <row r="194" spans="1:73" ht="12" customHeight="1" outlineLevel="1" x14ac:dyDescent="0.25">
      <c r="A194" s="5"/>
      <c r="B194" s="6"/>
      <c r="C194" s="12"/>
      <c r="D194" s="12"/>
      <c r="E194" s="17"/>
      <c r="F194" s="13"/>
      <c r="G194" s="18"/>
      <c r="H194" s="13"/>
      <c r="I194" s="327" t="s">
        <v>388</v>
      </c>
      <c r="J194" s="373" t="b">
        <v>1</v>
      </c>
      <c r="K194" s="13"/>
      <c r="L194" s="33" t="s">
        <v>23</v>
      </c>
      <c r="M194" s="13"/>
      <c r="N194" s="13"/>
      <c r="O194" s="13"/>
      <c r="P194" s="13"/>
      <c r="Q194" s="13"/>
      <c r="R194" s="13"/>
      <c r="S194" s="15"/>
      <c r="T194" s="19"/>
      <c r="U194" s="15"/>
      <c r="V194" s="15"/>
      <c r="W194" s="15"/>
      <c r="X194" s="15"/>
      <c r="Y194" s="15"/>
      <c r="Z194" s="15"/>
      <c r="AA194" s="247"/>
      <c r="AB194" s="247"/>
      <c r="AC194" s="247"/>
      <c r="AD194" s="247"/>
      <c r="AE194" s="247"/>
      <c r="AF194" s="247"/>
      <c r="AG194" s="247"/>
      <c r="AH194" s="247"/>
      <c r="AI194" s="247"/>
      <c r="AJ194" s="247"/>
      <c r="AK194" s="247"/>
      <c r="AL194" s="247"/>
      <c r="AM194" s="247"/>
      <c r="AN194" s="247"/>
      <c r="AO194" s="247"/>
      <c r="AP194" s="247"/>
      <c r="AQ194" s="247"/>
      <c r="AR194" s="247"/>
      <c r="AS194" s="247"/>
      <c r="AT194" s="247"/>
      <c r="AU194" s="247"/>
      <c r="AV194" s="247"/>
      <c r="AW194" s="247"/>
      <c r="AX194" s="247"/>
      <c r="AY194" s="247"/>
      <c r="AZ194" s="247"/>
      <c r="BA194" s="247"/>
      <c r="BB194" s="247"/>
      <c r="BC194" s="247"/>
      <c r="BD194" s="247"/>
      <c r="BE194" s="247"/>
      <c r="BF194" s="247"/>
      <c r="BG194" s="247"/>
      <c r="BH194" s="247"/>
      <c r="BI194" s="247"/>
      <c r="BJ194" s="247"/>
      <c r="BK194" s="247"/>
      <c r="BL194" s="247"/>
      <c r="BM194" s="247"/>
      <c r="BN194" s="247"/>
      <c r="BO194" s="247"/>
      <c r="BP194" s="247"/>
      <c r="BQ194" s="15"/>
      <c r="BR194" s="16"/>
      <c r="BS194" s="7"/>
      <c r="BT194" s="7"/>
      <c r="BU194" s="7"/>
    </row>
    <row r="195" spans="1:73" ht="12" customHeight="1" outlineLevel="1" x14ac:dyDescent="0.25">
      <c r="A195" s="5"/>
      <c r="B195" s="6"/>
      <c r="C195" s="17"/>
      <c r="D195" s="12"/>
      <c r="E195" s="17"/>
      <c r="F195" s="13"/>
      <c r="G195" s="13"/>
      <c r="H195" s="13"/>
      <c r="I195" s="13"/>
      <c r="J195" s="13"/>
      <c r="K195" s="13"/>
      <c r="L195" s="33" t="s">
        <v>418</v>
      </c>
      <c r="M195" s="13"/>
      <c r="N195" s="13"/>
      <c r="O195" s="13"/>
      <c r="P195" s="13"/>
      <c r="Q195" s="13"/>
      <c r="R195" s="13"/>
      <c r="S195" s="15"/>
      <c r="T195" s="19"/>
      <c r="U195" s="15"/>
      <c r="V195" s="15"/>
      <c r="W195" s="15"/>
      <c r="X195" s="15"/>
      <c r="Y195" s="15"/>
      <c r="Z195" s="15"/>
      <c r="AA195" s="247"/>
      <c r="AB195" s="247"/>
      <c r="AC195" s="247"/>
      <c r="AD195" s="247"/>
      <c r="AE195" s="247"/>
      <c r="AF195" s="247"/>
      <c r="AG195" s="247"/>
      <c r="AH195" s="247"/>
      <c r="AI195" s="247"/>
      <c r="AJ195" s="247"/>
      <c r="AK195" s="247"/>
      <c r="AL195" s="247"/>
      <c r="AM195" s="247"/>
      <c r="AN195" s="247"/>
      <c r="AO195" s="247"/>
      <c r="AP195" s="247"/>
      <c r="AQ195" s="247"/>
      <c r="AR195" s="247"/>
      <c r="AS195" s="247"/>
      <c r="AT195" s="247"/>
      <c r="AU195" s="247"/>
      <c r="AV195" s="247"/>
      <c r="AW195" s="247"/>
      <c r="AX195" s="247"/>
      <c r="AY195" s="247"/>
      <c r="AZ195" s="247"/>
      <c r="BA195" s="247"/>
      <c r="BB195" s="247"/>
      <c r="BC195" s="247"/>
      <c r="BD195" s="247"/>
      <c r="BE195" s="247"/>
      <c r="BF195" s="247"/>
      <c r="BG195" s="247"/>
      <c r="BH195" s="247"/>
      <c r="BI195" s="247"/>
      <c r="BJ195" s="247"/>
      <c r="BK195" s="247"/>
      <c r="BL195" s="247"/>
      <c r="BM195" s="247"/>
      <c r="BN195" s="247"/>
      <c r="BO195" s="247"/>
      <c r="BP195" s="247"/>
      <c r="BQ195" s="15"/>
      <c r="BR195" s="16"/>
      <c r="BS195" s="7"/>
      <c r="BT195" s="7"/>
      <c r="BU195" s="7"/>
    </row>
    <row r="196" spans="1:73" ht="12" customHeight="1" outlineLevel="1" x14ac:dyDescent="0.25">
      <c r="A196" s="5"/>
      <c r="B196" s="6"/>
      <c r="C196" s="20">
        <v>0</v>
      </c>
      <c r="D196" s="12"/>
      <c r="E196" s="17"/>
      <c r="F196" s="13"/>
      <c r="G196" s="21"/>
      <c r="H196" s="13"/>
      <c r="I196" s="13"/>
      <c r="J196" s="13"/>
      <c r="K196" s="13"/>
      <c r="L196" s="33" t="s">
        <v>419</v>
      </c>
      <c r="M196" s="13"/>
      <c r="N196" s="13"/>
      <c r="O196" s="13"/>
      <c r="P196" s="13"/>
      <c r="Q196" s="13"/>
      <c r="R196" s="13"/>
      <c r="S196" s="15"/>
      <c r="T196" s="19"/>
      <c r="U196" s="15"/>
      <c r="V196" s="15"/>
      <c r="W196" s="15"/>
      <c r="X196" s="15"/>
      <c r="Y196" s="15"/>
      <c r="Z196" s="15"/>
      <c r="AA196" s="247"/>
      <c r="AB196" s="247"/>
      <c r="AC196" s="247"/>
      <c r="AD196" s="247"/>
      <c r="AE196" s="247"/>
      <c r="AF196" s="247"/>
      <c r="AG196" s="247"/>
      <c r="AH196" s="247"/>
      <c r="AI196" s="247"/>
      <c r="AJ196" s="247"/>
      <c r="AK196" s="247"/>
      <c r="AL196" s="247"/>
      <c r="AM196" s="247"/>
      <c r="AN196" s="247"/>
      <c r="AO196" s="247"/>
      <c r="AP196" s="247"/>
      <c r="AQ196" s="247"/>
      <c r="AR196" s="247"/>
      <c r="AS196" s="247"/>
      <c r="AT196" s="247"/>
      <c r="AU196" s="247"/>
      <c r="AV196" s="247"/>
      <c r="AW196" s="247"/>
      <c r="AX196" s="247"/>
      <c r="AY196" s="247"/>
      <c r="AZ196" s="247"/>
      <c r="BA196" s="247"/>
      <c r="BB196" s="247"/>
      <c r="BC196" s="247"/>
      <c r="BD196" s="247"/>
      <c r="BE196" s="247"/>
      <c r="BF196" s="247"/>
      <c r="BG196" s="247"/>
      <c r="BH196" s="247"/>
      <c r="BI196" s="247"/>
      <c r="BJ196" s="247"/>
      <c r="BK196" s="247"/>
      <c r="BL196" s="247"/>
      <c r="BM196" s="247"/>
      <c r="BN196" s="247"/>
      <c r="BO196" s="247"/>
      <c r="BP196" s="247"/>
      <c r="BQ196" s="15"/>
      <c r="BR196" s="16"/>
      <c r="BS196" s="7"/>
      <c r="BT196" s="7"/>
      <c r="BU196" s="7"/>
    </row>
    <row r="197" spans="1:73" s="75" customFormat="1" ht="12" customHeight="1" outlineLevel="1" x14ac:dyDescent="0.25">
      <c r="A197" s="238"/>
      <c r="B197" s="239"/>
      <c r="C197" s="252"/>
      <c r="D197" s="244"/>
      <c r="E197" s="249"/>
      <c r="F197" s="245"/>
      <c r="G197" s="253"/>
      <c r="H197" s="245"/>
      <c r="I197" s="245"/>
      <c r="J197" s="245"/>
      <c r="K197" s="245"/>
      <c r="L197" s="265" t="s">
        <v>928</v>
      </c>
      <c r="M197" s="245"/>
      <c r="N197" s="245"/>
      <c r="O197" s="245"/>
      <c r="P197" s="245"/>
      <c r="Q197" s="245"/>
      <c r="R197" s="245"/>
      <c r="S197" s="247"/>
      <c r="T197" s="250"/>
      <c r="U197" s="247"/>
      <c r="V197" s="247"/>
      <c r="W197" s="247"/>
      <c r="X197" s="247"/>
      <c r="Y197" s="247"/>
      <c r="Z197" s="247"/>
      <c r="AA197" s="247"/>
      <c r="AB197" s="247"/>
      <c r="AC197" s="247"/>
      <c r="AD197" s="247"/>
      <c r="AE197" s="247"/>
      <c r="AF197" s="247"/>
      <c r="AG197" s="247"/>
      <c r="AH197" s="247"/>
      <c r="AI197" s="247"/>
      <c r="AJ197" s="247"/>
      <c r="AK197" s="247"/>
      <c r="AL197" s="247"/>
      <c r="AM197" s="247"/>
      <c r="AN197" s="247"/>
      <c r="AO197" s="247"/>
      <c r="AP197" s="247"/>
      <c r="AQ197" s="247"/>
      <c r="AR197" s="247"/>
      <c r="AS197" s="247"/>
      <c r="AT197" s="247"/>
      <c r="AU197" s="247"/>
      <c r="AV197" s="247"/>
      <c r="AW197" s="247"/>
      <c r="AX197" s="247"/>
      <c r="AY197" s="247"/>
      <c r="AZ197" s="247"/>
      <c r="BA197" s="247"/>
      <c r="BB197" s="247"/>
      <c r="BC197" s="247"/>
      <c r="BD197" s="247"/>
      <c r="BE197" s="247"/>
      <c r="BF197" s="247"/>
      <c r="BG197" s="247"/>
      <c r="BH197" s="247"/>
      <c r="BI197" s="247"/>
      <c r="BJ197" s="247"/>
      <c r="BK197" s="247"/>
      <c r="BL197" s="247"/>
      <c r="BM197" s="247"/>
      <c r="BN197" s="247"/>
      <c r="BO197" s="247"/>
      <c r="BP197" s="247"/>
      <c r="BQ197" s="247"/>
      <c r="BR197" s="248"/>
      <c r="BS197" s="240"/>
      <c r="BT197" s="240"/>
      <c r="BU197" s="240"/>
    </row>
    <row r="198" spans="1:73" s="75" customFormat="1" ht="12" customHeight="1" outlineLevel="1" x14ac:dyDescent="0.25">
      <c r="A198" s="238"/>
      <c r="B198" s="239"/>
      <c r="C198" s="252"/>
      <c r="D198" s="244"/>
      <c r="E198" s="249"/>
      <c r="F198" s="245"/>
      <c r="G198" s="253"/>
      <c r="H198" s="245"/>
      <c r="I198" s="245"/>
      <c r="J198" s="245"/>
      <c r="K198" s="245"/>
      <c r="L198" s="265" t="s">
        <v>930</v>
      </c>
      <c r="M198" s="245"/>
      <c r="N198" s="245"/>
      <c r="O198" s="245"/>
      <c r="P198" s="245"/>
      <c r="Q198" s="245"/>
      <c r="R198" s="245"/>
      <c r="S198" s="247"/>
      <c r="T198" s="250"/>
      <c r="U198" s="247"/>
      <c r="V198" s="247"/>
      <c r="W198" s="247"/>
      <c r="X198" s="247"/>
      <c r="Y198" s="247"/>
      <c r="Z198" s="247"/>
      <c r="AA198" s="247"/>
      <c r="AB198" s="247"/>
      <c r="AC198" s="247"/>
      <c r="AD198" s="247"/>
      <c r="AE198" s="247"/>
      <c r="AF198" s="247"/>
      <c r="AG198" s="247"/>
      <c r="AH198" s="247"/>
      <c r="AI198" s="247"/>
      <c r="AJ198" s="247"/>
      <c r="AK198" s="247"/>
      <c r="AL198" s="247"/>
      <c r="AM198" s="247"/>
      <c r="AN198" s="247"/>
      <c r="AO198" s="247"/>
      <c r="AP198" s="247"/>
      <c r="AQ198" s="247"/>
      <c r="AR198" s="247"/>
      <c r="AS198" s="247"/>
      <c r="AT198" s="247"/>
      <c r="AU198" s="247"/>
      <c r="AV198" s="247"/>
      <c r="AW198" s="247"/>
      <c r="AX198" s="247"/>
      <c r="AY198" s="247"/>
      <c r="AZ198" s="247"/>
      <c r="BA198" s="247"/>
      <c r="BB198" s="247"/>
      <c r="BC198" s="247"/>
      <c r="BD198" s="247"/>
      <c r="BE198" s="247"/>
      <c r="BF198" s="247"/>
      <c r="BG198" s="247"/>
      <c r="BH198" s="247"/>
      <c r="BI198" s="247"/>
      <c r="BJ198" s="247"/>
      <c r="BK198" s="247"/>
      <c r="BL198" s="247"/>
      <c r="BM198" s="247"/>
      <c r="BN198" s="247"/>
      <c r="BO198" s="247"/>
      <c r="BP198" s="247"/>
      <c r="BQ198" s="247"/>
      <c r="BR198" s="248"/>
      <c r="BS198" s="240"/>
      <c r="BT198" s="240"/>
      <c r="BU198" s="240"/>
    </row>
    <row r="199" spans="1:73" s="75" customFormat="1" ht="12" customHeight="1" outlineLevel="1" x14ac:dyDescent="0.25">
      <c r="A199" s="238"/>
      <c r="B199" s="239"/>
      <c r="C199" s="252"/>
      <c r="D199" s="244"/>
      <c r="E199" s="249"/>
      <c r="F199" s="245"/>
      <c r="G199" s="253"/>
      <c r="H199" s="245"/>
      <c r="I199" s="245"/>
      <c r="J199" s="245"/>
      <c r="K199" s="245"/>
      <c r="L199" s="265" t="s">
        <v>1009</v>
      </c>
      <c r="M199" s="245"/>
      <c r="N199" s="245"/>
      <c r="O199" s="245"/>
      <c r="P199" s="245"/>
      <c r="Q199" s="245"/>
      <c r="R199" s="245"/>
      <c r="S199" s="247"/>
      <c r="T199" s="250"/>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8"/>
      <c r="BS199" s="240"/>
      <c r="BT199" s="240"/>
      <c r="BU199" s="240"/>
    </row>
    <row r="200" spans="1:73" s="75" customFormat="1" ht="12" customHeight="1" outlineLevel="1" x14ac:dyDescent="0.25">
      <c r="A200" s="238"/>
      <c r="B200" s="239"/>
      <c r="C200" s="252"/>
      <c r="D200" s="244"/>
      <c r="E200" s="249"/>
      <c r="F200" s="245"/>
      <c r="G200" s="253"/>
      <c r="H200" s="245"/>
      <c r="I200" s="245"/>
      <c r="J200" s="245"/>
      <c r="K200" s="245"/>
      <c r="L200" s="265" t="s">
        <v>1010</v>
      </c>
      <c r="M200" s="245"/>
      <c r="N200" s="245"/>
      <c r="O200" s="245"/>
      <c r="P200" s="245"/>
      <c r="Q200" s="245"/>
      <c r="R200" s="245"/>
      <c r="S200" s="247"/>
      <c r="T200" s="250"/>
      <c r="U200" s="247"/>
      <c r="V200" s="247"/>
      <c r="W200" s="247"/>
      <c r="X200" s="247"/>
      <c r="Y200" s="247"/>
      <c r="Z200" s="247"/>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247"/>
      <c r="BR200" s="248"/>
      <c r="BS200" s="240"/>
      <c r="BT200" s="240"/>
      <c r="BU200" s="240"/>
    </row>
    <row r="201" spans="1:73" s="75" customFormat="1" ht="12" customHeight="1" outlineLevel="1" x14ac:dyDescent="0.25">
      <c r="A201" s="238"/>
      <c r="B201" s="239"/>
      <c r="C201" s="252"/>
      <c r="D201" s="244"/>
      <c r="E201" s="249"/>
      <c r="F201" s="245"/>
      <c r="G201" s="253"/>
      <c r="H201" s="245"/>
      <c r="I201" s="245"/>
      <c r="J201" s="245"/>
      <c r="K201" s="245"/>
      <c r="L201" s="265" t="s">
        <v>1011</v>
      </c>
      <c r="M201" s="245"/>
      <c r="N201" s="245"/>
      <c r="O201" s="245"/>
      <c r="P201" s="245"/>
      <c r="Q201" s="245"/>
      <c r="R201" s="245"/>
      <c r="S201" s="247"/>
      <c r="T201" s="250"/>
      <c r="U201" s="247"/>
      <c r="V201" s="247"/>
      <c r="W201" s="247"/>
      <c r="X201" s="247"/>
      <c r="Y201" s="247"/>
      <c r="Z201" s="247"/>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247"/>
      <c r="BR201" s="248"/>
      <c r="BS201" s="240"/>
      <c r="BT201" s="240"/>
      <c r="BU201" s="240"/>
    </row>
    <row r="202" spans="1:73" ht="12" customHeight="1" outlineLevel="1" x14ac:dyDescent="0.25">
      <c r="A202" s="5"/>
      <c r="B202" s="6"/>
      <c r="C202" s="17"/>
      <c r="D202" s="17"/>
      <c r="E202" s="17"/>
      <c r="F202" s="17"/>
      <c r="G202" s="17"/>
      <c r="H202" s="17"/>
      <c r="I202" s="325"/>
      <c r="J202" s="325"/>
      <c r="K202" s="325"/>
      <c r="L202" s="325"/>
      <c r="M202" s="325"/>
      <c r="N202" s="328" t="s">
        <v>398</v>
      </c>
      <c r="O202" s="325"/>
      <c r="P202" s="325"/>
      <c r="Q202" s="325"/>
      <c r="R202" s="325"/>
      <c r="S202" s="325"/>
      <c r="T202" s="325"/>
      <c r="U202" s="325"/>
      <c r="V202" s="325"/>
      <c r="W202" s="325"/>
      <c r="X202" s="325"/>
      <c r="Y202" s="325"/>
      <c r="Z202" s="325"/>
      <c r="AA202" s="687"/>
      <c r="AB202" s="687"/>
      <c r="AC202" s="687"/>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c r="BI202" s="687"/>
      <c r="BJ202" s="687"/>
      <c r="BK202" s="687"/>
      <c r="BL202" s="687"/>
      <c r="BM202" s="687"/>
      <c r="BN202" s="687"/>
      <c r="BO202" s="687"/>
      <c r="BP202" s="687"/>
      <c r="BQ202" s="325"/>
      <c r="BR202" s="16"/>
      <c r="BS202" s="7"/>
      <c r="BT202" s="7"/>
      <c r="BU202" s="7"/>
    </row>
    <row r="203" spans="1:73" ht="12" customHeight="1" outlineLevel="1" x14ac:dyDescent="0.25">
      <c r="A203" s="5"/>
      <c r="B203" s="6"/>
      <c r="C203" s="17"/>
      <c r="D203" s="17"/>
      <c r="E203" s="17"/>
      <c r="F203" s="17"/>
      <c r="G203" s="17"/>
      <c r="H203" s="17"/>
      <c r="I203" s="17" t="s">
        <v>295</v>
      </c>
      <c r="J203" s="17"/>
      <c r="K203" s="17"/>
      <c r="L203" s="325"/>
      <c r="M203" s="325"/>
      <c r="N203" s="325"/>
      <c r="O203" s="325"/>
      <c r="P203" s="325"/>
      <c r="Q203" s="325"/>
      <c r="R203" s="325"/>
      <c r="S203" s="325"/>
      <c r="T203" s="325"/>
      <c r="U203" s="325"/>
      <c r="V203" s="325"/>
      <c r="W203" s="325"/>
      <c r="X203" s="325"/>
      <c r="Y203" s="325"/>
      <c r="Z203" s="325"/>
      <c r="AA203" s="687"/>
      <c r="AB203" s="687"/>
      <c r="AC203" s="687"/>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c r="BI203" s="687"/>
      <c r="BJ203" s="687"/>
      <c r="BK203" s="687"/>
      <c r="BL203" s="687"/>
      <c r="BM203" s="687"/>
      <c r="BN203" s="687"/>
      <c r="BO203" s="687"/>
      <c r="BP203" s="687"/>
      <c r="BQ203" s="325"/>
      <c r="BR203" s="16"/>
      <c r="BS203" s="7"/>
      <c r="BT203" s="7"/>
      <c r="BU203" s="7"/>
    </row>
    <row r="204" spans="1:73" ht="12" customHeight="1" outlineLevel="1" x14ac:dyDescent="0.25">
      <c r="A204" s="5"/>
      <c r="B204" s="6"/>
      <c r="C204" s="17"/>
      <c r="D204" s="17"/>
      <c r="E204" s="17"/>
      <c r="F204" s="17"/>
      <c r="G204" s="17"/>
      <c r="H204" s="17"/>
      <c r="I204" s="17"/>
      <c r="J204" s="17"/>
      <c r="K204" s="17"/>
      <c r="L204" s="17"/>
      <c r="M204" s="325"/>
      <c r="N204" s="687"/>
      <c r="O204" s="687"/>
      <c r="P204" s="687"/>
      <c r="Q204" s="687"/>
      <c r="R204" s="687"/>
      <c r="S204" s="687"/>
      <c r="T204" s="687"/>
      <c r="U204" s="687"/>
      <c r="V204" s="687"/>
      <c r="W204" s="687"/>
      <c r="X204" s="687"/>
      <c r="Y204" s="687"/>
      <c r="Z204" s="687"/>
      <c r="AA204" s="687"/>
      <c r="AB204" s="687"/>
      <c r="AC204" s="687"/>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c r="BI204" s="687"/>
      <c r="BJ204" s="687"/>
      <c r="BK204" s="687"/>
      <c r="BL204" s="687"/>
      <c r="BM204" s="687"/>
      <c r="BN204" s="687"/>
      <c r="BO204" s="687"/>
      <c r="BP204" s="687"/>
      <c r="BQ204" s="687"/>
      <c r="BR204" s="16"/>
      <c r="BS204" s="7"/>
      <c r="BT204" s="7"/>
      <c r="BU204" s="7"/>
    </row>
    <row r="205" spans="1:73" ht="12" customHeight="1" outlineLevel="1" x14ac:dyDescent="0.25">
      <c r="A205" s="5"/>
      <c r="B205" s="6"/>
      <c r="C205" s="17"/>
      <c r="D205" s="17"/>
      <c r="E205" s="17"/>
      <c r="F205" s="17"/>
      <c r="G205" s="249"/>
      <c r="H205" s="23" t="s">
        <v>394</v>
      </c>
      <c r="I205" s="23" t="s">
        <v>393</v>
      </c>
      <c r="J205" s="23" t="s">
        <v>391</v>
      </c>
      <c r="K205" s="23" t="s">
        <v>392</v>
      </c>
      <c r="L205" s="23" t="s">
        <v>390</v>
      </c>
      <c r="M205" s="23" t="s">
        <v>389</v>
      </c>
      <c r="N205" s="687" t="s">
        <v>929</v>
      </c>
      <c r="O205" s="687"/>
      <c r="P205" s="687"/>
      <c r="Q205" s="687"/>
      <c r="R205" s="687"/>
      <c r="S205" s="687"/>
      <c r="T205" s="687"/>
      <c r="U205" s="687"/>
      <c r="V205" s="687"/>
      <c r="W205" s="687"/>
      <c r="X205" s="687"/>
      <c r="Y205" s="687"/>
      <c r="Z205" s="687"/>
      <c r="AA205" s="687"/>
      <c r="AB205" s="687"/>
      <c r="AC205" s="687"/>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c r="BI205" s="687"/>
      <c r="BJ205" s="687"/>
      <c r="BK205" s="687"/>
      <c r="BL205" s="687"/>
      <c r="BM205" s="687"/>
      <c r="BN205" s="687"/>
      <c r="BO205" s="687"/>
      <c r="BP205" s="687"/>
      <c r="BQ205" s="687"/>
      <c r="BR205" s="16"/>
      <c r="BS205" s="7"/>
      <c r="BT205" s="7"/>
      <c r="BU205" s="7"/>
    </row>
    <row r="206" spans="1:73" ht="15" outlineLevel="1" x14ac:dyDescent="0.25">
      <c r="A206" s="5"/>
      <c r="B206" s="6"/>
      <c r="C206" s="17"/>
      <c r="D206" s="17"/>
      <c r="E206" s="17"/>
      <c r="F206" s="26"/>
      <c r="G206" s="8" t="str">
        <f t="shared" ref="G206:G235" si="4">_xlfn.CONCAT(H206:M206)</f>
        <v>AAAAAa</v>
      </c>
      <c r="H206" s="371" t="s">
        <v>23</v>
      </c>
      <c r="I206" s="371" t="s">
        <v>23</v>
      </c>
      <c r="J206" s="371" t="s">
        <v>23</v>
      </c>
      <c r="K206" s="371" t="s">
        <v>23</v>
      </c>
      <c r="L206" s="371" t="s">
        <v>23</v>
      </c>
      <c r="M206" s="372" t="s">
        <v>79</v>
      </c>
      <c r="N206" s="8" t="b">
        <f>AND(COUNTIF(G207:$G$235,G206))</f>
        <v>0</v>
      </c>
      <c r="BR206" s="16"/>
      <c r="BS206" s="7"/>
      <c r="BT206" s="7"/>
      <c r="BU206" s="7"/>
    </row>
    <row r="207" spans="1:73" ht="15" outlineLevel="1" x14ac:dyDescent="0.25">
      <c r="A207" s="5"/>
      <c r="B207" s="6"/>
      <c r="C207" s="17"/>
      <c r="D207" s="17"/>
      <c r="E207" s="17"/>
      <c r="F207" s="26"/>
      <c r="G207" s="75" t="str">
        <f t="shared" si="4"/>
        <v>YAEAEa</v>
      </c>
      <c r="H207" s="371" t="s">
        <v>415</v>
      </c>
      <c r="I207" s="371" t="s">
        <v>23</v>
      </c>
      <c r="J207" s="371" t="s">
        <v>87</v>
      </c>
      <c r="K207" s="371" t="s">
        <v>23</v>
      </c>
      <c r="L207" s="371" t="s">
        <v>87</v>
      </c>
      <c r="M207" s="372" t="s">
        <v>79</v>
      </c>
      <c r="N207" s="75" t="b">
        <f>AND(COUNTIF(G208:$G$235,G207))</f>
        <v>0</v>
      </c>
      <c r="BR207" s="16"/>
      <c r="BS207" s="7"/>
      <c r="BT207" s="7"/>
      <c r="BU207" s="7"/>
    </row>
    <row r="208" spans="1:73" ht="15" outlineLevel="1" x14ac:dyDescent="0.25">
      <c r="A208" s="5"/>
      <c r="B208" s="6"/>
      <c r="C208" s="17"/>
      <c r="D208" s="17"/>
      <c r="E208" s="17"/>
      <c r="F208" s="26"/>
      <c r="G208" s="75" t="str">
        <f t="shared" si="4"/>
        <v>AYAEAb</v>
      </c>
      <c r="H208" s="371" t="s">
        <v>23</v>
      </c>
      <c r="I208" s="371" t="s">
        <v>415</v>
      </c>
      <c r="J208" s="371" t="s">
        <v>23</v>
      </c>
      <c r="K208" s="371" t="s">
        <v>87</v>
      </c>
      <c r="L208" s="371" t="s">
        <v>23</v>
      </c>
      <c r="M208" s="372" t="s">
        <v>76</v>
      </c>
      <c r="N208" s="75" t="b">
        <f>AND(COUNTIF(G209:$G$235,G208))</f>
        <v>0</v>
      </c>
      <c r="BR208" s="16"/>
      <c r="BS208" s="7"/>
      <c r="BT208" s="7"/>
      <c r="BU208" s="7"/>
    </row>
    <row r="209" spans="1:73" ht="15" outlineLevel="1" x14ac:dyDescent="0.25">
      <c r="A209" s="5"/>
      <c r="B209" s="6"/>
      <c r="C209" s="17"/>
      <c r="D209" s="17"/>
      <c r="E209" s="17"/>
      <c r="F209" s="26"/>
      <c r="G209" s="75" t="str">
        <f t="shared" si="4"/>
        <v>YYNENb</v>
      </c>
      <c r="H209" s="371" t="s">
        <v>415</v>
      </c>
      <c r="I209" s="371" t="s">
        <v>415</v>
      </c>
      <c r="J209" s="371" t="s">
        <v>86</v>
      </c>
      <c r="K209" s="371" t="s">
        <v>87</v>
      </c>
      <c r="L209" s="371" t="s">
        <v>86</v>
      </c>
      <c r="M209" s="372" t="s">
        <v>76</v>
      </c>
      <c r="N209" s="75" t="b">
        <f>AND(COUNTIF(G210:$G$235,G209))</f>
        <v>0</v>
      </c>
      <c r="BR209" s="16"/>
      <c r="BS209" s="7"/>
      <c r="BT209" s="7"/>
      <c r="BU209" s="7"/>
    </row>
    <row r="210" spans="1:73" ht="15" outlineLevel="1" x14ac:dyDescent="0.25">
      <c r="A210" s="5"/>
      <c r="B210" s="6"/>
      <c r="C210" s="17"/>
      <c r="D210" s="17"/>
      <c r="E210" s="17"/>
      <c r="F210" s="26"/>
      <c r="G210" s="75" t="str">
        <f t="shared" si="4"/>
        <v>YYENEz</v>
      </c>
      <c r="H210" s="371" t="s">
        <v>415</v>
      </c>
      <c r="I210" s="371" t="s">
        <v>415</v>
      </c>
      <c r="J210" s="371" t="s">
        <v>87</v>
      </c>
      <c r="K210" s="371" t="s">
        <v>86</v>
      </c>
      <c r="L210" s="371" t="s">
        <v>87</v>
      </c>
      <c r="M210" s="371" t="s">
        <v>81</v>
      </c>
      <c r="N210" s="75" t="b">
        <f>AND(COUNTIF(G211:$G$235,G210))</f>
        <v>0</v>
      </c>
      <c r="BR210" s="16"/>
      <c r="BS210" s="7"/>
      <c r="BT210" s="7"/>
      <c r="BU210" s="7"/>
    </row>
    <row r="211" spans="1:73" s="75" customFormat="1" ht="15" outlineLevel="1" x14ac:dyDescent="0.25">
      <c r="A211" s="238"/>
      <c r="B211" s="239"/>
      <c r="C211" s="249"/>
      <c r="D211" s="249"/>
      <c r="E211" s="249"/>
      <c r="F211" s="257"/>
      <c r="G211" s="75" t="str">
        <f t="shared" si="4"/>
        <v>YYENEr</v>
      </c>
      <c r="H211" s="371" t="s">
        <v>415</v>
      </c>
      <c r="I211" s="371" t="s">
        <v>415</v>
      </c>
      <c r="J211" s="371" t="s">
        <v>87</v>
      </c>
      <c r="K211" s="371" t="s">
        <v>86</v>
      </c>
      <c r="L211" s="371" t="s">
        <v>87</v>
      </c>
      <c r="M211" s="371" t="s">
        <v>72</v>
      </c>
      <c r="N211" s="75" t="b">
        <f>AND(COUNTIF(G212:$G$235,G211))</f>
        <v>0</v>
      </c>
      <c r="BR211" s="248"/>
      <c r="BS211" s="240"/>
      <c r="BT211" s="240"/>
      <c r="BU211" s="240"/>
    </row>
    <row r="212" spans="1:73" s="75" customFormat="1" ht="15" outlineLevel="1" x14ac:dyDescent="0.25">
      <c r="A212" s="238"/>
      <c r="B212" s="239"/>
      <c r="C212" s="249"/>
      <c r="D212" s="249"/>
      <c r="E212" s="249"/>
      <c r="F212" s="257"/>
      <c r="G212" s="75" t="str">
        <f t="shared" si="4"/>
        <v>YYNEEr</v>
      </c>
      <c r="H212" s="371" t="s">
        <v>415</v>
      </c>
      <c r="I212" s="371" t="s">
        <v>415</v>
      </c>
      <c r="J212" s="371" t="s">
        <v>86</v>
      </c>
      <c r="K212" s="371" t="s">
        <v>87</v>
      </c>
      <c r="L212" s="371" t="s">
        <v>87</v>
      </c>
      <c r="M212" s="371" t="s">
        <v>72</v>
      </c>
      <c r="N212" s="75" t="b">
        <f>AND(COUNTIF(G213:$G$235,G212))</f>
        <v>0</v>
      </c>
      <c r="BR212" s="248"/>
      <c r="BS212" s="240"/>
      <c r="BT212" s="240"/>
      <c r="BU212" s="240"/>
    </row>
    <row r="213" spans="1:73" s="75" customFormat="1" ht="15" outlineLevel="1" x14ac:dyDescent="0.25">
      <c r="A213" s="238"/>
      <c r="B213" s="239"/>
      <c r="C213" s="249"/>
      <c r="D213" s="249"/>
      <c r="E213" s="249"/>
      <c r="F213" s="257"/>
      <c r="G213" s="75" t="str">
        <f t="shared" si="4"/>
        <v>YYEENw</v>
      </c>
      <c r="H213" s="371" t="s">
        <v>415</v>
      </c>
      <c r="I213" s="371" t="s">
        <v>415</v>
      </c>
      <c r="J213" s="371" t="s">
        <v>87</v>
      </c>
      <c r="K213" s="371" t="s">
        <v>87</v>
      </c>
      <c r="L213" s="371" t="s">
        <v>86</v>
      </c>
      <c r="M213" s="371" t="s">
        <v>73</v>
      </c>
      <c r="N213" s="75" t="b">
        <f>AND(COUNTIF(G214:$G$235,G213))</f>
        <v>0</v>
      </c>
      <c r="BR213" s="248"/>
      <c r="BS213" s="240"/>
      <c r="BT213" s="240"/>
      <c r="BU213" s="240"/>
    </row>
    <row r="214" spans="1:73" s="75" customFormat="1" ht="15" outlineLevel="1" x14ac:dyDescent="0.25">
      <c r="A214" s="238"/>
      <c r="B214" s="239"/>
      <c r="C214" s="249"/>
      <c r="D214" s="249"/>
      <c r="E214" s="249"/>
      <c r="F214" s="257"/>
      <c r="G214" s="75" t="str">
        <f t="shared" si="4"/>
        <v>YYENEb</v>
      </c>
      <c r="H214" s="371" t="s">
        <v>415</v>
      </c>
      <c r="I214" s="371" t="s">
        <v>415</v>
      </c>
      <c r="J214" s="371" t="s">
        <v>87</v>
      </c>
      <c r="K214" s="371" t="s">
        <v>86</v>
      </c>
      <c r="L214" s="371" t="s">
        <v>87</v>
      </c>
      <c r="M214" s="371" t="s">
        <v>76</v>
      </c>
      <c r="N214" s="75" t="b">
        <f>AND(COUNTIF(G215:$G$235,G214))</f>
        <v>0</v>
      </c>
      <c r="BR214" s="248"/>
      <c r="BS214" s="240"/>
      <c r="BT214" s="240"/>
      <c r="BU214" s="240"/>
    </row>
    <row r="215" spans="1:73" s="75" customFormat="1" ht="15" outlineLevel="1" x14ac:dyDescent="0.25">
      <c r="A215" s="238"/>
      <c r="B215" s="239"/>
      <c r="C215" s="249"/>
      <c r="D215" s="249"/>
      <c r="E215" s="249"/>
      <c r="F215" s="257"/>
      <c r="G215" s="75" t="str">
        <f t="shared" si="4"/>
        <v>AAAAAz</v>
      </c>
      <c r="H215" s="371" t="s">
        <v>23</v>
      </c>
      <c r="I215" s="371" t="s">
        <v>23</v>
      </c>
      <c r="J215" s="371" t="s">
        <v>23</v>
      </c>
      <c r="K215" s="371" t="s">
        <v>23</v>
      </c>
      <c r="L215" s="371" t="s">
        <v>23</v>
      </c>
      <c r="M215" s="371" t="s">
        <v>81</v>
      </c>
      <c r="N215" s="75" t="b">
        <f>AND(COUNTIF(G216:$G$235,G215))</f>
        <v>0</v>
      </c>
      <c r="BR215" s="248"/>
      <c r="BS215" s="240"/>
      <c r="BT215" s="240"/>
      <c r="BU215" s="240"/>
    </row>
    <row r="216" spans="1:73" s="75" customFormat="1" ht="15" outlineLevel="1" x14ac:dyDescent="0.25">
      <c r="A216" s="238"/>
      <c r="B216" s="239"/>
      <c r="C216" s="249"/>
      <c r="D216" s="249"/>
      <c r="E216" s="249"/>
      <c r="F216" s="257"/>
      <c r="G216" s="75" t="str">
        <f t="shared" si="4"/>
        <v>AAAANw</v>
      </c>
      <c r="H216" s="371" t="s">
        <v>23</v>
      </c>
      <c r="I216" s="371" t="s">
        <v>23</v>
      </c>
      <c r="J216" s="371" t="s">
        <v>23</v>
      </c>
      <c r="K216" s="371" t="s">
        <v>23</v>
      </c>
      <c r="L216" s="371" t="s">
        <v>86</v>
      </c>
      <c r="M216" s="371" t="s">
        <v>73</v>
      </c>
      <c r="N216" s="75" t="b">
        <f>AND(COUNTIF(G217:$G$235,G216))</f>
        <v>0</v>
      </c>
      <c r="BR216" s="248"/>
      <c r="BS216" s="240"/>
      <c r="BT216" s="240"/>
      <c r="BU216" s="240"/>
    </row>
    <row r="217" spans="1:73" s="75" customFormat="1" ht="15" outlineLevel="1" x14ac:dyDescent="0.25">
      <c r="A217" s="238"/>
      <c r="B217" s="239"/>
      <c r="C217" s="249"/>
      <c r="D217" s="249"/>
      <c r="E217" s="249"/>
      <c r="F217" s="257"/>
      <c r="G217" s="75" t="str">
        <f t="shared" si="4"/>
        <v>AAANEb</v>
      </c>
      <c r="H217" s="371" t="s">
        <v>23</v>
      </c>
      <c r="I217" s="371" t="s">
        <v>23</v>
      </c>
      <c r="J217" s="371" t="s">
        <v>23</v>
      </c>
      <c r="K217" s="371" t="s">
        <v>86</v>
      </c>
      <c r="L217" s="371" t="s">
        <v>87</v>
      </c>
      <c r="M217" s="371" t="s">
        <v>76</v>
      </c>
      <c r="N217" s="75" t="b">
        <f>AND(COUNTIF(G218:$G$235,G217))</f>
        <v>0</v>
      </c>
      <c r="BR217" s="248"/>
      <c r="BS217" s="240"/>
      <c r="BT217" s="240"/>
      <c r="BU217" s="240"/>
    </row>
    <row r="218" spans="1:73" s="75" customFormat="1" ht="15" outlineLevel="1" x14ac:dyDescent="0.25">
      <c r="A218" s="238"/>
      <c r="B218" s="239"/>
      <c r="C218" s="249"/>
      <c r="D218" s="249"/>
      <c r="E218" s="249"/>
      <c r="F218" s="257"/>
      <c r="G218" s="75" t="str">
        <f t="shared" si="4"/>
        <v>AANEEa</v>
      </c>
      <c r="H218" s="371" t="s">
        <v>23</v>
      </c>
      <c r="I218" s="371" t="s">
        <v>23</v>
      </c>
      <c r="J218" s="371" t="s">
        <v>86</v>
      </c>
      <c r="K218" s="371" t="s">
        <v>87</v>
      </c>
      <c r="L218" s="371" t="s">
        <v>87</v>
      </c>
      <c r="M218" s="371" t="s">
        <v>79</v>
      </c>
      <c r="N218" s="75" t="b">
        <f>AND(COUNTIF(G219:$G$235,G218))</f>
        <v>0</v>
      </c>
      <c r="BR218" s="248"/>
      <c r="BS218" s="240"/>
      <c r="BT218" s="240"/>
      <c r="BU218" s="240"/>
    </row>
    <row r="219" spans="1:73" s="75" customFormat="1" ht="15" outlineLevel="1" x14ac:dyDescent="0.25">
      <c r="A219" s="238"/>
      <c r="B219" s="239"/>
      <c r="C219" s="249"/>
      <c r="D219" s="249"/>
      <c r="E219" s="249"/>
      <c r="F219" s="257"/>
      <c r="G219" s="75" t="str">
        <f t="shared" si="4"/>
        <v>AYEEAa</v>
      </c>
      <c r="H219" s="371" t="s">
        <v>23</v>
      </c>
      <c r="I219" s="371" t="s">
        <v>415</v>
      </c>
      <c r="J219" s="371" t="s">
        <v>87</v>
      </c>
      <c r="K219" s="371" t="s">
        <v>87</v>
      </c>
      <c r="L219" s="371" t="s">
        <v>23</v>
      </c>
      <c r="M219" s="371" t="s">
        <v>79</v>
      </c>
      <c r="N219" s="75" t="b">
        <f>AND(COUNTIF(G220:$G$235,G219))</f>
        <v>0</v>
      </c>
      <c r="BR219" s="248"/>
      <c r="BS219" s="240"/>
      <c r="BT219" s="240"/>
      <c r="BU219" s="240"/>
    </row>
    <row r="220" spans="1:73" s="75" customFormat="1" ht="15" outlineLevel="1" x14ac:dyDescent="0.25">
      <c r="A220" s="238"/>
      <c r="B220" s="239"/>
      <c r="C220" s="249"/>
      <c r="D220" s="249"/>
      <c r="E220" s="249"/>
      <c r="F220" s="257"/>
      <c r="G220" s="75" t="str">
        <f t="shared" si="4"/>
        <v>YYEAAa</v>
      </c>
      <c r="H220" s="371" t="s">
        <v>415</v>
      </c>
      <c r="I220" s="371" t="s">
        <v>415</v>
      </c>
      <c r="J220" s="371" t="s">
        <v>87</v>
      </c>
      <c r="K220" s="371" t="s">
        <v>23</v>
      </c>
      <c r="L220" s="371" t="s">
        <v>23</v>
      </c>
      <c r="M220" s="371" t="s">
        <v>79</v>
      </c>
      <c r="N220" s="75" t="b">
        <f>AND(COUNTIF(G221:$G$235,G220))</f>
        <v>0</v>
      </c>
      <c r="BR220" s="248"/>
      <c r="BS220" s="240"/>
      <c r="BT220" s="240"/>
      <c r="BU220" s="240"/>
    </row>
    <row r="221" spans="1:73" s="75" customFormat="1" ht="15" outlineLevel="1" x14ac:dyDescent="0.25">
      <c r="A221" s="238"/>
      <c r="B221" s="239"/>
      <c r="C221" s="249"/>
      <c r="D221" s="249"/>
      <c r="E221" s="249"/>
      <c r="F221" s="257"/>
      <c r="G221" s="75" t="str">
        <f t="shared" si="4"/>
        <v>YYAAAa</v>
      </c>
      <c r="H221" s="371" t="s">
        <v>415</v>
      </c>
      <c r="I221" s="371" t="s">
        <v>415</v>
      </c>
      <c r="J221" s="371" t="s">
        <v>23</v>
      </c>
      <c r="K221" s="371" t="s">
        <v>23</v>
      </c>
      <c r="L221" s="371" t="s">
        <v>23</v>
      </c>
      <c r="M221" s="371" t="s">
        <v>79</v>
      </c>
      <c r="N221" s="75" t="b">
        <f>AND(COUNTIF(G222:$G$235,G221))</f>
        <v>0</v>
      </c>
      <c r="BR221" s="248"/>
      <c r="BS221" s="240"/>
      <c r="BT221" s="240"/>
      <c r="BU221" s="240"/>
    </row>
    <row r="222" spans="1:73" s="75" customFormat="1" ht="15" outlineLevel="1" x14ac:dyDescent="0.25">
      <c r="A222" s="238"/>
      <c r="B222" s="239"/>
      <c r="C222" s="249"/>
      <c r="D222" s="249"/>
      <c r="E222" s="249"/>
      <c r="F222" s="257"/>
      <c r="G222" s="75" t="str">
        <f t="shared" si="4"/>
        <v>YAAAAa</v>
      </c>
      <c r="H222" s="371" t="s">
        <v>415</v>
      </c>
      <c r="I222" s="371" t="s">
        <v>23</v>
      </c>
      <c r="J222" s="371" t="s">
        <v>23</v>
      </c>
      <c r="K222" s="371" t="s">
        <v>23</v>
      </c>
      <c r="L222" s="371" t="s">
        <v>23</v>
      </c>
      <c r="M222" s="371" t="s">
        <v>79</v>
      </c>
      <c r="N222" s="75" t="b">
        <f>AND(COUNTIF(G223:$G$235,G222))</f>
        <v>0</v>
      </c>
      <c r="BR222" s="248"/>
      <c r="BS222" s="240"/>
      <c r="BT222" s="240"/>
      <c r="BU222" s="240"/>
    </row>
    <row r="223" spans="1:73" s="75" customFormat="1" ht="15" outlineLevel="1" x14ac:dyDescent="0.25">
      <c r="A223" s="238"/>
      <c r="B223" s="239"/>
      <c r="C223" s="249"/>
      <c r="D223" s="249"/>
      <c r="E223" s="249"/>
      <c r="F223" s="257"/>
      <c r="G223" s="75" t="str">
        <f t="shared" si="4"/>
        <v>YYENEl</v>
      </c>
      <c r="H223" s="371" t="s">
        <v>415</v>
      </c>
      <c r="I223" s="371" t="s">
        <v>415</v>
      </c>
      <c r="J223" s="371" t="s">
        <v>87</v>
      </c>
      <c r="K223" s="371" t="s">
        <v>86</v>
      </c>
      <c r="L223" s="371" t="s">
        <v>87</v>
      </c>
      <c r="M223" s="371" t="s">
        <v>77</v>
      </c>
      <c r="N223" s="75" t="b">
        <f>AND(COUNTIF(G224:$G$235,G223))</f>
        <v>0</v>
      </c>
      <c r="O223" s="265" t="s">
        <v>1009</v>
      </c>
      <c r="BR223" s="248"/>
      <c r="BS223" s="240"/>
      <c r="BT223" s="240"/>
      <c r="BU223" s="240"/>
    </row>
    <row r="224" spans="1:73" s="75" customFormat="1" ht="15" outlineLevel="1" x14ac:dyDescent="0.25">
      <c r="A224" s="238"/>
      <c r="B224" s="239"/>
      <c r="C224" s="249"/>
      <c r="D224" s="249"/>
      <c r="E224" s="249"/>
      <c r="F224" s="257"/>
      <c r="G224" s="75" t="str">
        <f t="shared" si="4"/>
        <v>YYPENw</v>
      </c>
      <c r="H224" s="371" t="s">
        <v>415</v>
      </c>
      <c r="I224" s="371" t="s">
        <v>415</v>
      </c>
      <c r="J224" s="371" t="s">
        <v>88</v>
      </c>
      <c r="K224" s="371" t="s">
        <v>87</v>
      </c>
      <c r="L224" s="371" t="s">
        <v>86</v>
      </c>
      <c r="M224" s="371" t="s">
        <v>73</v>
      </c>
      <c r="N224" s="75" t="b">
        <f>AND(COUNTIF(G225:$G$235,G224))</f>
        <v>0</v>
      </c>
      <c r="O224" s="265" t="s">
        <v>1009</v>
      </c>
      <c r="BR224" s="248"/>
      <c r="BS224" s="240"/>
      <c r="BT224" s="240"/>
      <c r="BU224" s="240"/>
    </row>
    <row r="225" spans="1:73" s="75" customFormat="1" ht="15" outlineLevel="1" x14ac:dyDescent="0.25">
      <c r="A225" s="238"/>
      <c r="B225" s="239"/>
      <c r="C225" s="249"/>
      <c r="D225" s="249"/>
      <c r="E225" s="249"/>
      <c r="F225" s="257"/>
      <c r="G225" s="75" t="str">
        <f t="shared" si="4"/>
        <v>YYEPEz</v>
      </c>
      <c r="H225" s="371" t="s">
        <v>415</v>
      </c>
      <c r="I225" s="371" t="s">
        <v>415</v>
      </c>
      <c r="J225" s="371" t="s">
        <v>87</v>
      </c>
      <c r="K225" s="371" t="s">
        <v>88</v>
      </c>
      <c r="L225" s="371" t="s">
        <v>87</v>
      </c>
      <c r="M225" s="371" t="s">
        <v>81</v>
      </c>
      <c r="N225" s="75" t="b">
        <f>AND(COUNTIF(G227:$G$235,G225))</f>
        <v>0</v>
      </c>
      <c r="O225" s="265" t="s">
        <v>1009</v>
      </c>
      <c r="BR225" s="248"/>
      <c r="BS225" s="240"/>
      <c r="BT225" s="240"/>
      <c r="BU225" s="240"/>
    </row>
    <row r="226" spans="1:73" s="75" customFormat="1" ht="15" outlineLevel="1" x14ac:dyDescent="0.25">
      <c r="A226" s="238"/>
      <c r="B226" s="239"/>
      <c r="C226" s="249"/>
      <c r="D226" s="249"/>
      <c r="E226" s="249"/>
      <c r="F226" s="257"/>
      <c r="G226" s="75" t="str">
        <f t="shared" si="4"/>
        <v>YYNEPw</v>
      </c>
      <c r="H226" s="371" t="s">
        <v>415</v>
      </c>
      <c r="I226" s="371" t="s">
        <v>415</v>
      </c>
      <c r="J226" s="371" t="s">
        <v>86</v>
      </c>
      <c r="K226" s="371" t="s">
        <v>87</v>
      </c>
      <c r="L226" s="371" t="s">
        <v>88</v>
      </c>
      <c r="M226" s="371" t="s">
        <v>73</v>
      </c>
      <c r="N226" s="75" t="b">
        <f>AND(COUNTIF(G228:$G$235,G226))</f>
        <v>0</v>
      </c>
      <c r="O226" s="265" t="s">
        <v>1009</v>
      </c>
      <c r="BR226" s="248"/>
      <c r="BS226" s="240"/>
      <c r="BT226" s="240"/>
      <c r="BU226" s="240"/>
    </row>
    <row r="227" spans="1:73" s="75" customFormat="1" ht="15" outlineLevel="1" x14ac:dyDescent="0.25">
      <c r="A227" s="238"/>
      <c r="B227" s="239"/>
      <c r="C227" s="249"/>
      <c r="D227" s="249"/>
      <c r="E227" s="249"/>
      <c r="F227" s="257"/>
      <c r="G227" s="75" t="str">
        <f t="shared" si="4"/>
        <v>AYAAAw</v>
      </c>
      <c r="H227" s="371" t="s">
        <v>23</v>
      </c>
      <c r="I227" s="371" t="s">
        <v>415</v>
      </c>
      <c r="J227" s="371" t="s">
        <v>23</v>
      </c>
      <c r="K227" s="371" t="s">
        <v>23</v>
      </c>
      <c r="L227" s="371" t="s">
        <v>23</v>
      </c>
      <c r="M227" s="371" t="s">
        <v>73</v>
      </c>
      <c r="N227" s="75" t="b">
        <f>AND(COUNTIF(G228:$G$235,G227))</f>
        <v>0</v>
      </c>
      <c r="O227" s="265" t="s">
        <v>1010</v>
      </c>
      <c r="BR227" s="248"/>
      <c r="BS227" s="240"/>
      <c r="BT227" s="240"/>
      <c r="BU227" s="240"/>
    </row>
    <row r="228" spans="1:73" s="75" customFormat="1" ht="15" outlineLevel="1" x14ac:dyDescent="0.25">
      <c r="A228" s="238"/>
      <c r="B228" s="239"/>
      <c r="C228" s="249"/>
      <c r="D228" s="249"/>
      <c r="E228" s="249"/>
      <c r="F228" s="257"/>
      <c r="G228" s="75" t="str">
        <f t="shared" si="4"/>
        <v>AAEAAa</v>
      </c>
      <c r="H228" s="371" t="s">
        <v>23</v>
      </c>
      <c r="I228" s="371" t="s">
        <v>23</v>
      </c>
      <c r="J228" s="371" t="s">
        <v>87</v>
      </c>
      <c r="K228" s="371" t="s">
        <v>23</v>
      </c>
      <c r="L228" s="371" t="s">
        <v>23</v>
      </c>
      <c r="M228" s="371" t="s">
        <v>79</v>
      </c>
      <c r="N228" s="75" t="b">
        <f>AND(COUNTIF(G229:$G$235,G228))</f>
        <v>0</v>
      </c>
      <c r="O228" s="265" t="s">
        <v>1010</v>
      </c>
      <c r="BR228" s="248"/>
      <c r="BS228" s="240"/>
      <c r="BT228" s="240"/>
      <c r="BU228" s="240"/>
    </row>
    <row r="229" spans="1:73" s="75" customFormat="1" ht="15" outlineLevel="1" x14ac:dyDescent="0.25">
      <c r="A229" s="238"/>
      <c r="B229" s="239"/>
      <c r="C229" s="249"/>
      <c r="D229" s="249"/>
      <c r="E229" s="249"/>
      <c r="F229" s="257"/>
      <c r="G229" s="75" t="str">
        <f t="shared" si="4"/>
        <v>AAAEAa</v>
      </c>
      <c r="H229" s="371" t="s">
        <v>23</v>
      </c>
      <c r="I229" s="371" t="s">
        <v>23</v>
      </c>
      <c r="J229" s="371" t="s">
        <v>23</v>
      </c>
      <c r="K229" s="371" t="s">
        <v>87</v>
      </c>
      <c r="L229" s="371" t="s">
        <v>23</v>
      </c>
      <c r="M229" s="371" t="s">
        <v>79</v>
      </c>
      <c r="N229" s="75" t="b">
        <f>AND(COUNTIF(G235:$G$235,G229))</f>
        <v>0</v>
      </c>
      <c r="O229" s="265" t="s">
        <v>1010</v>
      </c>
      <c r="BR229" s="248"/>
      <c r="BS229" s="240"/>
      <c r="BT229" s="240"/>
      <c r="BU229" s="240"/>
    </row>
    <row r="230" spans="1:73" s="75" customFormat="1" ht="15" outlineLevel="1" x14ac:dyDescent="0.25">
      <c r="A230" s="238"/>
      <c r="B230" s="239"/>
      <c r="C230" s="249"/>
      <c r="D230" s="249"/>
      <c r="E230" s="249"/>
      <c r="F230" s="257"/>
      <c r="G230" s="75" t="str">
        <f t="shared" si="4"/>
        <v>YAAAEa</v>
      </c>
      <c r="H230" s="371" t="s">
        <v>415</v>
      </c>
      <c r="I230" s="371" t="s">
        <v>23</v>
      </c>
      <c r="J230" s="371" t="s">
        <v>23</v>
      </c>
      <c r="K230" s="371" t="s">
        <v>23</v>
      </c>
      <c r="L230" s="371" t="s">
        <v>87</v>
      </c>
      <c r="M230" s="371" t="s">
        <v>79</v>
      </c>
      <c r="N230" s="75" t="b">
        <f>AND(COUNTIF(G$235:$G236,G230))</f>
        <v>0</v>
      </c>
      <c r="O230" s="265" t="s">
        <v>1010</v>
      </c>
      <c r="BR230" s="248"/>
      <c r="BS230" s="240"/>
      <c r="BT230" s="240"/>
      <c r="BU230" s="240"/>
    </row>
    <row r="231" spans="1:73" s="75" customFormat="1" ht="15" outlineLevel="1" x14ac:dyDescent="0.25">
      <c r="A231" s="238"/>
      <c r="B231" s="239"/>
      <c r="C231" s="249"/>
      <c r="D231" s="249"/>
      <c r="E231" s="249"/>
      <c r="F231" s="257"/>
      <c r="G231" s="75" t="str">
        <f t="shared" si="4"/>
        <v>YAAANw</v>
      </c>
      <c r="H231" s="371" t="s">
        <v>415</v>
      </c>
      <c r="I231" s="371" t="s">
        <v>23</v>
      </c>
      <c r="J231" s="371" t="s">
        <v>23</v>
      </c>
      <c r="K231" s="371" t="s">
        <v>23</v>
      </c>
      <c r="L231" s="371" t="s">
        <v>86</v>
      </c>
      <c r="M231" s="371" t="s">
        <v>73</v>
      </c>
      <c r="N231" s="75" t="b">
        <f>AND(COUNTIF(G$235:$G237,G231))</f>
        <v>0</v>
      </c>
      <c r="O231" s="265" t="s">
        <v>1011</v>
      </c>
      <c r="BR231" s="248"/>
      <c r="BS231" s="240"/>
      <c r="BT231" s="240"/>
      <c r="BU231" s="240"/>
    </row>
    <row r="232" spans="1:73" s="75" customFormat="1" ht="15" outlineLevel="1" x14ac:dyDescent="0.25">
      <c r="A232" s="238"/>
      <c r="B232" s="239"/>
      <c r="C232" s="249"/>
      <c r="D232" s="249"/>
      <c r="E232" s="249"/>
      <c r="F232" s="257"/>
      <c r="G232" s="75" t="str">
        <f t="shared" si="4"/>
        <v>AYAAAz</v>
      </c>
      <c r="H232" s="371" t="s">
        <v>23</v>
      </c>
      <c r="I232" s="371" t="s">
        <v>415</v>
      </c>
      <c r="J232" s="371" t="s">
        <v>23</v>
      </c>
      <c r="K232" s="371" t="s">
        <v>23</v>
      </c>
      <c r="L232" s="371" t="s">
        <v>23</v>
      </c>
      <c r="M232" s="371" t="s">
        <v>81</v>
      </c>
      <c r="N232" s="75" t="b">
        <f>AND(COUNTIF(G$235:$G238,G232))</f>
        <v>0</v>
      </c>
      <c r="O232" s="265" t="s">
        <v>1011</v>
      </c>
      <c r="BR232" s="248"/>
      <c r="BS232" s="240"/>
      <c r="BT232" s="240"/>
      <c r="BU232" s="240"/>
    </row>
    <row r="233" spans="1:73" s="75" customFormat="1" ht="15" outlineLevel="1" x14ac:dyDescent="0.25">
      <c r="A233" s="238"/>
      <c r="B233" s="239"/>
      <c r="C233" s="249"/>
      <c r="D233" s="249"/>
      <c r="E233" s="249"/>
      <c r="F233" s="257"/>
      <c r="G233" s="75" t="str">
        <f t="shared" si="4"/>
        <v>AYEAAa</v>
      </c>
      <c r="H233" s="371" t="s">
        <v>23</v>
      </c>
      <c r="I233" s="371" t="s">
        <v>415</v>
      </c>
      <c r="J233" s="371" t="s">
        <v>87</v>
      </c>
      <c r="K233" s="371" t="s">
        <v>23</v>
      </c>
      <c r="L233" s="371" t="s">
        <v>23</v>
      </c>
      <c r="M233" s="371" t="s">
        <v>79</v>
      </c>
      <c r="N233" s="75" t="b">
        <f>AND(COUNTIF(G$235:$G239,G233))</f>
        <v>0</v>
      </c>
      <c r="O233" s="265" t="s">
        <v>1011</v>
      </c>
      <c r="BR233" s="248"/>
      <c r="BS233" s="240"/>
      <c r="BT233" s="240"/>
      <c r="BU233" s="240"/>
    </row>
    <row r="234" spans="1:73" s="75" customFormat="1" ht="15" outlineLevel="1" x14ac:dyDescent="0.25">
      <c r="A234" s="238"/>
      <c r="B234" s="239"/>
      <c r="C234" s="249"/>
      <c r="D234" s="249"/>
      <c r="E234" s="249"/>
      <c r="F234" s="257"/>
      <c r="G234" s="75" t="str">
        <f t="shared" si="4"/>
        <v>AANEAa</v>
      </c>
      <c r="H234" s="371" t="s">
        <v>23</v>
      </c>
      <c r="I234" s="371" t="s">
        <v>23</v>
      </c>
      <c r="J234" s="371" t="s">
        <v>86</v>
      </c>
      <c r="K234" s="371" t="s">
        <v>87</v>
      </c>
      <c r="L234" s="371" t="s">
        <v>23</v>
      </c>
      <c r="M234" s="371" t="s">
        <v>79</v>
      </c>
      <c r="N234" s="75" t="b">
        <f>AND(COUNTIF(G$235:$G240,G234))</f>
        <v>0</v>
      </c>
      <c r="O234" s="265" t="s">
        <v>1011</v>
      </c>
      <c r="BR234" s="248"/>
      <c r="BS234" s="240"/>
      <c r="BT234" s="240"/>
      <c r="BU234" s="240"/>
    </row>
    <row r="235" spans="1:73" s="75" customFormat="1" ht="15" outlineLevel="1" x14ac:dyDescent="0.25">
      <c r="A235" s="238"/>
      <c r="B235" s="239"/>
      <c r="C235" s="249"/>
      <c r="D235" s="249"/>
      <c r="E235" s="249"/>
      <c r="F235" s="257"/>
      <c r="G235" s="75" t="str">
        <f t="shared" si="4"/>
        <v>AAANEa</v>
      </c>
      <c r="H235" s="371" t="s">
        <v>23</v>
      </c>
      <c r="I235" s="371" t="s">
        <v>23</v>
      </c>
      <c r="J235" s="371" t="s">
        <v>23</v>
      </c>
      <c r="K235" s="371" t="s">
        <v>86</v>
      </c>
      <c r="L235" s="371" t="s">
        <v>87</v>
      </c>
      <c r="M235" s="371" t="s">
        <v>79</v>
      </c>
      <c r="N235" s="75" t="b">
        <v>0</v>
      </c>
      <c r="O235" s="265" t="s">
        <v>1011</v>
      </c>
      <c r="BR235" s="248"/>
      <c r="BS235" s="240"/>
      <c r="BT235" s="240"/>
      <c r="BU235" s="240"/>
    </row>
    <row r="236" spans="1:73" s="75" customFormat="1" ht="15" customHeight="1" outlineLevel="1" x14ac:dyDescent="0.3">
      <c r="A236" s="238"/>
      <c r="B236" s="239"/>
      <c r="C236" s="249"/>
      <c r="D236" s="249"/>
      <c r="E236" s="249"/>
      <c r="F236" s="257"/>
      <c r="N236" s="733" t="str">
        <f>IF(OR(N206:N235),"Error","")</f>
        <v/>
      </c>
      <c r="BR236" s="248"/>
      <c r="BS236" s="240"/>
      <c r="BT236" s="240"/>
      <c r="BU236" s="240"/>
    </row>
    <row r="237" spans="1:73" s="75" customFormat="1" ht="15" outlineLevel="1" x14ac:dyDescent="0.25">
      <c r="A237" s="238"/>
      <c r="B237" s="239"/>
      <c r="C237" s="249"/>
      <c r="D237" s="249"/>
      <c r="E237" s="249"/>
      <c r="F237" s="257"/>
      <c r="BR237" s="248"/>
      <c r="BS237" s="240"/>
      <c r="BT237" s="240"/>
      <c r="BU237" s="240"/>
    </row>
    <row r="238" spans="1:73" ht="15" outlineLevel="1" x14ac:dyDescent="0.25">
      <c r="A238" s="5"/>
      <c r="B238" s="6"/>
      <c r="C238" s="17"/>
      <c r="D238" s="17"/>
      <c r="E238" s="17"/>
      <c r="F238" s="26"/>
      <c r="G238" s="708" t="s">
        <v>911</v>
      </c>
      <c r="I238" s="26"/>
      <c r="J238" s="26"/>
      <c r="K238" s="257"/>
      <c r="L238" s="257"/>
      <c r="M238" s="257"/>
      <c r="N238" s="257"/>
      <c r="O238" s="313"/>
      <c r="P238" s="313"/>
      <c r="Q238" s="313"/>
      <c r="R238" s="313"/>
      <c r="S238" s="313"/>
      <c r="T238" s="313"/>
      <c r="U238" s="313"/>
      <c r="V238" s="313"/>
      <c r="W238" s="313"/>
      <c r="X238" s="313"/>
      <c r="Y238" s="320"/>
      <c r="Z238" s="320"/>
      <c r="AA238" s="320"/>
      <c r="AB238" s="320"/>
      <c r="AC238" s="320"/>
      <c r="AD238" s="320"/>
      <c r="AE238" s="320"/>
      <c r="AF238" s="320"/>
      <c r="AG238" s="320"/>
      <c r="AH238" s="320"/>
      <c r="AI238" s="320"/>
      <c r="AJ238" s="320"/>
      <c r="AK238" s="320"/>
      <c r="AL238" s="320"/>
      <c r="AM238" s="320"/>
      <c r="AN238" s="320"/>
      <c r="AO238" s="320"/>
      <c r="AP238" s="320"/>
      <c r="AQ238" s="320"/>
      <c r="AR238" s="320"/>
      <c r="AS238" s="320"/>
      <c r="AT238" s="320"/>
      <c r="AU238" s="320"/>
      <c r="AV238" s="320"/>
      <c r="AW238" s="320"/>
      <c r="AX238" s="320"/>
      <c r="AY238" s="320"/>
      <c r="AZ238" s="320"/>
      <c r="BA238" s="320"/>
      <c r="BB238" s="320"/>
      <c r="BC238" s="320"/>
      <c r="BD238" s="320"/>
      <c r="BE238" s="320"/>
      <c r="BF238" s="320"/>
      <c r="BG238" s="320"/>
      <c r="BH238" s="320"/>
      <c r="BI238" s="320"/>
      <c r="BJ238" s="320"/>
      <c r="BK238" s="320"/>
      <c r="BL238" s="320"/>
      <c r="BM238" s="320"/>
      <c r="BN238" s="320"/>
      <c r="BO238" s="320"/>
      <c r="BP238" s="320"/>
      <c r="BQ238" s="320"/>
      <c r="BR238" s="16"/>
      <c r="BS238" s="7"/>
      <c r="BT238" s="7"/>
      <c r="BU238" s="7"/>
    </row>
    <row r="239" spans="1:73" s="75" customFormat="1" ht="15" outlineLevel="1" x14ac:dyDescent="0.25">
      <c r="A239" s="238"/>
      <c r="B239" s="239"/>
      <c r="C239" s="249"/>
      <c r="D239" s="249"/>
      <c r="E239" s="249"/>
      <c r="F239" s="257"/>
      <c r="G239" s="257" t="s">
        <v>915</v>
      </c>
      <c r="H239" s="75" t="s">
        <v>934</v>
      </c>
      <c r="I239" s="75" t="s">
        <v>461</v>
      </c>
      <c r="J239" s="75" t="s">
        <v>900</v>
      </c>
      <c r="K239" s="75" t="s">
        <v>901</v>
      </c>
      <c r="L239" s="75" t="s">
        <v>902</v>
      </c>
      <c r="M239" s="75" t="s">
        <v>903</v>
      </c>
      <c r="N239" s="75" t="s">
        <v>904</v>
      </c>
      <c r="O239" s="75" t="s">
        <v>905</v>
      </c>
      <c r="P239" s="75" t="s">
        <v>906</v>
      </c>
      <c r="Q239" s="75" t="s">
        <v>907</v>
      </c>
      <c r="X239" s="320"/>
      <c r="Y239" s="320"/>
      <c r="Z239" s="320"/>
      <c r="AA239" s="320"/>
      <c r="AB239" s="320"/>
      <c r="AC239" s="320"/>
      <c r="AD239" s="320"/>
      <c r="AE239" s="320"/>
      <c r="AF239" s="320"/>
      <c r="AG239" s="320"/>
      <c r="AH239" s="320"/>
      <c r="AI239" s="320"/>
      <c r="AJ239" s="320"/>
      <c r="AK239" s="320"/>
      <c r="AL239" s="320"/>
      <c r="AM239" s="320"/>
      <c r="AN239" s="320"/>
      <c r="AO239" s="320"/>
      <c r="AP239" s="320"/>
      <c r="AQ239" s="320"/>
      <c r="AR239" s="320"/>
      <c r="AS239" s="320"/>
      <c r="AT239" s="320"/>
      <c r="AU239" s="320"/>
      <c r="AV239" s="320"/>
      <c r="AW239" s="320"/>
      <c r="AX239" s="320"/>
      <c r="AY239" s="320"/>
      <c r="AZ239" s="320"/>
      <c r="BA239" s="320"/>
      <c r="BB239" s="320"/>
      <c r="BC239" s="320"/>
      <c r="BD239" s="320"/>
      <c r="BE239" s="320"/>
      <c r="BF239" s="320"/>
      <c r="BG239" s="320"/>
      <c r="BH239" s="320"/>
      <c r="BI239" s="320"/>
      <c r="BJ239" s="320"/>
      <c r="BK239" s="320"/>
      <c r="BL239" s="320"/>
      <c r="BM239" s="320"/>
      <c r="BN239" s="320"/>
      <c r="BO239" s="320"/>
      <c r="BP239" s="320"/>
      <c r="BQ239" s="320"/>
      <c r="BR239" s="248"/>
      <c r="BS239" s="240"/>
      <c r="BT239" s="240"/>
      <c r="BU239" s="240"/>
    </row>
    <row r="240" spans="1:73" s="75" customFormat="1" ht="15" outlineLevel="1" x14ac:dyDescent="0.25">
      <c r="A240" s="238"/>
      <c r="B240" s="239"/>
      <c r="C240" s="249"/>
      <c r="D240" s="249"/>
      <c r="E240" s="249"/>
      <c r="F240" s="257"/>
      <c r="G240" s="257" t="str">
        <f t="shared" ref="G240:G269" si="5">_xlfn.CONCAT(H206:M206)</f>
        <v>AAAAAa</v>
      </c>
      <c r="H240" s="368">
        <v>0</v>
      </c>
      <c r="I240" s="368">
        <v>0</v>
      </c>
      <c r="J240" s="368">
        <v>0</v>
      </c>
      <c r="K240" s="368">
        <v>0</v>
      </c>
      <c r="L240" s="368">
        <v>0</v>
      </c>
      <c r="M240" s="368">
        <v>0</v>
      </c>
      <c r="N240" s="368">
        <v>0</v>
      </c>
      <c r="O240" s="368">
        <v>0</v>
      </c>
      <c r="P240" s="368">
        <v>0</v>
      </c>
      <c r="Q240" s="368">
        <v>0</v>
      </c>
      <c r="R240" s="313"/>
      <c r="S240" s="313"/>
      <c r="T240" s="313"/>
      <c r="U240" s="313"/>
      <c r="V240" s="313"/>
      <c r="W240" s="313"/>
      <c r="X240" s="320"/>
      <c r="Y240" s="320"/>
      <c r="Z240" s="320"/>
      <c r="AA240" s="320"/>
      <c r="AB240" s="320"/>
      <c r="AC240" s="320"/>
      <c r="AD240" s="320"/>
      <c r="AE240" s="320"/>
      <c r="AF240" s="320"/>
      <c r="AG240" s="320"/>
      <c r="AH240" s="320"/>
      <c r="AI240" s="320"/>
      <c r="AJ240" s="320"/>
      <c r="AK240" s="320"/>
      <c r="AL240" s="320"/>
      <c r="AM240" s="320"/>
      <c r="AN240" s="320"/>
      <c r="AO240" s="320"/>
      <c r="AP240" s="320"/>
      <c r="AQ240" s="320"/>
      <c r="AR240" s="320"/>
      <c r="AS240" s="320"/>
      <c r="AT240" s="320"/>
      <c r="AU240" s="320"/>
      <c r="AV240" s="320"/>
      <c r="AW240" s="320"/>
      <c r="AX240" s="320"/>
      <c r="AY240" s="320"/>
      <c r="AZ240" s="320"/>
      <c r="BA240" s="320"/>
      <c r="BB240" s="320"/>
      <c r="BC240" s="320"/>
      <c r="BD240" s="320"/>
      <c r="BE240" s="320"/>
      <c r="BF240" s="320"/>
      <c r="BG240" s="320"/>
      <c r="BH240" s="320"/>
      <c r="BI240" s="320"/>
      <c r="BJ240" s="320"/>
      <c r="BK240" s="320"/>
      <c r="BL240" s="320"/>
      <c r="BM240" s="320"/>
      <c r="BN240" s="320"/>
      <c r="BO240" s="320"/>
      <c r="BP240" s="320"/>
      <c r="BQ240" s="320"/>
      <c r="BR240" s="248"/>
      <c r="BS240" s="240"/>
      <c r="BT240" s="240"/>
      <c r="BU240" s="240"/>
    </row>
    <row r="241" spans="1:73" s="75" customFormat="1" ht="15" outlineLevel="1" x14ac:dyDescent="0.25">
      <c r="A241" s="238"/>
      <c r="B241" s="239"/>
      <c r="C241" s="249"/>
      <c r="D241" s="249"/>
      <c r="E241" s="249"/>
      <c r="F241" s="257"/>
      <c r="G241" s="257" t="str">
        <f t="shared" si="5"/>
        <v>YAEAEa</v>
      </c>
      <c r="H241" s="368">
        <v>0</v>
      </c>
      <c r="I241" s="368">
        <v>0</v>
      </c>
      <c r="J241" s="368">
        <v>0</v>
      </c>
      <c r="K241" s="368">
        <v>0</v>
      </c>
      <c r="L241" s="368">
        <v>0</v>
      </c>
      <c r="M241" s="368">
        <v>0</v>
      </c>
      <c r="N241" s="368">
        <v>0</v>
      </c>
      <c r="O241" s="368">
        <v>0</v>
      </c>
      <c r="P241" s="368">
        <v>0</v>
      </c>
      <c r="Q241" s="368">
        <v>0</v>
      </c>
      <c r="X241" s="320"/>
      <c r="Y241" s="320"/>
      <c r="Z241" s="320"/>
      <c r="AA241" s="320"/>
      <c r="AB241" s="320"/>
      <c r="AC241" s="320"/>
      <c r="AD241" s="320"/>
      <c r="AE241" s="320"/>
      <c r="AF241" s="320"/>
      <c r="AG241" s="320"/>
      <c r="AH241" s="320"/>
      <c r="AI241" s="320"/>
      <c r="AJ241" s="320"/>
      <c r="AK241" s="320"/>
      <c r="AL241" s="320"/>
      <c r="AM241" s="320"/>
      <c r="AN241" s="320"/>
      <c r="AO241" s="320"/>
      <c r="AP241" s="320"/>
      <c r="AQ241" s="320"/>
      <c r="AR241" s="320"/>
      <c r="AS241" s="320"/>
      <c r="AT241" s="320"/>
      <c r="AU241" s="320"/>
      <c r="AV241" s="320"/>
      <c r="AW241" s="320"/>
      <c r="AX241" s="320"/>
      <c r="AY241" s="320"/>
      <c r="AZ241" s="320"/>
      <c r="BA241" s="320"/>
      <c r="BB241" s="320"/>
      <c r="BC241" s="320"/>
      <c r="BD241" s="320"/>
      <c r="BE241" s="320"/>
      <c r="BF241" s="320"/>
      <c r="BG241" s="320"/>
      <c r="BH241" s="320"/>
      <c r="BI241" s="320"/>
      <c r="BJ241" s="320"/>
      <c r="BK241" s="320"/>
      <c r="BL241" s="320"/>
      <c r="BM241" s="320"/>
      <c r="BN241" s="320"/>
      <c r="BO241" s="320"/>
      <c r="BP241" s="320"/>
      <c r="BQ241" s="320"/>
      <c r="BR241" s="248"/>
      <c r="BS241" s="240"/>
      <c r="BT241" s="240"/>
      <c r="BU241" s="240"/>
    </row>
    <row r="242" spans="1:73" s="75" customFormat="1" ht="15" outlineLevel="1" x14ac:dyDescent="0.25">
      <c r="A242" s="238"/>
      <c r="B242" s="239"/>
      <c r="C242" s="249"/>
      <c r="D242" s="249"/>
      <c r="E242" s="249"/>
      <c r="F242" s="257"/>
      <c r="G242" s="257" t="str">
        <f t="shared" si="5"/>
        <v>AYAEAb</v>
      </c>
      <c r="H242" s="368">
        <v>4000</v>
      </c>
      <c r="I242" s="368">
        <v>4000</v>
      </c>
      <c r="J242" s="368">
        <v>4000</v>
      </c>
      <c r="K242" s="368">
        <v>4000</v>
      </c>
      <c r="L242" s="368">
        <v>4000</v>
      </c>
      <c r="M242" s="368">
        <v>4000</v>
      </c>
      <c r="N242" s="368">
        <v>4000</v>
      </c>
      <c r="O242" s="368">
        <v>4000</v>
      </c>
      <c r="P242" s="368">
        <v>4000</v>
      </c>
      <c r="Q242" s="368">
        <v>4000</v>
      </c>
      <c r="R242" s="313"/>
      <c r="S242" s="313"/>
      <c r="T242" s="313"/>
      <c r="U242" s="313"/>
      <c r="V242" s="313"/>
      <c r="W242" s="313"/>
      <c r="X242" s="320"/>
      <c r="Y242" s="320"/>
      <c r="Z242" s="320"/>
      <c r="AA242" s="320"/>
      <c r="AB242" s="320"/>
      <c r="AC242" s="320"/>
      <c r="AD242" s="320"/>
      <c r="AE242" s="320"/>
      <c r="AF242" s="320"/>
      <c r="AG242" s="320"/>
      <c r="AH242" s="320"/>
      <c r="AI242" s="320"/>
      <c r="AJ242" s="320"/>
      <c r="AK242" s="320"/>
      <c r="AL242" s="320"/>
      <c r="AM242" s="320"/>
      <c r="AN242" s="320"/>
      <c r="AO242" s="320"/>
      <c r="AP242" s="320"/>
      <c r="AQ242" s="320"/>
      <c r="AR242" s="320"/>
      <c r="AS242" s="320"/>
      <c r="AT242" s="320"/>
      <c r="AU242" s="320"/>
      <c r="AV242" s="320"/>
      <c r="AW242" s="320"/>
      <c r="AX242" s="320"/>
      <c r="AY242" s="320"/>
      <c r="AZ242" s="320"/>
      <c r="BA242" s="320"/>
      <c r="BB242" s="320"/>
      <c r="BC242" s="320"/>
      <c r="BD242" s="320"/>
      <c r="BE242" s="320"/>
      <c r="BF242" s="320"/>
      <c r="BG242" s="320"/>
      <c r="BH242" s="320"/>
      <c r="BI242" s="320"/>
      <c r="BJ242" s="320"/>
      <c r="BK242" s="320"/>
      <c r="BL242" s="320"/>
      <c r="BM242" s="320"/>
      <c r="BN242" s="320"/>
      <c r="BO242" s="320"/>
      <c r="BP242" s="320"/>
      <c r="BQ242" s="320"/>
      <c r="BR242" s="248"/>
      <c r="BS242" s="240"/>
      <c r="BT242" s="240"/>
      <c r="BU242" s="240"/>
    </row>
    <row r="243" spans="1:73" s="75" customFormat="1" ht="15" outlineLevel="1" x14ac:dyDescent="0.25">
      <c r="A243" s="238"/>
      <c r="B243" s="239"/>
      <c r="C243" s="249"/>
      <c r="D243" s="249"/>
      <c r="E243" s="249"/>
      <c r="F243" s="257"/>
      <c r="G243" s="257" t="str">
        <f t="shared" si="5"/>
        <v>YYNENb</v>
      </c>
      <c r="H243" s="368">
        <v>4000</v>
      </c>
      <c r="I243" s="368">
        <v>4000</v>
      </c>
      <c r="J243" s="368">
        <v>4000</v>
      </c>
      <c r="K243" s="368">
        <v>4000</v>
      </c>
      <c r="L243" s="368">
        <v>4000</v>
      </c>
      <c r="M243" s="368">
        <v>4000</v>
      </c>
      <c r="N243" s="368">
        <v>4000</v>
      </c>
      <c r="O243" s="368">
        <v>4000</v>
      </c>
      <c r="P243" s="368">
        <v>4000</v>
      </c>
      <c r="Q243" s="368">
        <v>4000</v>
      </c>
      <c r="X243" s="320"/>
      <c r="Y243" s="320"/>
      <c r="Z243" s="320"/>
      <c r="AA243" s="320"/>
      <c r="AB243" s="320"/>
      <c r="AC243" s="320"/>
      <c r="AD243" s="320"/>
      <c r="AE243" s="320"/>
      <c r="AF243" s="320"/>
      <c r="AG243" s="320"/>
      <c r="AH243" s="320"/>
      <c r="AI243" s="320"/>
      <c r="AJ243" s="320"/>
      <c r="AK243" s="320"/>
      <c r="AL243" s="320"/>
      <c r="AM243" s="320"/>
      <c r="AN243" s="320"/>
      <c r="AO243" s="320"/>
      <c r="AP243" s="320"/>
      <c r="AQ243" s="320"/>
      <c r="AR243" s="320"/>
      <c r="AS243" s="320"/>
      <c r="AT243" s="320"/>
      <c r="AU243" s="320"/>
      <c r="AV243" s="320"/>
      <c r="AW243" s="320"/>
      <c r="AX243" s="320"/>
      <c r="AY243" s="320"/>
      <c r="AZ243" s="320"/>
      <c r="BA243" s="320"/>
      <c r="BB243" s="320"/>
      <c r="BC243" s="320"/>
      <c r="BD243" s="320"/>
      <c r="BE243" s="320"/>
      <c r="BF243" s="320"/>
      <c r="BG243" s="320"/>
      <c r="BH243" s="320"/>
      <c r="BI243" s="320"/>
      <c r="BJ243" s="320"/>
      <c r="BK243" s="320"/>
      <c r="BL243" s="320"/>
      <c r="BM243" s="320"/>
      <c r="BN243" s="320"/>
      <c r="BO243" s="320"/>
      <c r="BP243" s="320"/>
      <c r="BQ243" s="320"/>
      <c r="BR243" s="248"/>
      <c r="BS243" s="240"/>
      <c r="BT243" s="240"/>
      <c r="BU243" s="240"/>
    </row>
    <row r="244" spans="1:73" s="75" customFormat="1" ht="15" outlineLevel="1" x14ac:dyDescent="0.25">
      <c r="A244" s="238"/>
      <c r="B244" s="239"/>
      <c r="C244" s="249"/>
      <c r="D244" s="249"/>
      <c r="E244" s="249"/>
      <c r="F244" s="257"/>
      <c r="G244" s="257" t="str">
        <f t="shared" si="5"/>
        <v>YYENEz</v>
      </c>
      <c r="H244" s="368">
        <v>1800</v>
      </c>
      <c r="I244" s="368">
        <v>1800</v>
      </c>
      <c r="J244" s="368">
        <v>1800</v>
      </c>
      <c r="K244" s="368">
        <v>1800</v>
      </c>
      <c r="L244" s="368">
        <v>1800</v>
      </c>
      <c r="M244" s="368">
        <v>1800</v>
      </c>
      <c r="N244" s="368">
        <v>1800</v>
      </c>
      <c r="O244" s="368">
        <v>1800</v>
      </c>
      <c r="P244" s="368">
        <v>1800</v>
      </c>
      <c r="Q244" s="368">
        <v>1800</v>
      </c>
      <c r="R244" s="313"/>
      <c r="S244" s="313"/>
      <c r="T244" s="313"/>
      <c r="U244" s="313"/>
      <c r="V244" s="313"/>
      <c r="W244" s="313"/>
      <c r="X244" s="320"/>
      <c r="Y244" s="320"/>
      <c r="Z244" s="320"/>
      <c r="AA244" s="320"/>
      <c r="AB244" s="320"/>
      <c r="AC244" s="320"/>
      <c r="AD244" s="320"/>
      <c r="AE244" s="320"/>
      <c r="AF244" s="320"/>
      <c r="AG244" s="320"/>
      <c r="AH244" s="320"/>
      <c r="AI244" s="320"/>
      <c r="AJ244" s="320"/>
      <c r="AK244" s="320"/>
      <c r="AL244" s="320"/>
      <c r="AM244" s="320"/>
      <c r="AN244" s="320"/>
      <c r="AO244" s="320"/>
      <c r="AP244" s="320"/>
      <c r="AQ244" s="320"/>
      <c r="AR244" s="320"/>
      <c r="AS244" s="320"/>
      <c r="AT244" s="320"/>
      <c r="AU244" s="320"/>
      <c r="AV244" s="320"/>
      <c r="AW244" s="320"/>
      <c r="AX244" s="320"/>
      <c r="AY244" s="320"/>
      <c r="AZ244" s="320"/>
      <c r="BA244" s="320"/>
      <c r="BB244" s="320"/>
      <c r="BC244" s="320"/>
      <c r="BD244" s="320"/>
      <c r="BE244" s="320"/>
      <c r="BF244" s="320"/>
      <c r="BG244" s="320"/>
      <c r="BH244" s="320"/>
      <c r="BI244" s="320"/>
      <c r="BJ244" s="320"/>
      <c r="BK244" s="320"/>
      <c r="BL244" s="320"/>
      <c r="BM244" s="320"/>
      <c r="BN244" s="320"/>
      <c r="BO244" s="320"/>
      <c r="BP244" s="320"/>
      <c r="BQ244" s="320"/>
      <c r="BR244" s="248"/>
      <c r="BS244" s="240"/>
      <c r="BT244" s="240"/>
      <c r="BU244" s="240"/>
    </row>
    <row r="245" spans="1:73" s="75" customFormat="1" ht="15" outlineLevel="1" x14ac:dyDescent="0.25">
      <c r="A245" s="238"/>
      <c r="B245" s="239"/>
      <c r="C245" s="249"/>
      <c r="D245" s="249"/>
      <c r="E245" s="249"/>
      <c r="F245" s="257"/>
      <c r="G245" s="257" t="str">
        <f t="shared" si="5"/>
        <v>YYENEr</v>
      </c>
      <c r="H245" s="368">
        <v>2000</v>
      </c>
      <c r="I245" s="368">
        <v>2000</v>
      </c>
      <c r="J245" s="368">
        <v>2000</v>
      </c>
      <c r="K245" s="368">
        <v>2000</v>
      </c>
      <c r="L245" s="368">
        <v>2000</v>
      </c>
      <c r="M245" s="368">
        <v>2000</v>
      </c>
      <c r="N245" s="368">
        <v>2000</v>
      </c>
      <c r="O245" s="368">
        <v>2000</v>
      </c>
      <c r="P245" s="368">
        <v>2000</v>
      </c>
      <c r="Q245" s="368">
        <v>2000</v>
      </c>
      <c r="R245" s="313"/>
      <c r="S245" s="313"/>
      <c r="T245" s="313"/>
      <c r="U245" s="313"/>
      <c r="V245" s="313"/>
      <c r="W245" s="313"/>
      <c r="X245" s="320"/>
      <c r="Y245" s="320"/>
      <c r="Z245" s="320"/>
      <c r="AA245" s="320"/>
      <c r="AB245" s="320"/>
      <c r="AC245" s="320"/>
      <c r="AD245" s="320"/>
      <c r="AE245" s="320"/>
      <c r="AF245" s="320"/>
      <c r="AG245" s="320"/>
      <c r="AH245" s="320"/>
      <c r="AI245" s="320"/>
      <c r="AJ245" s="320"/>
      <c r="AK245" s="320"/>
      <c r="AL245" s="320"/>
      <c r="AM245" s="320"/>
      <c r="AN245" s="320"/>
      <c r="AO245" s="320"/>
      <c r="AP245" s="320"/>
      <c r="AQ245" s="320"/>
      <c r="AR245" s="320"/>
      <c r="AS245" s="320"/>
      <c r="AT245" s="320"/>
      <c r="AU245" s="320"/>
      <c r="AV245" s="320"/>
      <c r="AW245" s="320"/>
      <c r="AX245" s="320"/>
      <c r="AY245" s="320"/>
      <c r="AZ245" s="320"/>
      <c r="BA245" s="320"/>
      <c r="BB245" s="320"/>
      <c r="BC245" s="320"/>
      <c r="BD245" s="320"/>
      <c r="BE245" s="320"/>
      <c r="BF245" s="320"/>
      <c r="BG245" s="320"/>
      <c r="BH245" s="320"/>
      <c r="BI245" s="320"/>
      <c r="BJ245" s="320"/>
      <c r="BK245" s="320"/>
      <c r="BL245" s="320"/>
      <c r="BM245" s="320"/>
      <c r="BN245" s="320"/>
      <c r="BO245" s="320"/>
      <c r="BP245" s="320"/>
      <c r="BQ245" s="320"/>
      <c r="BR245" s="248"/>
      <c r="BS245" s="240"/>
      <c r="BT245" s="240"/>
      <c r="BU245" s="240"/>
    </row>
    <row r="246" spans="1:73" s="75" customFormat="1" ht="15" outlineLevel="1" x14ac:dyDescent="0.25">
      <c r="A246" s="238"/>
      <c r="B246" s="239"/>
      <c r="C246" s="249"/>
      <c r="D246" s="249"/>
      <c r="E246" s="249"/>
      <c r="F246" s="257"/>
      <c r="G246" s="257" t="str">
        <f t="shared" si="5"/>
        <v>YYNEEr</v>
      </c>
      <c r="H246" s="368">
        <v>2000</v>
      </c>
      <c r="I246" s="368">
        <v>2000</v>
      </c>
      <c r="J246" s="368">
        <v>2000</v>
      </c>
      <c r="K246" s="368">
        <v>2000</v>
      </c>
      <c r="L246" s="368">
        <v>2000</v>
      </c>
      <c r="M246" s="368">
        <v>2000</v>
      </c>
      <c r="N246" s="368">
        <v>2000</v>
      </c>
      <c r="O246" s="368">
        <v>2000</v>
      </c>
      <c r="P246" s="368">
        <v>2000</v>
      </c>
      <c r="Q246" s="368">
        <v>2000</v>
      </c>
      <c r="R246" s="313"/>
      <c r="S246" s="313"/>
      <c r="T246" s="313"/>
      <c r="U246" s="313"/>
      <c r="V246" s="313"/>
      <c r="W246" s="313"/>
      <c r="X246" s="320"/>
      <c r="Y246" s="320"/>
      <c r="Z246" s="320"/>
      <c r="AA246" s="320"/>
      <c r="AB246" s="320"/>
      <c r="AC246" s="320"/>
      <c r="AD246" s="320"/>
      <c r="AE246" s="320"/>
      <c r="AF246" s="320"/>
      <c r="AG246" s="320"/>
      <c r="AH246" s="320"/>
      <c r="AI246" s="320"/>
      <c r="AJ246" s="320"/>
      <c r="AK246" s="320"/>
      <c r="AL246" s="320"/>
      <c r="AM246" s="320"/>
      <c r="AN246" s="320"/>
      <c r="AO246" s="320"/>
      <c r="AP246" s="320"/>
      <c r="AQ246" s="320"/>
      <c r="AR246" s="320"/>
      <c r="AS246" s="320"/>
      <c r="AT246" s="320"/>
      <c r="AU246" s="320"/>
      <c r="AV246" s="320"/>
      <c r="AW246" s="320"/>
      <c r="AX246" s="320"/>
      <c r="AY246" s="320"/>
      <c r="AZ246" s="320"/>
      <c r="BA246" s="320"/>
      <c r="BB246" s="320"/>
      <c r="BC246" s="320"/>
      <c r="BD246" s="320"/>
      <c r="BE246" s="320"/>
      <c r="BF246" s="320"/>
      <c r="BG246" s="320"/>
      <c r="BH246" s="320"/>
      <c r="BI246" s="320"/>
      <c r="BJ246" s="320"/>
      <c r="BK246" s="320"/>
      <c r="BL246" s="320"/>
      <c r="BM246" s="320"/>
      <c r="BN246" s="320"/>
      <c r="BO246" s="320"/>
      <c r="BP246" s="320"/>
      <c r="BQ246" s="320"/>
      <c r="BR246" s="248"/>
      <c r="BS246" s="240"/>
      <c r="BT246" s="240"/>
      <c r="BU246" s="240"/>
    </row>
    <row r="247" spans="1:73" s="75" customFormat="1" ht="15" outlineLevel="1" x14ac:dyDescent="0.25">
      <c r="A247" s="238"/>
      <c r="B247" s="239"/>
      <c r="C247" s="249"/>
      <c r="D247" s="249"/>
      <c r="E247" s="249"/>
      <c r="F247" s="257"/>
      <c r="G247" s="257" t="str">
        <f t="shared" si="5"/>
        <v>YYEENw</v>
      </c>
      <c r="H247" s="368">
        <v>3800</v>
      </c>
      <c r="I247" s="368">
        <v>3800</v>
      </c>
      <c r="J247" s="368">
        <v>3800</v>
      </c>
      <c r="K247" s="368">
        <v>3800</v>
      </c>
      <c r="L247" s="368">
        <v>3800</v>
      </c>
      <c r="M247" s="368">
        <v>3800</v>
      </c>
      <c r="N247" s="368">
        <v>3800</v>
      </c>
      <c r="O247" s="368">
        <v>3800</v>
      </c>
      <c r="P247" s="368">
        <v>3800</v>
      </c>
      <c r="Q247" s="368">
        <v>3800</v>
      </c>
      <c r="R247" s="313"/>
      <c r="S247" s="313"/>
      <c r="T247" s="313"/>
      <c r="U247" s="313"/>
      <c r="V247" s="313"/>
      <c r="W247" s="313"/>
      <c r="X247" s="320"/>
      <c r="Y247" s="320"/>
      <c r="Z247" s="320"/>
      <c r="AA247" s="320"/>
      <c r="AB247" s="320"/>
      <c r="AC247" s="320"/>
      <c r="AD247" s="320"/>
      <c r="AE247" s="320"/>
      <c r="AF247" s="320"/>
      <c r="AG247" s="320"/>
      <c r="AH247" s="320"/>
      <c r="AI247" s="320"/>
      <c r="AJ247" s="320"/>
      <c r="AK247" s="320"/>
      <c r="AL247" s="320"/>
      <c r="AM247" s="320"/>
      <c r="AN247" s="320"/>
      <c r="AO247" s="320"/>
      <c r="AP247" s="320"/>
      <c r="AQ247" s="320"/>
      <c r="AR247" s="320"/>
      <c r="AS247" s="320"/>
      <c r="AT247" s="320"/>
      <c r="AU247" s="320"/>
      <c r="AV247" s="320"/>
      <c r="AW247" s="320"/>
      <c r="AX247" s="320"/>
      <c r="AY247" s="320"/>
      <c r="AZ247" s="320"/>
      <c r="BA247" s="320"/>
      <c r="BB247" s="320"/>
      <c r="BC247" s="320"/>
      <c r="BD247" s="320"/>
      <c r="BE247" s="320"/>
      <c r="BF247" s="320"/>
      <c r="BG247" s="320"/>
      <c r="BH247" s="320"/>
      <c r="BI247" s="320"/>
      <c r="BJ247" s="320"/>
      <c r="BK247" s="320"/>
      <c r="BL247" s="320"/>
      <c r="BM247" s="320"/>
      <c r="BN247" s="320"/>
      <c r="BO247" s="320"/>
      <c r="BP247" s="320"/>
      <c r="BQ247" s="320"/>
      <c r="BR247" s="248"/>
      <c r="BS247" s="240"/>
      <c r="BT247" s="240"/>
      <c r="BU247" s="240"/>
    </row>
    <row r="248" spans="1:73" s="75" customFormat="1" ht="15" outlineLevel="1" x14ac:dyDescent="0.25">
      <c r="A248" s="238"/>
      <c r="B248" s="239"/>
      <c r="C248" s="249"/>
      <c r="D248" s="249"/>
      <c r="E248" s="249"/>
      <c r="F248" s="257"/>
      <c r="G248" s="257" t="str">
        <f t="shared" si="5"/>
        <v>YYENEb</v>
      </c>
      <c r="H248" s="368">
        <v>4000</v>
      </c>
      <c r="I248" s="368">
        <v>4000</v>
      </c>
      <c r="J248" s="368">
        <v>4000</v>
      </c>
      <c r="K248" s="368">
        <v>4000</v>
      </c>
      <c r="L248" s="368">
        <v>4000</v>
      </c>
      <c r="M248" s="368">
        <v>4000</v>
      </c>
      <c r="N248" s="368">
        <v>4000</v>
      </c>
      <c r="O248" s="368">
        <v>4000</v>
      </c>
      <c r="P248" s="368">
        <v>4000</v>
      </c>
      <c r="Q248" s="368">
        <v>4000</v>
      </c>
      <c r="X248" s="320"/>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248"/>
      <c r="BS248" s="240"/>
      <c r="BT248" s="240"/>
      <c r="BU248" s="240"/>
    </row>
    <row r="249" spans="1:73" s="75" customFormat="1" ht="15" outlineLevel="1" x14ac:dyDescent="0.25">
      <c r="A249" s="238"/>
      <c r="B249" s="239"/>
      <c r="C249" s="249"/>
      <c r="D249" s="249"/>
      <c r="E249" s="249"/>
      <c r="F249" s="257"/>
      <c r="G249" s="257" t="str">
        <f t="shared" si="5"/>
        <v>AAAAAz</v>
      </c>
      <c r="H249" s="368">
        <v>1800</v>
      </c>
      <c r="I249" s="368">
        <v>1800</v>
      </c>
      <c r="J249" s="368">
        <v>1800</v>
      </c>
      <c r="K249" s="368">
        <v>1800</v>
      </c>
      <c r="L249" s="368">
        <v>1800</v>
      </c>
      <c r="M249" s="368">
        <v>1800</v>
      </c>
      <c r="N249" s="368">
        <v>1800</v>
      </c>
      <c r="O249" s="368">
        <v>1800</v>
      </c>
      <c r="P249" s="368">
        <v>1800</v>
      </c>
      <c r="Q249" s="368">
        <v>1800</v>
      </c>
      <c r="R249" s="313"/>
      <c r="S249" s="313"/>
      <c r="T249" s="313"/>
      <c r="U249" s="313"/>
      <c r="V249" s="313"/>
      <c r="W249" s="313"/>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 t="shared" si="5"/>
        <v>AAAANw</v>
      </c>
      <c r="H250" s="368">
        <v>3800</v>
      </c>
      <c r="I250" s="368">
        <v>3800</v>
      </c>
      <c r="J250" s="368">
        <v>3800</v>
      </c>
      <c r="K250" s="368">
        <v>3800</v>
      </c>
      <c r="L250" s="368">
        <v>3800</v>
      </c>
      <c r="M250" s="368">
        <v>3800</v>
      </c>
      <c r="N250" s="368">
        <v>3800</v>
      </c>
      <c r="O250" s="368">
        <v>3800</v>
      </c>
      <c r="P250" s="368">
        <v>3800</v>
      </c>
      <c r="Q250" s="368">
        <v>3800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257" t="str">
        <f t="shared" si="5"/>
        <v>AAANEb</v>
      </c>
      <c r="H251" s="368">
        <v>4000</v>
      </c>
      <c r="I251" s="368">
        <v>4000</v>
      </c>
      <c r="J251" s="368">
        <v>4000</v>
      </c>
      <c r="K251" s="368">
        <v>4000</v>
      </c>
      <c r="L251" s="368">
        <v>4000</v>
      </c>
      <c r="M251" s="368">
        <v>4000</v>
      </c>
      <c r="N251" s="368">
        <v>4000</v>
      </c>
      <c r="O251" s="368">
        <v>4000</v>
      </c>
      <c r="P251" s="368">
        <v>4000</v>
      </c>
      <c r="Q251" s="368">
        <v>4000</v>
      </c>
      <c r="R251" s="313"/>
      <c r="S251" s="313"/>
      <c r="T251" s="313"/>
      <c r="U251" s="313"/>
      <c r="V251" s="313"/>
      <c r="W251" s="313"/>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257" t="str">
        <f t="shared" si="5"/>
        <v>AANEEa</v>
      </c>
      <c r="H252" s="368">
        <v>0</v>
      </c>
      <c r="I252" s="368">
        <v>0</v>
      </c>
      <c r="J252" s="368">
        <v>0</v>
      </c>
      <c r="K252" s="368">
        <v>0</v>
      </c>
      <c r="L252" s="368">
        <v>0</v>
      </c>
      <c r="M252" s="368">
        <v>0</v>
      </c>
      <c r="N252" s="368">
        <v>0</v>
      </c>
      <c r="O252" s="368">
        <v>0</v>
      </c>
      <c r="P252" s="368">
        <v>0</v>
      </c>
      <c r="Q252" s="368">
        <v>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 t="shared" si="5"/>
        <v>AYEEAa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257" t="str">
        <f t="shared" si="5"/>
        <v>YYEAAa</v>
      </c>
      <c r="H254" s="368">
        <v>0</v>
      </c>
      <c r="I254" s="368">
        <v>0</v>
      </c>
      <c r="J254" s="368">
        <v>0</v>
      </c>
      <c r="K254" s="368">
        <v>0</v>
      </c>
      <c r="L254" s="368">
        <v>0</v>
      </c>
      <c r="M254" s="368">
        <v>0</v>
      </c>
      <c r="N254" s="368">
        <v>0</v>
      </c>
      <c r="O254" s="368">
        <v>0</v>
      </c>
      <c r="P254" s="368">
        <v>0</v>
      </c>
      <c r="Q254" s="368">
        <v>0</v>
      </c>
      <c r="R254" s="313"/>
      <c r="S254" s="313"/>
      <c r="T254" s="313"/>
      <c r="U254" s="313"/>
      <c r="V254" s="313"/>
      <c r="W254" s="313"/>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257" t="str">
        <f t="shared" si="5"/>
        <v>YYAAAa</v>
      </c>
      <c r="H255" s="368">
        <v>0</v>
      </c>
      <c r="I255" s="368">
        <v>0</v>
      </c>
      <c r="J255" s="368">
        <v>0</v>
      </c>
      <c r="K255" s="368">
        <v>0</v>
      </c>
      <c r="L255" s="368">
        <v>0</v>
      </c>
      <c r="M255" s="368">
        <v>0</v>
      </c>
      <c r="N255" s="368">
        <v>0</v>
      </c>
      <c r="O255" s="368">
        <v>0</v>
      </c>
      <c r="P255" s="368">
        <v>0</v>
      </c>
      <c r="Q255" s="368">
        <v>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5" customFormat="1" ht="15" outlineLevel="1" x14ac:dyDescent="0.25">
      <c r="A256" s="238"/>
      <c r="B256" s="239"/>
      <c r="C256" s="249"/>
      <c r="D256" s="249"/>
      <c r="E256" s="249"/>
      <c r="F256" s="257"/>
      <c r="G256" s="257" t="str">
        <f t="shared" si="5"/>
        <v>YAAAAa</v>
      </c>
      <c r="H256" s="368">
        <v>0</v>
      </c>
      <c r="I256" s="368">
        <v>0</v>
      </c>
      <c r="J256" s="368">
        <v>0</v>
      </c>
      <c r="K256" s="368">
        <v>0</v>
      </c>
      <c r="L256" s="368">
        <v>0</v>
      </c>
      <c r="M256" s="368">
        <v>0</v>
      </c>
      <c r="N256" s="368">
        <v>0</v>
      </c>
      <c r="O256" s="368">
        <v>0</v>
      </c>
      <c r="P256" s="368">
        <v>0</v>
      </c>
      <c r="Q256" s="368">
        <v>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257" t="str">
        <f t="shared" si="5"/>
        <v>YYENEl</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257" t="str">
        <f t="shared" si="5"/>
        <v>YYPENw</v>
      </c>
      <c r="H258" s="368">
        <v>0</v>
      </c>
      <c r="I258" s="368">
        <v>0</v>
      </c>
      <c r="J258" s="368">
        <v>0</v>
      </c>
      <c r="K258" s="368">
        <v>0</v>
      </c>
      <c r="L258" s="368">
        <v>0</v>
      </c>
      <c r="M258" s="368">
        <v>0</v>
      </c>
      <c r="N258" s="368">
        <v>0</v>
      </c>
      <c r="O258" s="368">
        <v>0</v>
      </c>
      <c r="P258" s="368">
        <v>0</v>
      </c>
      <c r="Q258" s="368">
        <v>0</v>
      </c>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257" t="str">
        <f t="shared" si="5"/>
        <v>YYEPEz</v>
      </c>
      <c r="H259" s="368">
        <v>0</v>
      </c>
      <c r="I259" s="368">
        <v>0</v>
      </c>
      <c r="J259" s="368">
        <v>0</v>
      </c>
      <c r="K259" s="368">
        <v>0</v>
      </c>
      <c r="L259" s="368">
        <v>0</v>
      </c>
      <c r="M259" s="368">
        <v>0</v>
      </c>
      <c r="N259" s="368">
        <v>0</v>
      </c>
      <c r="O259" s="368">
        <v>0</v>
      </c>
      <c r="P259" s="368">
        <v>0</v>
      </c>
      <c r="Q259" s="368">
        <v>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257" t="str">
        <f t="shared" si="5"/>
        <v>YYNEPw</v>
      </c>
      <c r="H260" s="368">
        <v>0</v>
      </c>
      <c r="I260" s="368">
        <v>0</v>
      </c>
      <c r="J260" s="368">
        <v>0</v>
      </c>
      <c r="K260" s="368">
        <v>0</v>
      </c>
      <c r="L260" s="368">
        <v>0</v>
      </c>
      <c r="M260" s="368">
        <v>0</v>
      </c>
      <c r="N260" s="368">
        <v>0</v>
      </c>
      <c r="O260" s="368">
        <v>0</v>
      </c>
      <c r="P260" s="368">
        <v>0</v>
      </c>
      <c r="Q260" s="368">
        <v>0</v>
      </c>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257" t="str">
        <f t="shared" si="5"/>
        <v>AYAAAw</v>
      </c>
      <c r="H261" s="368">
        <v>0</v>
      </c>
      <c r="I261" s="368">
        <v>0</v>
      </c>
      <c r="J261" s="368">
        <v>0</v>
      </c>
      <c r="K261" s="368">
        <v>0</v>
      </c>
      <c r="L261" s="368">
        <v>0</v>
      </c>
      <c r="M261" s="368">
        <v>0</v>
      </c>
      <c r="N261" s="368">
        <v>0</v>
      </c>
      <c r="O261" s="368">
        <v>0</v>
      </c>
      <c r="P261" s="368">
        <v>0</v>
      </c>
      <c r="Q261" s="368">
        <v>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257" t="str">
        <f t="shared" si="5"/>
        <v>AAEAAa</v>
      </c>
      <c r="H262" s="368">
        <v>0</v>
      </c>
      <c r="I262" s="368">
        <v>0</v>
      </c>
      <c r="J262" s="368">
        <v>0</v>
      </c>
      <c r="K262" s="368">
        <v>0</v>
      </c>
      <c r="L262" s="368">
        <v>0</v>
      </c>
      <c r="M262" s="368">
        <v>0</v>
      </c>
      <c r="N262" s="368">
        <v>0</v>
      </c>
      <c r="O262" s="368">
        <v>0</v>
      </c>
      <c r="P262" s="368">
        <v>0</v>
      </c>
      <c r="Q262" s="368">
        <v>0</v>
      </c>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257" t="str">
        <f t="shared" si="5"/>
        <v>AAAEAa</v>
      </c>
      <c r="H263" s="368">
        <v>0</v>
      </c>
      <c r="I263" s="368">
        <v>0</v>
      </c>
      <c r="J263" s="368">
        <v>0</v>
      </c>
      <c r="K263" s="368">
        <v>0</v>
      </c>
      <c r="L263" s="368">
        <v>0</v>
      </c>
      <c r="M263" s="368">
        <v>0</v>
      </c>
      <c r="N263" s="368">
        <v>0</v>
      </c>
      <c r="O263" s="368">
        <v>0</v>
      </c>
      <c r="P263" s="368">
        <v>0</v>
      </c>
      <c r="Q263" s="368">
        <v>0</v>
      </c>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257" t="str">
        <f t="shared" si="5"/>
        <v>YAAAEa</v>
      </c>
      <c r="H264" s="368">
        <v>0</v>
      </c>
      <c r="I264" s="368">
        <v>0</v>
      </c>
      <c r="J264" s="368">
        <v>0</v>
      </c>
      <c r="K264" s="368">
        <v>0</v>
      </c>
      <c r="L264" s="368">
        <v>0</v>
      </c>
      <c r="M264" s="368">
        <v>0</v>
      </c>
      <c r="N264" s="368">
        <v>0</v>
      </c>
      <c r="O264" s="368">
        <v>0</v>
      </c>
      <c r="P264" s="368">
        <v>0</v>
      </c>
      <c r="Q264" s="368">
        <v>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257" t="str">
        <f t="shared" si="5"/>
        <v>YAAANw</v>
      </c>
      <c r="H265" s="368">
        <v>0</v>
      </c>
      <c r="I265" s="368">
        <v>0</v>
      </c>
      <c r="J265" s="368">
        <v>0</v>
      </c>
      <c r="K265" s="368">
        <v>0</v>
      </c>
      <c r="L265" s="368">
        <v>0</v>
      </c>
      <c r="M265" s="368">
        <v>0</v>
      </c>
      <c r="N265" s="368">
        <v>0</v>
      </c>
      <c r="O265" s="368">
        <v>0</v>
      </c>
      <c r="P265" s="368">
        <v>0</v>
      </c>
      <c r="Q265" s="368">
        <v>0</v>
      </c>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257" t="str">
        <f t="shared" si="5"/>
        <v>AYAAAz</v>
      </c>
      <c r="H266" s="368">
        <v>0</v>
      </c>
      <c r="I266" s="368">
        <v>0</v>
      </c>
      <c r="J266" s="368">
        <v>0</v>
      </c>
      <c r="K266" s="368">
        <v>0</v>
      </c>
      <c r="L266" s="368">
        <v>0</v>
      </c>
      <c r="M266" s="368">
        <v>0</v>
      </c>
      <c r="N266" s="368">
        <v>0</v>
      </c>
      <c r="O266" s="368">
        <v>0</v>
      </c>
      <c r="P266" s="368">
        <v>0</v>
      </c>
      <c r="Q266" s="368">
        <v>0</v>
      </c>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257" t="str">
        <f t="shared" si="5"/>
        <v>AYEAAa</v>
      </c>
      <c r="H267" s="368">
        <v>0</v>
      </c>
      <c r="I267" s="368">
        <v>0</v>
      </c>
      <c r="J267" s="368">
        <v>0</v>
      </c>
      <c r="K267" s="368">
        <v>0</v>
      </c>
      <c r="L267" s="368">
        <v>0</v>
      </c>
      <c r="M267" s="368">
        <v>0</v>
      </c>
      <c r="N267" s="368">
        <v>0</v>
      </c>
      <c r="O267" s="368">
        <v>0</v>
      </c>
      <c r="P267" s="368">
        <v>0</v>
      </c>
      <c r="Q267" s="368">
        <v>0</v>
      </c>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257" t="str">
        <f t="shared" si="5"/>
        <v>AANEAa</v>
      </c>
      <c r="H268" s="368">
        <v>0</v>
      </c>
      <c r="I268" s="368">
        <v>0</v>
      </c>
      <c r="J268" s="368">
        <v>0</v>
      </c>
      <c r="K268" s="368">
        <v>0</v>
      </c>
      <c r="L268" s="368">
        <v>0</v>
      </c>
      <c r="M268" s="368">
        <v>0</v>
      </c>
      <c r="N268" s="368">
        <v>0</v>
      </c>
      <c r="O268" s="368">
        <v>0</v>
      </c>
      <c r="P268" s="368">
        <v>0</v>
      </c>
      <c r="Q268" s="368">
        <v>0</v>
      </c>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257" t="str">
        <f t="shared" si="5"/>
        <v>AAANEa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257"/>
      <c r="I270" s="257"/>
      <c r="J270" s="257"/>
      <c r="K270" s="257"/>
      <c r="N270" s="707"/>
      <c r="O270" s="313"/>
      <c r="P270" s="313"/>
      <c r="Q270" s="313"/>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257"/>
      <c r="I271" s="257"/>
      <c r="J271" s="257"/>
      <c r="K271" s="257"/>
      <c r="N271" s="707"/>
      <c r="O271" s="313"/>
      <c r="P271" s="313"/>
      <c r="Q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08" t="s">
        <v>910</v>
      </c>
      <c r="I272" s="257"/>
      <c r="J272" s="257"/>
      <c r="K272" s="257"/>
      <c r="N272" s="707"/>
      <c r="O272" s="313"/>
      <c r="P272" s="313"/>
      <c r="Q272" s="313"/>
      <c r="R272" s="313"/>
      <c r="S272" s="313"/>
      <c r="T272" s="313"/>
      <c r="U272" s="313"/>
      <c r="V272" s="313"/>
      <c r="W272" s="313"/>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257" t="s">
        <v>915</v>
      </c>
      <c r="H273" s="75" t="s">
        <v>934</v>
      </c>
      <c r="I273" s="75" t="s">
        <v>934</v>
      </c>
      <c r="J273" s="75" t="s">
        <v>934</v>
      </c>
      <c r="K273" s="75" t="s">
        <v>934</v>
      </c>
      <c r="L273" s="75" t="s">
        <v>934</v>
      </c>
      <c r="M273" s="75" t="s">
        <v>934</v>
      </c>
      <c r="N273" s="75" t="s">
        <v>461</v>
      </c>
      <c r="O273" s="75" t="s">
        <v>461</v>
      </c>
      <c r="P273" s="75" t="s">
        <v>461</v>
      </c>
      <c r="Q273" s="75" t="s">
        <v>461</v>
      </c>
      <c r="R273" s="75" t="s">
        <v>461</v>
      </c>
      <c r="S273" s="75" t="s">
        <v>461</v>
      </c>
      <c r="T273" s="75" t="s">
        <v>900</v>
      </c>
      <c r="U273" s="75" t="s">
        <v>900</v>
      </c>
      <c r="V273" s="75" t="s">
        <v>900</v>
      </c>
      <c r="W273" s="75" t="s">
        <v>900</v>
      </c>
      <c r="X273" s="75" t="s">
        <v>900</v>
      </c>
      <c r="Y273" s="75" t="s">
        <v>900</v>
      </c>
      <c r="Z273" s="75" t="s">
        <v>901</v>
      </c>
      <c r="AA273" s="75" t="s">
        <v>901</v>
      </c>
      <c r="AB273" s="75" t="s">
        <v>901</v>
      </c>
      <c r="AC273" s="75" t="s">
        <v>901</v>
      </c>
      <c r="AD273" s="75" t="s">
        <v>901</v>
      </c>
      <c r="AE273" s="75" t="s">
        <v>901</v>
      </c>
      <c r="AF273" s="75" t="s">
        <v>902</v>
      </c>
      <c r="AG273" s="75" t="s">
        <v>902</v>
      </c>
      <c r="AH273" s="75" t="s">
        <v>902</v>
      </c>
      <c r="AI273" s="75" t="s">
        <v>902</v>
      </c>
      <c r="AJ273" s="75" t="s">
        <v>902</v>
      </c>
      <c r="AK273" s="75" t="s">
        <v>902</v>
      </c>
      <c r="AL273" s="75" t="s">
        <v>903</v>
      </c>
      <c r="AM273" s="75" t="s">
        <v>903</v>
      </c>
      <c r="AN273" s="75" t="s">
        <v>903</v>
      </c>
      <c r="AO273" s="75" t="s">
        <v>903</v>
      </c>
      <c r="AP273" s="75" t="s">
        <v>903</v>
      </c>
      <c r="AQ273" s="75" t="s">
        <v>903</v>
      </c>
      <c r="AR273" s="75" t="s">
        <v>904</v>
      </c>
      <c r="AS273" s="75" t="s">
        <v>904</v>
      </c>
      <c r="AT273" s="75" t="s">
        <v>904</v>
      </c>
      <c r="AU273" s="75" t="s">
        <v>904</v>
      </c>
      <c r="AV273" s="75" t="s">
        <v>904</v>
      </c>
      <c r="AW273" s="75" t="s">
        <v>904</v>
      </c>
      <c r="AX273" s="75" t="s">
        <v>905</v>
      </c>
      <c r="AY273" s="75" t="s">
        <v>905</v>
      </c>
      <c r="AZ273" s="75" t="s">
        <v>905</v>
      </c>
      <c r="BA273" s="75" t="s">
        <v>905</v>
      </c>
      <c r="BB273" s="75" t="s">
        <v>905</v>
      </c>
      <c r="BC273" s="75" t="s">
        <v>905</v>
      </c>
      <c r="BD273" s="75" t="s">
        <v>906</v>
      </c>
      <c r="BE273" s="75" t="s">
        <v>906</v>
      </c>
      <c r="BF273" s="75" t="s">
        <v>906</v>
      </c>
      <c r="BG273" s="75" t="s">
        <v>906</v>
      </c>
      <c r="BH273" s="75" t="s">
        <v>906</v>
      </c>
      <c r="BI273" s="75" t="s">
        <v>906</v>
      </c>
      <c r="BJ273" s="75" t="s">
        <v>907</v>
      </c>
      <c r="BK273" s="75" t="s">
        <v>907</v>
      </c>
      <c r="BL273" s="75" t="s">
        <v>907</v>
      </c>
      <c r="BM273" s="75" t="s">
        <v>907</v>
      </c>
      <c r="BN273" s="75" t="s">
        <v>907</v>
      </c>
      <c r="BO273" s="75" t="s">
        <v>907</v>
      </c>
      <c r="BP273" s="320"/>
      <c r="BQ273" s="320"/>
      <c r="BR273" s="248"/>
      <c r="BS273" s="240"/>
      <c r="BT273" s="240"/>
      <c r="BU273" s="240"/>
    </row>
    <row r="274" spans="1:73" s="75" customFormat="1" ht="15" outlineLevel="1" x14ac:dyDescent="0.25">
      <c r="A274" s="238"/>
      <c r="B274" s="239"/>
      <c r="C274" s="249"/>
      <c r="D274" s="249"/>
      <c r="E274" s="249"/>
      <c r="F274" s="257"/>
      <c r="G274" s="257" t="s">
        <v>914</v>
      </c>
      <c r="H274" s="75" t="s">
        <v>384</v>
      </c>
      <c r="I274" s="75" t="s">
        <v>385</v>
      </c>
      <c r="J274" s="75" t="s">
        <v>386</v>
      </c>
      <c r="K274" s="75" t="s">
        <v>376</v>
      </c>
      <c r="L274" s="75" t="s">
        <v>377</v>
      </c>
      <c r="M274" s="75" t="s">
        <v>378</v>
      </c>
      <c r="N274" s="75" t="s">
        <v>384</v>
      </c>
      <c r="O274" s="75" t="s">
        <v>385</v>
      </c>
      <c r="P274" s="75" t="s">
        <v>386</v>
      </c>
      <c r="Q274" s="75" t="s">
        <v>376</v>
      </c>
      <c r="R274" s="75" t="s">
        <v>377</v>
      </c>
      <c r="S274" s="75" t="s">
        <v>378</v>
      </c>
      <c r="T274" s="75" t="s">
        <v>384</v>
      </c>
      <c r="U274" s="75" t="s">
        <v>385</v>
      </c>
      <c r="V274" s="75" t="s">
        <v>386</v>
      </c>
      <c r="W274" s="75" t="s">
        <v>376</v>
      </c>
      <c r="X274" s="75" t="s">
        <v>377</v>
      </c>
      <c r="Y274" s="75" t="s">
        <v>378</v>
      </c>
      <c r="Z274" s="75" t="s">
        <v>384</v>
      </c>
      <c r="AA274" s="75" t="s">
        <v>385</v>
      </c>
      <c r="AB274" s="75" t="s">
        <v>386</v>
      </c>
      <c r="AC274" s="75" t="s">
        <v>376</v>
      </c>
      <c r="AD274" s="75" t="s">
        <v>377</v>
      </c>
      <c r="AE274" s="75" t="s">
        <v>378</v>
      </c>
      <c r="AF274" s="75" t="s">
        <v>384</v>
      </c>
      <c r="AG274" s="75" t="s">
        <v>385</v>
      </c>
      <c r="AH274" s="75" t="s">
        <v>386</v>
      </c>
      <c r="AI274" s="75" t="s">
        <v>376</v>
      </c>
      <c r="AJ274" s="75" t="s">
        <v>377</v>
      </c>
      <c r="AK274" s="75" t="s">
        <v>378</v>
      </c>
      <c r="AL274" s="75" t="s">
        <v>384</v>
      </c>
      <c r="AM274" s="75" t="s">
        <v>385</v>
      </c>
      <c r="AN274" s="75" t="s">
        <v>386</v>
      </c>
      <c r="AO274" s="75" t="s">
        <v>376</v>
      </c>
      <c r="AP274" s="75" t="s">
        <v>377</v>
      </c>
      <c r="AQ274" s="75" t="s">
        <v>378</v>
      </c>
      <c r="AR274" s="75" t="s">
        <v>384</v>
      </c>
      <c r="AS274" s="75" t="s">
        <v>385</v>
      </c>
      <c r="AT274" s="75" t="s">
        <v>386</v>
      </c>
      <c r="AU274" s="75" t="s">
        <v>376</v>
      </c>
      <c r="AV274" s="75" t="s">
        <v>377</v>
      </c>
      <c r="AW274" s="75" t="s">
        <v>378</v>
      </c>
      <c r="AX274" s="75" t="s">
        <v>384</v>
      </c>
      <c r="AY274" s="75" t="s">
        <v>385</v>
      </c>
      <c r="AZ274" s="75" t="s">
        <v>386</v>
      </c>
      <c r="BA274" s="75" t="s">
        <v>376</v>
      </c>
      <c r="BB274" s="75" t="s">
        <v>377</v>
      </c>
      <c r="BC274" s="75" t="s">
        <v>378</v>
      </c>
      <c r="BD274" s="75" t="s">
        <v>384</v>
      </c>
      <c r="BE274" s="75" t="s">
        <v>385</v>
      </c>
      <c r="BF274" s="75" t="s">
        <v>386</v>
      </c>
      <c r="BG274" s="75" t="s">
        <v>376</v>
      </c>
      <c r="BH274" s="75" t="s">
        <v>377</v>
      </c>
      <c r="BI274" s="75" t="s">
        <v>378</v>
      </c>
      <c r="BJ274" s="75" t="s">
        <v>384</v>
      </c>
      <c r="BK274" s="75" t="s">
        <v>385</v>
      </c>
      <c r="BL274" s="75" t="s">
        <v>386</v>
      </c>
      <c r="BM274" s="75" t="s">
        <v>376</v>
      </c>
      <c r="BN274" s="75" t="s">
        <v>377</v>
      </c>
      <c r="BO274" s="75" t="s">
        <v>378</v>
      </c>
      <c r="BP274" s="320"/>
      <c r="BQ274" s="320"/>
      <c r="BR274" s="248"/>
      <c r="BS274" s="240"/>
      <c r="BT274" s="240"/>
      <c r="BU274" s="240"/>
    </row>
    <row r="275" spans="1:73" s="75" customFormat="1" ht="15" outlineLevel="1" x14ac:dyDescent="0.25">
      <c r="A275" s="238"/>
      <c r="B275" s="239"/>
      <c r="C275" s="249"/>
      <c r="D275" s="249"/>
      <c r="E275" s="249"/>
      <c r="F275" s="257"/>
      <c r="G275" s="257" t="str">
        <f t="shared" ref="G275:G304" si="6">_xlfn.CONCAT(H206:M206)</f>
        <v>AAAAAa</v>
      </c>
      <c r="H275" s="368">
        <v>0</v>
      </c>
      <c r="I275" s="368">
        <v>0</v>
      </c>
      <c r="J275" s="368">
        <v>0</v>
      </c>
      <c r="K275" s="368">
        <v>0</v>
      </c>
      <c r="L275" s="368">
        <v>0</v>
      </c>
      <c r="M275" s="368">
        <v>0</v>
      </c>
      <c r="N275" s="368">
        <v>0</v>
      </c>
      <c r="O275" s="368">
        <v>0</v>
      </c>
      <c r="P275" s="368">
        <v>0</v>
      </c>
      <c r="Q275" s="368">
        <v>0</v>
      </c>
      <c r="R275" s="368">
        <v>0</v>
      </c>
      <c r="S275" s="368">
        <v>0</v>
      </c>
      <c r="T275" s="368">
        <v>0</v>
      </c>
      <c r="U275" s="368">
        <v>0</v>
      </c>
      <c r="V275" s="368">
        <v>0</v>
      </c>
      <c r="W275" s="368">
        <v>0</v>
      </c>
      <c r="X275" s="368">
        <v>0</v>
      </c>
      <c r="Y275" s="368">
        <v>0</v>
      </c>
      <c r="Z275" s="368">
        <v>0</v>
      </c>
      <c r="AA275" s="368">
        <v>0</v>
      </c>
      <c r="AB275" s="368">
        <v>0</v>
      </c>
      <c r="AC275" s="368">
        <v>0</v>
      </c>
      <c r="AD275" s="368">
        <v>0</v>
      </c>
      <c r="AE275" s="368">
        <v>0</v>
      </c>
      <c r="AF275" s="368">
        <v>0</v>
      </c>
      <c r="AG275" s="368">
        <v>0</v>
      </c>
      <c r="AH275" s="368">
        <v>0</v>
      </c>
      <c r="AI275" s="368">
        <v>0</v>
      </c>
      <c r="AJ275" s="368">
        <v>0</v>
      </c>
      <c r="AK275" s="368">
        <v>0</v>
      </c>
      <c r="AL275" s="368">
        <v>0</v>
      </c>
      <c r="AM275" s="368">
        <v>0</v>
      </c>
      <c r="AN275" s="368">
        <v>0</v>
      </c>
      <c r="AO275" s="368">
        <v>0</v>
      </c>
      <c r="AP275" s="368">
        <v>0</v>
      </c>
      <c r="AQ275" s="368">
        <v>0</v>
      </c>
      <c r="AR275" s="368">
        <v>0</v>
      </c>
      <c r="AS275" s="368">
        <v>0</v>
      </c>
      <c r="AT275" s="368">
        <v>0</v>
      </c>
      <c r="AU275" s="368">
        <v>0</v>
      </c>
      <c r="AV275" s="368">
        <v>0</v>
      </c>
      <c r="AW275" s="368">
        <v>0</v>
      </c>
      <c r="AX275" s="368">
        <v>0</v>
      </c>
      <c r="AY275" s="368">
        <v>0</v>
      </c>
      <c r="AZ275" s="368">
        <v>0</v>
      </c>
      <c r="BA275" s="368">
        <v>0</v>
      </c>
      <c r="BB275" s="368">
        <v>0</v>
      </c>
      <c r="BC275" s="368">
        <v>0</v>
      </c>
      <c r="BD275" s="368">
        <v>0</v>
      </c>
      <c r="BE275" s="368">
        <v>0</v>
      </c>
      <c r="BF275" s="368">
        <v>0</v>
      </c>
      <c r="BG275" s="368">
        <v>0</v>
      </c>
      <c r="BH275" s="368">
        <v>0</v>
      </c>
      <c r="BI275" s="368">
        <v>0</v>
      </c>
      <c r="BJ275" s="368">
        <v>0</v>
      </c>
      <c r="BK275" s="368">
        <v>0</v>
      </c>
      <c r="BL275" s="368">
        <v>0</v>
      </c>
      <c r="BM275" s="368">
        <v>0</v>
      </c>
      <c r="BN275" s="368">
        <v>0</v>
      </c>
      <c r="BO275" s="368">
        <v>0</v>
      </c>
      <c r="BP275" s="320"/>
      <c r="BQ275" s="320"/>
      <c r="BR275" s="248"/>
      <c r="BS275" s="240"/>
      <c r="BT275" s="240"/>
      <c r="BU275" s="240"/>
    </row>
    <row r="276" spans="1:73" s="75" customFormat="1" ht="15" outlineLevel="1" x14ac:dyDescent="0.25">
      <c r="A276" s="238"/>
      <c r="B276" s="239"/>
      <c r="C276" s="249"/>
      <c r="D276" s="249"/>
      <c r="E276" s="249"/>
      <c r="F276" s="257"/>
      <c r="G276" s="257" t="str">
        <f t="shared" si="6"/>
        <v>YAEAEa</v>
      </c>
      <c r="H276" s="368">
        <v>0</v>
      </c>
      <c r="I276" s="368">
        <v>0</v>
      </c>
      <c r="J276" s="368">
        <v>0</v>
      </c>
      <c r="K276" s="368">
        <v>0</v>
      </c>
      <c r="L276" s="368">
        <v>0</v>
      </c>
      <c r="M276" s="368">
        <v>0</v>
      </c>
      <c r="N276" s="368">
        <v>0</v>
      </c>
      <c r="O276" s="368">
        <v>0</v>
      </c>
      <c r="P276" s="368">
        <v>0</v>
      </c>
      <c r="Q276" s="368">
        <v>0</v>
      </c>
      <c r="R276" s="368">
        <v>0</v>
      </c>
      <c r="S276" s="368">
        <v>0</v>
      </c>
      <c r="T276" s="368">
        <v>0</v>
      </c>
      <c r="U276" s="368">
        <v>0</v>
      </c>
      <c r="V276" s="368">
        <v>0</v>
      </c>
      <c r="W276" s="368">
        <v>0</v>
      </c>
      <c r="X276" s="368">
        <v>0</v>
      </c>
      <c r="Y276" s="368">
        <v>0</v>
      </c>
      <c r="Z276" s="368">
        <v>0</v>
      </c>
      <c r="AA276" s="368">
        <v>0</v>
      </c>
      <c r="AB276" s="368">
        <v>0</v>
      </c>
      <c r="AC276" s="368">
        <v>0</v>
      </c>
      <c r="AD276" s="368">
        <v>0</v>
      </c>
      <c r="AE276" s="368">
        <v>0</v>
      </c>
      <c r="AF276" s="368">
        <v>0</v>
      </c>
      <c r="AG276" s="368">
        <v>0</v>
      </c>
      <c r="AH276" s="368">
        <v>0</v>
      </c>
      <c r="AI276" s="368">
        <v>0</v>
      </c>
      <c r="AJ276" s="368">
        <v>0</v>
      </c>
      <c r="AK276" s="368">
        <v>0</v>
      </c>
      <c r="AL276" s="368">
        <v>0</v>
      </c>
      <c r="AM276" s="368">
        <v>0</v>
      </c>
      <c r="AN276" s="368">
        <v>0</v>
      </c>
      <c r="AO276" s="368">
        <v>0</v>
      </c>
      <c r="AP276" s="368">
        <v>0</v>
      </c>
      <c r="AQ276" s="368">
        <v>0</v>
      </c>
      <c r="AR276" s="368">
        <v>0</v>
      </c>
      <c r="AS276" s="368">
        <v>0</v>
      </c>
      <c r="AT276" s="368">
        <v>0</v>
      </c>
      <c r="AU276" s="368">
        <v>0</v>
      </c>
      <c r="AV276" s="368">
        <v>0</v>
      </c>
      <c r="AW276" s="368">
        <v>0</v>
      </c>
      <c r="AX276" s="368">
        <v>0</v>
      </c>
      <c r="AY276" s="368">
        <v>0</v>
      </c>
      <c r="AZ276" s="368">
        <v>0</v>
      </c>
      <c r="BA276" s="368">
        <v>0</v>
      </c>
      <c r="BB276" s="368">
        <v>0</v>
      </c>
      <c r="BC276" s="368">
        <v>0</v>
      </c>
      <c r="BD276" s="368">
        <v>0</v>
      </c>
      <c r="BE276" s="368">
        <v>0</v>
      </c>
      <c r="BF276" s="368">
        <v>0</v>
      </c>
      <c r="BG276" s="368">
        <v>0</v>
      </c>
      <c r="BH276" s="368">
        <v>0</v>
      </c>
      <c r="BI276" s="368">
        <v>0</v>
      </c>
      <c r="BJ276" s="368">
        <v>0</v>
      </c>
      <c r="BK276" s="368">
        <v>0</v>
      </c>
      <c r="BL276" s="368">
        <v>0</v>
      </c>
      <c r="BM276" s="368">
        <v>0</v>
      </c>
      <c r="BN276" s="368">
        <v>0</v>
      </c>
      <c r="BO276" s="368">
        <v>0</v>
      </c>
      <c r="BP276" s="320"/>
      <c r="BQ276" s="320"/>
      <c r="BR276" s="248"/>
      <c r="BS276" s="240"/>
      <c r="BT276" s="240"/>
      <c r="BU276" s="240"/>
    </row>
    <row r="277" spans="1:73" s="75" customFormat="1" ht="15" outlineLevel="1" x14ac:dyDescent="0.25">
      <c r="A277" s="238"/>
      <c r="B277" s="239"/>
      <c r="C277" s="249"/>
      <c r="D277" s="249"/>
      <c r="E277" s="249"/>
      <c r="F277" s="257"/>
      <c r="G277" s="257" t="str">
        <f t="shared" si="6"/>
        <v>AYAEAb</v>
      </c>
      <c r="H277" s="368">
        <v>1</v>
      </c>
      <c r="I277" s="368">
        <v>1</v>
      </c>
      <c r="J277" s="368">
        <v>1</v>
      </c>
      <c r="K277" s="368">
        <v>1</v>
      </c>
      <c r="L277" s="368">
        <v>0</v>
      </c>
      <c r="M277" s="368">
        <v>0</v>
      </c>
      <c r="N277" s="368">
        <v>1</v>
      </c>
      <c r="O277" s="368">
        <v>1</v>
      </c>
      <c r="P277" s="368">
        <v>1</v>
      </c>
      <c r="Q277" s="368">
        <v>1</v>
      </c>
      <c r="R277" s="368">
        <v>0</v>
      </c>
      <c r="S277" s="368">
        <v>0</v>
      </c>
      <c r="T277" s="368">
        <v>1</v>
      </c>
      <c r="U277" s="368">
        <v>1</v>
      </c>
      <c r="V277" s="368">
        <v>1</v>
      </c>
      <c r="W277" s="368">
        <v>1</v>
      </c>
      <c r="X277" s="368">
        <v>0</v>
      </c>
      <c r="Y277" s="368">
        <v>0</v>
      </c>
      <c r="Z277" s="368">
        <v>1</v>
      </c>
      <c r="AA277" s="368">
        <v>1</v>
      </c>
      <c r="AB277" s="368">
        <v>1</v>
      </c>
      <c r="AC277" s="368">
        <v>1</v>
      </c>
      <c r="AD277" s="368">
        <v>0</v>
      </c>
      <c r="AE277" s="368">
        <v>0</v>
      </c>
      <c r="AF277" s="368">
        <v>1</v>
      </c>
      <c r="AG277" s="368">
        <v>1</v>
      </c>
      <c r="AH277" s="368">
        <v>1</v>
      </c>
      <c r="AI277" s="368">
        <v>1</v>
      </c>
      <c r="AJ277" s="368">
        <v>0</v>
      </c>
      <c r="AK277" s="368">
        <v>0</v>
      </c>
      <c r="AL277" s="368">
        <v>1</v>
      </c>
      <c r="AM277" s="368">
        <v>1</v>
      </c>
      <c r="AN277" s="368">
        <v>1</v>
      </c>
      <c r="AO277" s="368">
        <v>1</v>
      </c>
      <c r="AP277" s="368">
        <v>0</v>
      </c>
      <c r="AQ277" s="368">
        <v>0</v>
      </c>
      <c r="AR277" s="368">
        <v>1</v>
      </c>
      <c r="AS277" s="368">
        <v>1</v>
      </c>
      <c r="AT277" s="368">
        <v>1</v>
      </c>
      <c r="AU277" s="368">
        <v>1</v>
      </c>
      <c r="AV277" s="368">
        <v>0</v>
      </c>
      <c r="AW277" s="368">
        <v>0</v>
      </c>
      <c r="AX277" s="368">
        <v>1</v>
      </c>
      <c r="AY277" s="368">
        <v>1</v>
      </c>
      <c r="AZ277" s="368">
        <v>1</v>
      </c>
      <c r="BA277" s="368">
        <v>1</v>
      </c>
      <c r="BB277" s="368">
        <v>0</v>
      </c>
      <c r="BC277" s="368">
        <v>0</v>
      </c>
      <c r="BD277" s="368">
        <v>1</v>
      </c>
      <c r="BE277" s="368">
        <v>1</v>
      </c>
      <c r="BF277" s="368">
        <v>1</v>
      </c>
      <c r="BG277" s="368">
        <v>1</v>
      </c>
      <c r="BH277" s="368">
        <v>0</v>
      </c>
      <c r="BI277" s="368">
        <v>0</v>
      </c>
      <c r="BJ277" s="368">
        <v>1</v>
      </c>
      <c r="BK277" s="368">
        <v>1</v>
      </c>
      <c r="BL277" s="368">
        <v>1</v>
      </c>
      <c r="BM277" s="368">
        <v>1</v>
      </c>
      <c r="BN277" s="368">
        <v>0</v>
      </c>
      <c r="BO277" s="368">
        <v>0</v>
      </c>
      <c r="BP277" s="320"/>
      <c r="BQ277" s="320"/>
      <c r="BR277" s="248"/>
      <c r="BS277" s="240"/>
      <c r="BT277" s="240"/>
      <c r="BU277" s="240"/>
    </row>
    <row r="278" spans="1:73" s="75" customFormat="1" ht="15" outlineLevel="1" x14ac:dyDescent="0.25">
      <c r="A278" s="238"/>
      <c r="B278" s="239"/>
      <c r="C278" s="249"/>
      <c r="D278" s="249"/>
      <c r="E278" s="249"/>
      <c r="F278" s="257"/>
      <c r="G278" s="257" t="str">
        <f t="shared" si="6"/>
        <v>YYNENb</v>
      </c>
      <c r="H278" s="368">
        <v>1</v>
      </c>
      <c r="I278" s="368">
        <v>1</v>
      </c>
      <c r="J278" s="368">
        <v>2</v>
      </c>
      <c r="K278" s="368">
        <v>2</v>
      </c>
      <c r="L278" s="368">
        <v>0</v>
      </c>
      <c r="M278" s="368">
        <v>0</v>
      </c>
      <c r="N278" s="368">
        <v>1</v>
      </c>
      <c r="O278" s="368">
        <v>1</v>
      </c>
      <c r="P278" s="368">
        <v>2</v>
      </c>
      <c r="Q278" s="368">
        <v>2</v>
      </c>
      <c r="R278" s="368">
        <v>0</v>
      </c>
      <c r="S278" s="368">
        <v>0</v>
      </c>
      <c r="T278" s="368">
        <v>1</v>
      </c>
      <c r="U278" s="368">
        <v>1</v>
      </c>
      <c r="V278" s="368">
        <v>2</v>
      </c>
      <c r="W278" s="368">
        <v>2</v>
      </c>
      <c r="X278" s="368">
        <v>0</v>
      </c>
      <c r="Y278" s="368">
        <v>0</v>
      </c>
      <c r="Z278" s="368">
        <v>1</v>
      </c>
      <c r="AA278" s="368">
        <v>1</v>
      </c>
      <c r="AB278" s="368">
        <v>2</v>
      </c>
      <c r="AC278" s="368">
        <v>2</v>
      </c>
      <c r="AD278" s="368">
        <v>0</v>
      </c>
      <c r="AE278" s="368">
        <v>0</v>
      </c>
      <c r="AF278" s="368">
        <v>1</v>
      </c>
      <c r="AG278" s="368">
        <v>1</v>
      </c>
      <c r="AH278" s="368">
        <v>2</v>
      </c>
      <c r="AI278" s="368">
        <v>2</v>
      </c>
      <c r="AJ278" s="368">
        <v>0</v>
      </c>
      <c r="AK278" s="368">
        <v>0</v>
      </c>
      <c r="AL278" s="368">
        <v>1</v>
      </c>
      <c r="AM278" s="368">
        <v>1</v>
      </c>
      <c r="AN278" s="368">
        <v>2</v>
      </c>
      <c r="AO278" s="368">
        <v>2</v>
      </c>
      <c r="AP278" s="368">
        <v>0</v>
      </c>
      <c r="AQ278" s="368">
        <v>0</v>
      </c>
      <c r="AR278" s="368">
        <v>1</v>
      </c>
      <c r="AS278" s="368">
        <v>1</v>
      </c>
      <c r="AT278" s="368">
        <v>2</v>
      </c>
      <c r="AU278" s="368">
        <v>2</v>
      </c>
      <c r="AV278" s="368">
        <v>0</v>
      </c>
      <c r="AW278" s="368">
        <v>0</v>
      </c>
      <c r="AX278" s="368">
        <v>1</v>
      </c>
      <c r="AY278" s="368">
        <v>1</v>
      </c>
      <c r="AZ278" s="368">
        <v>2</v>
      </c>
      <c r="BA278" s="368">
        <v>2</v>
      </c>
      <c r="BB278" s="368">
        <v>0</v>
      </c>
      <c r="BC278" s="368">
        <v>0</v>
      </c>
      <c r="BD278" s="368">
        <v>1</v>
      </c>
      <c r="BE278" s="368">
        <v>1</v>
      </c>
      <c r="BF278" s="368">
        <v>2</v>
      </c>
      <c r="BG278" s="368">
        <v>2</v>
      </c>
      <c r="BH278" s="368">
        <v>0</v>
      </c>
      <c r="BI278" s="368">
        <v>0</v>
      </c>
      <c r="BJ278" s="368">
        <v>1</v>
      </c>
      <c r="BK278" s="368">
        <v>1</v>
      </c>
      <c r="BL278" s="368">
        <v>2</v>
      </c>
      <c r="BM278" s="368">
        <v>2</v>
      </c>
      <c r="BN278" s="368">
        <v>0</v>
      </c>
      <c r="BO278" s="368">
        <v>0</v>
      </c>
      <c r="BP278" s="320"/>
      <c r="BQ278" s="320"/>
      <c r="BR278" s="248"/>
      <c r="BS278" s="240"/>
      <c r="BT278" s="240"/>
      <c r="BU278" s="240"/>
    </row>
    <row r="279" spans="1:73" s="75" customFormat="1" ht="15" outlineLevel="1" x14ac:dyDescent="0.25">
      <c r="A279" s="238"/>
      <c r="B279" s="239"/>
      <c r="C279" s="249"/>
      <c r="D279" s="249"/>
      <c r="E279" s="249"/>
      <c r="F279" s="257"/>
      <c r="G279" s="257" t="str">
        <f t="shared" si="6"/>
        <v>YYENEz</v>
      </c>
      <c r="H279" s="368">
        <v>1</v>
      </c>
      <c r="I279" s="368">
        <v>1</v>
      </c>
      <c r="J279" s="368">
        <v>2</v>
      </c>
      <c r="K279" s="368">
        <v>0</v>
      </c>
      <c r="L279" s="368">
        <v>1</v>
      </c>
      <c r="M279" s="368">
        <v>0</v>
      </c>
      <c r="N279" s="368">
        <v>1</v>
      </c>
      <c r="O279" s="368">
        <v>1</v>
      </c>
      <c r="P279" s="368">
        <v>2</v>
      </c>
      <c r="Q279" s="368">
        <v>0</v>
      </c>
      <c r="R279" s="368">
        <v>1</v>
      </c>
      <c r="S279" s="368">
        <v>0</v>
      </c>
      <c r="T279" s="368">
        <v>1</v>
      </c>
      <c r="U279" s="368">
        <v>1</v>
      </c>
      <c r="V279" s="368">
        <v>2</v>
      </c>
      <c r="W279" s="368">
        <v>0</v>
      </c>
      <c r="X279" s="368">
        <v>1</v>
      </c>
      <c r="Y279" s="368">
        <v>0</v>
      </c>
      <c r="Z279" s="368">
        <v>1</v>
      </c>
      <c r="AA279" s="368">
        <v>1</v>
      </c>
      <c r="AB279" s="368">
        <v>2</v>
      </c>
      <c r="AC279" s="368">
        <v>0</v>
      </c>
      <c r="AD279" s="368">
        <v>1</v>
      </c>
      <c r="AE279" s="368">
        <v>0</v>
      </c>
      <c r="AF279" s="368">
        <v>1</v>
      </c>
      <c r="AG279" s="368">
        <v>1</v>
      </c>
      <c r="AH279" s="368">
        <v>2</v>
      </c>
      <c r="AI279" s="368">
        <v>0</v>
      </c>
      <c r="AJ279" s="368">
        <v>1</v>
      </c>
      <c r="AK279" s="368">
        <v>0</v>
      </c>
      <c r="AL279" s="368">
        <v>1</v>
      </c>
      <c r="AM279" s="368">
        <v>1</v>
      </c>
      <c r="AN279" s="368">
        <v>2</v>
      </c>
      <c r="AO279" s="368">
        <v>0</v>
      </c>
      <c r="AP279" s="368">
        <v>1</v>
      </c>
      <c r="AQ279" s="368">
        <v>0</v>
      </c>
      <c r="AR279" s="368">
        <v>1</v>
      </c>
      <c r="AS279" s="368">
        <v>1</v>
      </c>
      <c r="AT279" s="368">
        <v>2</v>
      </c>
      <c r="AU279" s="368">
        <v>0</v>
      </c>
      <c r="AV279" s="368">
        <v>1</v>
      </c>
      <c r="AW279" s="368">
        <v>0</v>
      </c>
      <c r="AX279" s="368">
        <v>1</v>
      </c>
      <c r="AY279" s="368">
        <v>1</v>
      </c>
      <c r="AZ279" s="368">
        <v>2</v>
      </c>
      <c r="BA279" s="368">
        <v>0</v>
      </c>
      <c r="BB279" s="368">
        <v>1</v>
      </c>
      <c r="BC279" s="368">
        <v>0</v>
      </c>
      <c r="BD279" s="368">
        <v>1</v>
      </c>
      <c r="BE279" s="368">
        <v>1</v>
      </c>
      <c r="BF279" s="368">
        <v>2</v>
      </c>
      <c r="BG279" s="368">
        <v>0</v>
      </c>
      <c r="BH279" s="368">
        <v>1</v>
      </c>
      <c r="BI279" s="368">
        <v>0</v>
      </c>
      <c r="BJ279" s="368">
        <v>1</v>
      </c>
      <c r="BK279" s="368">
        <v>1</v>
      </c>
      <c r="BL279" s="368">
        <v>2</v>
      </c>
      <c r="BM279" s="368">
        <v>0</v>
      </c>
      <c r="BN279" s="368">
        <v>1</v>
      </c>
      <c r="BO279" s="368">
        <v>0</v>
      </c>
      <c r="BP279" s="320"/>
      <c r="BQ279" s="320"/>
      <c r="BR279" s="248"/>
      <c r="BS279" s="240"/>
      <c r="BT279" s="240"/>
      <c r="BU279" s="240"/>
    </row>
    <row r="280" spans="1:73" s="75" customFormat="1" ht="15" outlineLevel="1" x14ac:dyDescent="0.25">
      <c r="A280" s="238"/>
      <c r="B280" s="239"/>
      <c r="C280" s="249"/>
      <c r="D280" s="249"/>
      <c r="E280" s="249"/>
      <c r="F280" s="257"/>
      <c r="G280" s="257" t="str">
        <f t="shared" si="6"/>
        <v>YYENEr</v>
      </c>
      <c r="H280" s="368">
        <v>1</v>
      </c>
      <c r="I280" s="368">
        <v>1</v>
      </c>
      <c r="J280" s="368">
        <v>3</v>
      </c>
      <c r="K280" s="368">
        <v>0</v>
      </c>
      <c r="L280" s="368">
        <v>1</v>
      </c>
      <c r="M280" s="368">
        <v>0</v>
      </c>
      <c r="N280" s="368">
        <v>1</v>
      </c>
      <c r="O280" s="368">
        <v>1</v>
      </c>
      <c r="P280" s="368">
        <v>3</v>
      </c>
      <c r="Q280" s="368">
        <v>0</v>
      </c>
      <c r="R280" s="368">
        <v>1</v>
      </c>
      <c r="S280" s="368">
        <v>0</v>
      </c>
      <c r="T280" s="368">
        <v>1</v>
      </c>
      <c r="U280" s="368">
        <v>1</v>
      </c>
      <c r="V280" s="368">
        <v>3</v>
      </c>
      <c r="W280" s="368">
        <v>0</v>
      </c>
      <c r="X280" s="368">
        <v>1</v>
      </c>
      <c r="Y280" s="368">
        <v>0</v>
      </c>
      <c r="Z280" s="368">
        <v>1</v>
      </c>
      <c r="AA280" s="368">
        <v>1</v>
      </c>
      <c r="AB280" s="368">
        <v>3</v>
      </c>
      <c r="AC280" s="368">
        <v>0</v>
      </c>
      <c r="AD280" s="368">
        <v>1</v>
      </c>
      <c r="AE280" s="368">
        <v>0</v>
      </c>
      <c r="AF280" s="368">
        <v>1</v>
      </c>
      <c r="AG280" s="368">
        <v>1</v>
      </c>
      <c r="AH280" s="368">
        <v>3</v>
      </c>
      <c r="AI280" s="368">
        <v>0</v>
      </c>
      <c r="AJ280" s="368">
        <v>1</v>
      </c>
      <c r="AK280" s="368">
        <v>0</v>
      </c>
      <c r="AL280" s="368">
        <v>1</v>
      </c>
      <c r="AM280" s="368">
        <v>1</v>
      </c>
      <c r="AN280" s="368">
        <v>3</v>
      </c>
      <c r="AO280" s="368">
        <v>0</v>
      </c>
      <c r="AP280" s="368">
        <v>1</v>
      </c>
      <c r="AQ280" s="368">
        <v>0</v>
      </c>
      <c r="AR280" s="368">
        <v>1</v>
      </c>
      <c r="AS280" s="368">
        <v>1</v>
      </c>
      <c r="AT280" s="368">
        <v>3</v>
      </c>
      <c r="AU280" s="368">
        <v>0</v>
      </c>
      <c r="AV280" s="368">
        <v>1</v>
      </c>
      <c r="AW280" s="368">
        <v>0</v>
      </c>
      <c r="AX280" s="368">
        <v>1</v>
      </c>
      <c r="AY280" s="368">
        <v>1</v>
      </c>
      <c r="AZ280" s="368">
        <v>3</v>
      </c>
      <c r="BA280" s="368">
        <v>0</v>
      </c>
      <c r="BB280" s="368">
        <v>1</v>
      </c>
      <c r="BC280" s="368">
        <v>0</v>
      </c>
      <c r="BD280" s="368">
        <v>1</v>
      </c>
      <c r="BE280" s="368">
        <v>1</v>
      </c>
      <c r="BF280" s="368">
        <v>3</v>
      </c>
      <c r="BG280" s="368">
        <v>0</v>
      </c>
      <c r="BH280" s="368">
        <v>1</v>
      </c>
      <c r="BI280" s="368">
        <v>0</v>
      </c>
      <c r="BJ280" s="368">
        <v>1</v>
      </c>
      <c r="BK280" s="368">
        <v>1</v>
      </c>
      <c r="BL280" s="368">
        <v>3</v>
      </c>
      <c r="BM280" s="368">
        <v>0</v>
      </c>
      <c r="BN280" s="368">
        <v>1</v>
      </c>
      <c r="BO280" s="368">
        <v>0</v>
      </c>
      <c r="BP280" s="320"/>
      <c r="BQ280" s="320"/>
      <c r="BR280" s="248"/>
      <c r="BS280" s="240"/>
      <c r="BT280" s="240"/>
      <c r="BU280" s="240"/>
    </row>
    <row r="281" spans="1:73" s="75" customFormat="1" ht="15" outlineLevel="1" x14ac:dyDescent="0.25">
      <c r="A281" s="238"/>
      <c r="B281" s="239"/>
      <c r="C281" s="249"/>
      <c r="D281" s="249"/>
      <c r="E281" s="249"/>
      <c r="F281" s="257"/>
      <c r="G281" s="257" t="str">
        <f t="shared" si="6"/>
        <v>YYNEEr</v>
      </c>
      <c r="H281" s="368">
        <v>1</v>
      </c>
      <c r="I281" s="368">
        <v>1</v>
      </c>
      <c r="J281" s="368">
        <v>3</v>
      </c>
      <c r="K281" s="368">
        <v>0</v>
      </c>
      <c r="L281" s="368">
        <v>1</v>
      </c>
      <c r="M281" s="368">
        <v>0</v>
      </c>
      <c r="N281" s="368">
        <v>1</v>
      </c>
      <c r="O281" s="368">
        <v>1</v>
      </c>
      <c r="P281" s="368">
        <v>3</v>
      </c>
      <c r="Q281" s="368">
        <v>0</v>
      </c>
      <c r="R281" s="368">
        <v>1</v>
      </c>
      <c r="S281" s="368">
        <v>0</v>
      </c>
      <c r="T281" s="368">
        <v>1</v>
      </c>
      <c r="U281" s="368">
        <v>1</v>
      </c>
      <c r="V281" s="368">
        <v>3</v>
      </c>
      <c r="W281" s="368">
        <v>0</v>
      </c>
      <c r="X281" s="368">
        <v>1</v>
      </c>
      <c r="Y281" s="368">
        <v>0</v>
      </c>
      <c r="Z281" s="368">
        <v>1</v>
      </c>
      <c r="AA281" s="368">
        <v>1</v>
      </c>
      <c r="AB281" s="368">
        <v>3</v>
      </c>
      <c r="AC281" s="368">
        <v>0</v>
      </c>
      <c r="AD281" s="368">
        <v>1</v>
      </c>
      <c r="AE281" s="368">
        <v>0</v>
      </c>
      <c r="AF281" s="368">
        <v>1</v>
      </c>
      <c r="AG281" s="368">
        <v>1</v>
      </c>
      <c r="AH281" s="368">
        <v>3</v>
      </c>
      <c r="AI281" s="368">
        <v>0</v>
      </c>
      <c r="AJ281" s="368">
        <v>1</v>
      </c>
      <c r="AK281" s="368">
        <v>0</v>
      </c>
      <c r="AL281" s="368">
        <v>1</v>
      </c>
      <c r="AM281" s="368">
        <v>1</v>
      </c>
      <c r="AN281" s="368">
        <v>3</v>
      </c>
      <c r="AO281" s="368">
        <v>0</v>
      </c>
      <c r="AP281" s="368">
        <v>1</v>
      </c>
      <c r="AQ281" s="368">
        <v>0</v>
      </c>
      <c r="AR281" s="368">
        <v>1</v>
      </c>
      <c r="AS281" s="368">
        <v>1</v>
      </c>
      <c r="AT281" s="368">
        <v>3</v>
      </c>
      <c r="AU281" s="368">
        <v>0</v>
      </c>
      <c r="AV281" s="368">
        <v>1</v>
      </c>
      <c r="AW281" s="368">
        <v>0</v>
      </c>
      <c r="AX281" s="368">
        <v>1</v>
      </c>
      <c r="AY281" s="368">
        <v>1</v>
      </c>
      <c r="AZ281" s="368">
        <v>3</v>
      </c>
      <c r="BA281" s="368">
        <v>0</v>
      </c>
      <c r="BB281" s="368">
        <v>1</v>
      </c>
      <c r="BC281" s="368">
        <v>0</v>
      </c>
      <c r="BD281" s="368">
        <v>1</v>
      </c>
      <c r="BE281" s="368">
        <v>1</v>
      </c>
      <c r="BF281" s="368">
        <v>3</v>
      </c>
      <c r="BG281" s="368">
        <v>0</v>
      </c>
      <c r="BH281" s="368">
        <v>1</v>
      </c>
      <c r="BI281" s="368">
        <v>0</v>
      </c>
      <c r="BJ281" s="368">
        <v>1</v>
      </c>
      <c r="BK281" s="368">
        <v>1</v>
      </c>
      <c r="BL281" s="368">
        <v>3</v>
      </c>
      <c r="BM281" s="368">
        <v>0</v>
      </c>
      <c r="BN281" s="368">
        <v>1</v>
      </c>
      <c r="BO281" s="368">
        <v>0</v>
      </c>
      <c r="BP281" s="320"/>
      <c r="BQ281" s="320"/>
      <c r="BR281" s="248"/>
      <c r="BS281" s="240"/>
      <c r="BT281" s="240"/>
      <c r="BU281" s="240"/>
    </row>
    <row r="282" spans="1:73" s="75" customFormat="1" ht="15" outlineLevel="1" x14ac:dyDescent="0.25">
      <c r="A282" s="238"/>
      <c r="B282" s="239"/>
      <c r="C282" s="249"/>
      <c r="D282" s="249"/>
      <c r="E282" s="249"/>
      <c r="F282" s="257"/>
      <c r="G282" s="257" t="str">
        <f t="shared" si="6"/>
        <v>YYEENw</v>
      </c>
      <c r="H282" s="368">
        <v>1</v>
      </c>
      <c r="I282" s="368">
        <v>1</v>
      </c>
      <c r="J282" s="368">
        <v>1</v>
      </c>
      <c r="K282" s="368">
        <v>1</v>
      </c>
      <c r="L282" s="368">
        <v>0</v>
      </c>
      <c r="M282" s="368">
        <v>0</v>
      </c>
      <c r="N282" s="368">
        <v>1</v>
      </c>
      <c r="O282" s="368">
        <v>1</v>
      </c>
      <c r="P282" s="368">
        <v>1</v>
      </c>
      <c r="Q282" s="368">
        <v>1</v>
      </c>
      <c r="R282" s="368">
        <v>0</v>
      </c>
      <c r="S282" s="368">
        <v>0</v>
      </c>
      <c r="T282" s="368">
        <v>1</v>
      </c>
      <c r="U282" s="368">
        <v>1</v>
      </c>
      <c r="V282" s="368">
        <v>1</v>
      </c>
      <c r="W282" s="368">
        <v>1</v>
      </c>
      <c r="X282" s="368">
        <v>0</v>
      </c>
      <c r="Y282" s="368">
        <v>0</v>
      </c>
      <c r="Z282" s="368">
        <v>1</v>
      </c>
      <c r="AA282" s="368">
        <v>1</v>
      </c>
      <c r="AB282" s="368">
        <v>1</v>
      </c>
      <c r="AC282" s="368">
        <v>1</v>
      </c>
      <c r="AD282" s="368">
        <v>0</v>
      </c>
      <c r="AE282" s="368">
        <v>0</v>
      </c>
      <c r="AF282" s="368">
        <v>1</v>
      </c>
      <c r="AG282" s="368">
        <v>1</v>
      </c>
      <c r="AH282" s="368">
        <v>1</v>
      </c>
      <c r="AI282" s="368">
        <v>1</v>
      </c>
      <c r="AJ282" s="368">
        <v>0</v>
      </c>
      <c r="AK282" s="368">
        <v>0</v>
      </c>
      <c r="AL282" s="368">
        <v>1</v>
      </c>
      <c r="AM282" s="368">
        <v>1</v>
      </c>
      <c r="AN282" s="368">
        <v>1</v>
      </c>
      <c r="AO282" s="368">
        <v>1</v>
      </c>
      <c r="AP282" s="368">
        <v>0</v>
      </c>
      <c r="AQ282" s="368">
        <v>0</v>
      </c>
      <c r="AR282" s="368">
        <v>1</v>
      </c>
      <c r="AS282" s="368">
        <v>1</v>
      </c>
      <c r="AT282" s="368">
        <v>1</v>
      </c>
      <c r="AU282" s="368">
        <v>1</v>
      </c>
      <c r="AV282" s="368">
        <v>0</v>
      </c>
      <c r="AW282" s="368">
        <v>0</v>
      </c>
      <c r="AX282" s="368">
        <v>1</v>
      </c>
      <c r="AY282" s="368">
        <v>1</v>
      </c>
      <c r="AZ282" s="368">
        <v>1</v>
      </c>
      <c r="BA282" s="368">
        <v>1</v>
      </c>
      <c r="BB282" s="368">
        <v>0</v>
      </c>
      <c r="BC282" s="368">
        <v>0</v>
      </c>
      <c r="BD282" s="368">
        <v>1</v>
      </c>
      <c r="BE282" s="368">
        <v>1</v>
      </c>
      <c r="BF282" s="368">
        <v>1</v>
      </c>
      <c r="BG282" s="368">
        <v>1</v>
      </c>
      <c r="BH282" s="368">
        <v>0</v>
      </c>
      <c r="BI282" s="368">
        <v>0</v>
      </c>
      <c r="BJ282" s="368">
        <v>1</v>
      </c>
      <c r="BK282" s="368">
        <v>1</v>
      </c>
      <c r="BL282" s="368">
        <v>1</v>
      </c>
      <c r="BM282" s="368">
        <v>1</v>
      </c>
      <c r="BN282" s="368">
        <v>0</v>
      </c>
      <c r="BO282" s="368">
        <v>0</v>
      </c>
      <c r="BP282" s="320"/>
      <c r="BQ282" s="320"/>
      <c r="BR282" s="248"/>
      <c r="BS282" s="240"/>
      <c r="BT282" s="240"/>
      <c r="BU282" s="240"/>
    </row>
    <row r="283" spans="1:73" s="75" customFormat="1" ht="15" outlineLevel="1" x14ac:dyDescent="0.25">
      <c r="A283" s="238"/>
      <c r="B283" s="239"/>
      <c r="C283" s="249"/>
      <c r="D283" s="249"/>
      <c r="E283" s="249"/>
      <c r="F283" s="257"/>
      <c r="G283" s="257" t="str">
        <f t="shared" si="6"/>
        <v>YYENEb</v>
      </c>
      <c r="H283" s="368">
        <v>1</v>
      </c>
      <c r="I283" s="368">
        <v>1</v>
      </c>
      <c r="J283" s="368">
        <v>2</v>
      </c>
      <c r="K283" s="368">
        <v>2</v>
      </c>
      <c r="L283" s="368">
        <v>0</v>
      </c>
      <c r="M283" s="368">
        <v>0</v>
      </c>
      <c r="N283" s="368">
        <v>1</v>
      </c>
      <c r="O283" s="368">
        <v>1</v>
      </c>
      <c r="P283" s="368">
        <v>2</v>
      </c>
      <c r="Q283" s="368">
        <v>2</v>
      </c>
      <c r="R283" s="368">
        <v>0</v>
      </c>
      <c r="S283" s="368">
        <v>0</v>
      </c>
      <c r="T283" s="368">
        <v>1</v>
      </c>
      <c r="U283" s="368">
        <v>1</v>
      </c>
      <c r="V283" s="368">
        <v>2</v>
      </c>
      <c r="W283" s="368">
        <v>2</v>
      </c>
      <c r="X283" s="368">
        <v>0</v>
      </c>
      <c r="Y283" s="368">
        <v>0</v>
      </c>
      <c r="Z283" s="368">
        <v>1</v>
      </c>
      <c r="AA283" s="368">
        <v>1</v>
      </c>
      <c r="AB283" s="368">
        <v>2</v>
      </c>
      <c r="AC283" s="368">
        <v>2</v>
      </c>
      <c r="AD283" s="368">
        <v>0</v>
      </c>
      <c r="AE283" s="368">
        <v>0</v>
      </c>
      <c r="AF283" s="368">
        <v>1</v>
      </c>
      <c r="AG283" s="368">
        <v>1</v>
      </c>
      <c r="AH283" s="368">
        <v>2</v>
      </c>
      <c r="AI283" s="368">
        <v>2</v>
      </c>
      <c r="AJ283" s="368">
        <v>0</v>
      </c>
      <c r="AK283" s="368">
        <v>0</v>
      </c>
      <c r="AL283" s="368">
        <v>1</v>
      </c>
      <c r="AM283" s="368">
        <v>1</v>
      </c>
      <c r="AN283" s="368">
        <v>2</v>
      </c>
      <c r="AO283" s="368">
        <v>2</v>
      </c>
      <c r="AP283" s="368">
        <v>0</v>
      </c>
      <c r="AQ283" s="368">
        <v>0</v>
      </c>
      <c r="AR283" s="368">
        <v>1</v>
      </c>
      <c r="AS283" s="368">
        <v>1</v>
      </c>
      <c r="AT283" s="368">
        <v>2</v>
      </c>
      <c r="AU283" s="368">
        <v>2</v>
      </c>
      <c r="AV283" s="368">
        <v>0</v>
      </c>
      <c r="AW283" s="368">
        <v>0</v>
      </c>
      <c r="AX283" s="368">
        <v>1</v>
      </c>
      <c r="AY283" s="368">
        <v>1</v>
      </c>
      <c r="AZ283" s="368">
        <v>2</v>
      </c>
      <c r="BA283" s="368">
        <v>2</v>
      </c>
      <c r="BB283" s="368">
        <v>0</v>
      </c>
      <c r="BC283" s="368">
        <v>0</v>
      </c>
      <c r="BD283" s="368">
        <v>1</v>
      </c>
      <c r="BE283" s="368">
        <v>1</v>
      </c>
      <c r="BF283" s="368">
        <v>2</v>
      </c>
      <c r="BG283" s="368">
        <v>2</v>
      </c>
      <c r="BH283" s="368">
        <v>0</v>
      </c>
      <c r="BI283" s="368">
        <v>0</v>
      </c>
      <c r="BJ283" s="368">
        <v>1</v>
      </c>
      <c r="BK283" s="368">
        <v>1</v>
      </c>
      <c r="BL283" s="368">
        <v>2</v>
      </c>
      <c r="BM283" s="368">
        <v>2</v>
      </c>
      <c r="BN283" s="368">
        <v>0</v>
      </c>
      <c r="BO283" s="368">
        <v>0</v>
      </c>
      <c r="BP283" s="320"/>
      <c r="BQ283" s="320"/>
      <c r="BR283" s="248"/>
      <c r="BS283" s="240"/>
      <c r="BT283" s="240"/>
      <c r="BU283" s="240"/>
    </row>
    <row r="284" spans="1:73" s="75" customFormat="1" ht="15" outlineLevel="1" x14ac:dyDescent="0.25">
      <c r="A284" s="238"/>
      <c r="B284" s="239"/>
      <c r="C284" s="249"/>
      <c r="D284" s="249"/>
      <c r="E284" s="249"/>
      <c r="F284" s="257"/>
      <c r="G284" s="257" t="str">
        <f t="shared" si="6"/>
        <v>AAAAAz</v>
      </c>
      <c r="H284" s="368">
        <v>1</v>
      </c>
      <c r="I284" s="368">
        <v>1</v>
      </c>
      <c r="J284" s="368">
        <v>2</v>
      </c>
      <c r="K284" s="368">
        <v>0</v>
      </c>
      <c r="L284" s="368">
        <v>0</v>
      </c>
      <c r="M284" s="368">
        <v>0</v>
      </c>
      <c r="N284" s="368">
        <v>1</v>
      </c>
      <c r="O284" s="368">
        <v>1</v>
      </c>
      <c r="P284" s="368">
        <v>2</v>
      </c>
      <c r="Q284" s="368">
        <v>0</v>
      </c>
      <c r="R284" s="368">
        <v>0</v>
      </c>
      <c r="S284" s="368">
        <v>0</v>
      </c>
      <c r="T284" s="368">
        <v>1</v>
      </c>
      <c r="U284" s="368">
        <v>1</v>
      </c>
      <c r="V284" s="368">
        <v>2</v>
      </c>
      <c r="W284" s="368">
        <v>0</v>
      </c>
      <c r="X284" s="368">
        <v>0</v>
      </c>
      <c r="Y284" s="368">
        <v>0</v>
      </c>
      <c r="Z284" s="368">
        <v>1</v>
      </c>
      <c r="AA284" s="368">
        <v>1</v>
      </c>
      <c r="AB284" s="368">
        <v>2</v>
      </c>
      <c r="AC284" s="368">
        <v>0</v>
      </c>
      <c r="AD284" s="368">
        <v>0</v>
      </c>
      <c r="AE284" s="368">
        <v>0</v>
      </c>
      <c r="AF284" s="368">
        <v>1</v>
      </c>
      <c r="AG284" s="368">
        <v>1</v>
      </c>
      <c r="AH284" s="368">
        <v>2</v>
      </c>
      <c r="AI284" s="368">
        <v>0</v>
      </c>
      <c r="AJ284" s="368">
        <v>0</v>
      </c>
      <c r="AK284" s="368">
        <v>0</v>
      </c>
      <c r="AL284" s="368">
        <v>1</v>
      </c>
      <c r="AM284" s="368">
        <v>1</v>
      </c>
      <c r="AN284" s="368">
        <v>2</v>
      </c>
      <c r="AO284" s="368">
        <v>0</v>
      </c>
      <c r="AP284" s="368">
        <v>0</v>
      </c>
      <c r="AQ284" s="368">
        <v>0</v>
      </c>
      <c r="AR284" s="368">
        <v>1</v>
      </c>
      <c r="AS284" s="368">
        <v>1</v>
      </c>
      <c r="AT284" s="368">
        <v>2</v>
      </c>
      <c r="AU284" s="368">
        <v>0</v>
      </c>
      <c r="AV284" s="368">
        <v>0</v>
      </c>
      <c r="AW284" s="368">
        <v>0</v>
      </c>
      <c r="AX284" s="368">
        <v>1</v>
      </c>
      <c r="AY284" s="368">
        <v>1</v>
      </c>
      <c r="AZ284" s="368">
        <v>2</v>
      </c>
      <c r="BA284" s="368">
        <v>0</v>
      </c>
      <c r="BB284" s="368">
        <v>0</v>
      </c>
      <c r="BC284" s="368">
        <v>0</v>
      </c>
      <c r="BD284" s="368">
        <v>1</v>
      </c>
      <c r="BE284" s="368">
        <v>1</v>
      </c>
      <c r="BF284" s="368">
        <v>2</v>
      </c>
      <c r="BG284" s="368">
        <v>0</v>
      </c>
      <c r="BH284" s="368">
        <v>0</v>
      </c>
      <c r="BI284" s="368">
        <v>0</v>
      </c>
      <c r="BJ284" s="368">
        <v>1</v>
      </c>
      <c r="BK284" s="368">
        <v>1</v>
      </c>
      <c r="BL284" s="368">
        <v>2</v>
      </c>
      <c r="BM284" s="368">
        <v>0</v>
      </c>
      <c r="BN284" s="368">
        <v>0</v>
      </c>
      <c r="BO284" s="368">
        <v>0</v>
      </c>
      <c r="BP284" s="320"/>
      <c r="BQ284" s="320"/>
      <c r="BR284" s="248"/>
      <c r="BS284" s="240"/>
      <c r="BT284" s="240"/>
      <c r="BU284" s="240"/>
    </row>
    <row r="285" spans="1:73" s="75" customFormat="1" ht="15" outlineLevel="1" x14ac:dyDescent="0.25">
      <c r="A285" s="238"/>
      <c r="B285" s="239"/>
      <c r="C285" s="249"/>
      <c r="D285" s="249"/>
      <c r="E285" s="249"/>
      <c r="F285" s="257"/>
      <c r="G285" s="257" t="str">
        <f t="shared" si="6"/>
        <v>AAAANw</v>
      </c>
      <c r="H285" s="368">
        <v>1</v>
      </c>
      <c r="I285" s="368">
        <v>1</v>
      </c>
      <c r="J285" s="368">
        <v>1</v>
      </c>
      <c r="K285" s="368">
        <v>1</v>
      </c>
      <c r="L285" s="368">
        <v>0</v>
      </c>
      <c r="M285" s="368">
        <v>0</v>
      </c>
      <c r="N285" s="368">
        <v>1</v>
      </c>
      <c r="O285" s="368">
        <v>1</v>
      </c>
      <c r="P285" s="368">
        <v>1</v>
      </c>
      <c r="Q285" s="368">
        <v>1</v>
      </c>
      <c r="R285" s="368">
        <v>0</v>
      </c>
      <c r="S285" s="368">
        <v>0</v>
      </c>
      <c r="T285" s="368">
        <v>1</v>
      </c>
      <c r="U285" s="368">
        <v>1</v>
      </c>
      <c r="V285" s="368">
        <v>1</v>
      </c>
      <c r="W285" s="368">
        <v>1</v>
      </c>
      <c r="X285" s="368">
        <v>0</v>
      </c>
      <c r="Y285" s="368">
        <v>0</v>
      </c>
      <c r="Z285" s="368">
        <v>1</v>
      </c>
      <c r="AA285" s="368">
        <v>1</v>
      </c>
      <c r="AB285" s="368">
        <v>1</v>
      </c>
      <c r="AC285" s="368">
        <v>1</v>
      </c>
      <c r="AD285" s="368">
        <v>0</v>
      </c>
      <c r="AE285" s="368">
        <v>0</v>
      </c>
      <c r="AF285" s="368">
        <v>1</v>
      </c>
      <c r="AG285" s="368">
        <v>1</v>
      </c>
      <c r="AH285" s="368">
        <v>1</v>
      </c>
      <c r="AI285" s="368">
        <v>1</v>
      </c>
      <c r="AJ285" s="368">
        <v>0</v>
      </c>
      <c r="AK285" s="368">
        <v>0</v>
      </c>
      <c r="AL285" s="368">
        <v>1</v>
      </c>
      <c r="AM285" s="368">
        <v>1</v>
      </c>
      <c r="AN285" s="368">
        <v>1</v>
      </c>
      <c r="AO285" s="368">
        <v>1</v>
      </c>
      <c r="AP285" s="368">
        <v>0</v>
      </c>
      <c r="AQ285" s="368">
        <v>0</v>
      </c>
      <c r="AR285" s="368">
        <v>1</v>
      </c>
      <c r="AS285" s="368">
        <v>1</v>
      </c>
      <c r="AT285" s="368">
        <v>1</v>
      </c>
      <c r="AU285" s="368">
        <v>1</v>
      </c>
      <c r="AV285" s="368">
        <v>0</v>
      </c>
      <c r="AW285" s="368">
        <v>0</v>
      </c>
      <c r="AX285" s="368">
        <v>1</v>
      </c>
      <c r="AY285" s="368">
        <v>1</v>
      </c>
      <c r="AZ285" s="368">
        <v>1</v>
      </c>
      <c r="BA285" s="368">
        <v>1</v>
      </c>
      <c r="BB285" s="368">
        <v>0</v>
      </c>
      <c r="BC285" s="368">
        <v>0</v>
      </c>
      <c r="BD285" s="368">
        <v>1</v>
      </c>
      <c r="BE285" s="368">
        <v>1</v>
      </c>
      <c r="BF285" s="368">
        <v>1</v>
      </c>
      <c r="BG285" s="368">
        <v>1</v>
      </c>
      <c r="BH285" s="368">
        <v>0</v>
      </c>
      <c r="BI285" s="368">
        <v>0</v>
      </c>
      <c r="BJ285" s="368">
        <v>1</v>
      </c>
      <c r="BK285" s="368">
        <v>1</v>
      </c>
      <c r="BL285" s="368">
        <v>1</v>
      </c>
      <c r="BM285" s="368">
        <v>1</v>
      </c>
      <c r="BN285" s="368">
        <v>0</v>
      </c>
      <c r="BO285" s="368">
        <v>0</v>
      </c>
      <c r="BP285" s="320"/>
      <c r="BQ285" s="320"/>
      <c r="BR285" s="248"/>
      <c r="BS285" s="240"/>
      <c r="BT285" s="240"/>
      <c r="BU285" s="240"/>
    </row>
    <row r="286" spans="1:73" s="75" customFormat="1" ht="15" outlineLevel="1" x14ac:dyDescent="0.25">
      <c r="A286" s="238"/>
      <c r="B286" s="239"/>
      <c r="C286" s="249"/>
      <c r="D286" s="249"/>
      <c r="E286" s="249"/>
      <c r="F286" s="257"/>
      <c r="G286" s="257" t="str">
        <f t="shared" si="6"/>
        <v>AAANEb</v>
      </c>
      <c r="H286" s="368">
        <v>1</v>
      </c>
      <c r="I286" s="368">
        <v>1</v>
      </c>
      <c r="J286" s="368">
        <v>1</v>
      </c>
      <c r="K286" s="368">
        <v>1</v>
      </c>
      <c r="L286" s="368">
        <v>0</v>
      </c>
      <c r="M286" s="368">
        <v>0</v>
      </c>
      <c r="N286" s="368">
        <v>1</v>
      </c>
      <c r="O286" s="368">
        <v>1</v>
      </c>
      <c r="P286" s="368">
        <v>1</v>
      </c>
      <c r="Q286" s="368">
        <v>1</v>
      </c>
      <c r="R286" s="368">
        <v>0</v>
      </c>
      <c r="S286" s="368">
        <v>0</v>
      </c>
      <c r="T286" s="368">
        <v>1</v>
      </c>
      <c r="U286" s="368">
        <v>1</v>
      </c>
      <c r="V286" s="368">
        <v>1</v>
      </c>
      <c r="W286" s="368">
        <v>1</v>
      </c>
      <c r="X286" s="368">
        <v>0</v>
      </c>
      <c r="Y286" s="368">
        <v>0</v>
      </c>
      <c r="Z286" s="368">
        <v>1</v>
      </c>
      <c r="AA286" s="368">
        <v>1</v>
      </c>
      <c r="AB286" s="368">
        <v>1</v>
      </c>
      <c r="AC286" s="368">
        <v>1</v>
      </c>
      <c r="AD286" s="368">
        <v>0</v>
      </c>
      <c r="AE286" s="368">
        <v>0</v>
      </c>
      <c r="AF286" s="368">
        <v>1</v>
      </c>
      <c r="AG286" s="368">
        <v>1</v>
      </c>
      <c r="AH286" s="368">
        <v>1</v>
      </c>
      <c r="AI286" s="368">
        <v>1</v>
      </c>
      <c r="AJ286" s="368">
        <v>0</v>
      </c>
      <c r="AK286" s="368">
        <v>0</v>
      </c>
      <c r="AL286" s="368">
        <v>1</v>
      </c>
      <c r="AM286" s="368">
        <v>1</v>
      </c>
      <c r="AN286" s="368">
        <v>1</v>
      </c>
      <c r="AO286" s="368">
        <v>1</v>
      </c>
      <c r="AP286" s="368">
        <v>0</v>
      </c>
      <c r="AQ286" s="368">
        <v>0</v>
      </c>
      <c r="AR286" s="368">
        <v>1</v>
      </c>
      <c r="AS286" s="368">
        <v>1</v>
      </c>
      <c r="AT286" s="368">
        <v>1</v>
      </c>
      <c r="AU286" s="368">
        <v>1</v>
      </c>
      <c r="AV286" s="368">
        <v>0</v>
      </c>
      <c r="AW286" s="368">
        <v>0</v>
      </c>
      <c r="AX286" s="368">
        <v>1</v>
      </c>
      <c r="AY286" s="368">
        <v>1</v>
      </c>
      <c r="AZ286" s="368">
        <v>1</v>
      </c>
      <c r="BA286" s="368">
        <v>1</v>
      </c>
      <c r="BB286" s="368">
        <v>0</v>
      </c>
      <c r="BC286" s="368">
        <v>0</v>
      </c>
      <c r="BD286" s="368">
        <v>1</v>
      </c>
      <c r="BE286" s="368">
        <v>1</v>
      </c>
      <c r="BF286" s="368">
        <v>1</v>
      </c>
      <c r="BG286" s="368">
        <v>1</v>
      </c>
      <c r="BH286" s="368">
        <v>0</v>
      </c>
      <c r="BI286" s="368">
        <v>0</v>
      </c>
      <c r="BJ286" s="368">
        <v>1</v>
      </c>
      <c r="BK286" s="368">
        <v>1</v>
      </c>
      <c r="BL286" s="368">
        <v>1</v>
      </c>
      <c r="BM286" s="368">
        <v>1</v>
      </c>
      <c r="BN286" s="368">
        <v>0</v>
      </c>
      <c r="BO286" s="368">
        <v>0</v>
      </c>
      <c r="BP286" s="320"/>
      <c r="BQ286" s="320"/>
      <c r="BR286" s="248"/>
      <c r="BS286" s="240"/>
      <c r="BT286" s="240"/>
      <c r="BU286" s="240"/>
    </row>
    <row r="287" spans="1:73" s="75" customFormat="1" ht="15" outlineLevel="1" x14ac:dyDescent="0.25">
      <c r="A287" s="238"/>
      <c r="B287" s="239"/>
      <c r="C287" s="249"/>
      <c r="D287" s="249"/>
      <c r="E287" s="249"/>
      <c r="F287" s="257"/>
      <c r="G287" s="257" t="str">
        <f t="shared" si="6"/>
        <v>AANEEa</v>
      </c>
      <c r="H287" s="368">
        <v>0</v>
      </c>
      <c r="I287" s="368">
        <v>0</v>
      </c>
      <c r="J287" s="368">
        <v>0</v>
      </c>
      <c r="K287" s="368">
        <v>0</v>
      </c>
      <c r="L287" s="368">
        <v>0</v>
      </c>
      <c r="M287" s="368">
        <v>0</v>
      </c>
      <c r="N287" s="368">
        <v>0</v>
      </c>
      <c r="O287" s="368">
        <v>0</v>
      </c>
      <c r="P287" s="368">
        <v>0</v>
      </c>
      <c r="Q287" s="368">
        <v>0</v>
      </c>
      <c r="R287" s="368">
        <v>0</v>
      </c>
      <c r="S287" s="368">
        <v>0</v>
      </c>
      <c r="T287" s="368">
        <v>0</v>
      </c>
      <c r="U287" s="368">
        <v>0</v>
      </c>
      <c r="V287" s="368">
        <v>0</v>
      </c>
      <c r="W287" s="368">
        <v>0</v>
      </c>
      <c r="X287" s="368">
        <v>0</v>
      </c>
      <c r="Y287" s="368">
        <v>0</v>
      </c>
      <c r="Z287" s="368">
        <v>0</v>
      </c>
      <c r="AA287" s="368">
        <v>0</v>
      </c>
      <c r="AB287" s="368">
        <v>0</v>
      </c>
      <c r="AC287" s="368">
        <v>0</v>
      </c>
      <c r="AD287" s="368">
        <v>0</v>
      </c>
      <c r="AE287" s="368">
        <v>0</v>
      </c>
      <c r="AF287" s="368">
        <v>0</v>
      </c>
      <c r="AG287" s="368">
        <v>0</v>
      </c>
      <c r="AH287" s="368">
        <v>0</v>
      </c>
      <c r="AI287" s="368">
        <v>0</v>
      </c>
      <c r="AJ287" s="368">
        <v>0</v>
      </c>
      <c r="AK287" s="368">
        <v>0</v>
      </c>
      <c r="AL287" s="368">
        <v>0</v>
      </c>
      <c r="AM287" s="368">
        <v>0</v>
      </c>
      <c r="AN287" s="368">
        <v>0</v>
      </c>
      <c r="AO287" s="368">
        <v>0</v>
      </c>
      <c r="AP287" s="368">
        <v>0</v>
      </c>
      <c r="AQ287" s="368">
        <v>0</v>
      </c>
      <c r="AR287" s="368">
        <v>0</v>
      </c>
      <c r="AS287" s="368">
        <v>0</v>
      </c>
      <c r="AT287" s="368">
        <v>0</v>
      </c>
      <c r="AU287" s="368">
        <v>0</v>
      </c>
      <c r="AV287" s="368">
        <v>0</v>
      </c>
      <c r="AW287" s="368">
        <v>0</v>
      </c>
      <c r="AX287" s="368">
        <v>0</v>
      </c>
      <c r="AY287" s="368">
        <v>0</v>
      </c>
      <c r="AZ287" s="368">
        <v>0</v>
      </c>
      <c r="BA287" s="368">
        <v>0</v>
      </c>
      <c r="BB287" s="368">
        <v>0</v>
      </c>
      <c r="BC287" s="368">
        <v>0</v>
      </c>
      <c r="BD287" s="368">
        <v>0</v>
      </c>
      <c r="BE287" s="368">
        <v>0</v>
      </c>
      <c r="BF287" s="368">
        <v>0</v>
      </c>
      <c r="BG287" s="368">
        <v>0</v>
      </c>
      <c r="BH287" s="368">
        <v>0</v>
      </c>
      <c r="BI287" s="368">
        <v>0</v>
      </c>
      <c r="BJ287" s="368">
        <v>0</v>
      </c>
      <c r="BK287" s="368">
        <v>0</v>
      </c>
      <c r="BL287" s="368">
        <v>0</v>
      </c>
      <c r="BM287" s="368">
        <v>0</v>
      </c>
      <c r="BN287" s="368">
        <v>0</v>
      </c>
      <c r="BO287" s="368">
        <v>0</v>
      </c>
      <c r="BP287" s="320"/>
      <c r="BQ287" s="320"/>
      <c r="BR287" s="248"/>
      <c r="BS287" s="240"/>
      <c r="BT287" s="240"/>
      <c r="BU287" s="240"/>
    </row>
    <row r="288" spans="1:73" s="75" customFormat="1" ht="15" outlineLevel="1" x14ac:dyDescent="0.25">
      <c r="A288" s="238"/>
      <c r="B288" s="239"/>
      <c r="C288" s="249"/>
      <c r="D288" s="249"/>
      <c r="E288" s="249"/>
      <c r="F288" s="257"/>
      <c r="G288" s="257" t="str">
        <f t="shared" si="6"/>
        <v>AYEEAa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6"/>
        <v>YYEAAa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6"/>
        <v>YYAAAa</v>
      </c>
      <c r="H290" s="368">
        <v>0</v>
      </c>
      <c r="I290" s="368">
        <v>0</v>
      </c>
      <c r="J290" s="368">
        <v>0</v>
      </c>
      <c r="K290" s="368">
        <v>0</v>
      </c>
      <c r="L290" s="368">
        <v>0</v>
      </c>
      <c r="M290" s="368">
        <v>0</v>
      </c>
      <c r="N290" s="368">
        <v>0</v>
      </c>
      <c r="O290" s="368">
        <v>0</v>
      </c>
      <c r="P290" s="368">
        <v>0</v>
      </c>
      <c r="Q290" s="368">
        <v>0</v>
      </c>
      <c r="R290" s="368">
        <v>0</v>
      </c>
      <c r="S290" s="368">
        <v>0</v>
      </c>
      <c r="T290" s="368">
        <v>0</v>
      </c>
      <c r="U290" s="368">
        <v>0</v>
      </c>
      <c r="V290" s="368">
        <v>0</v>
      </c>
      <c r="W290" s="368">
        <v>0</v>
      </c>
      <c r="X290" s="368">
        <v>0</v>
      </c>
      <c r="Y290" s="368">
        <v>0</v>
      </c>
      <c r="Z290" s="368">
        <v>0</v>
      </c>
      <c r="AA290" s="368">
        <v>0</v>
      </c>
      <c r="AB290" s="368">
        <v>0</v>
      </c>
      <c r="AC290" s="368">
        <v>0</v>
      </c>
      <c r="AD290" s="368">
        <v>0</v>
      </c>
      <c r="AE290" s="368">
        <v>0</v>
      </c>
      <c r="AF290" s="368">
        <v>0</v>
      </c>
      <c r="AG290" s="368">
        <v>0</v>
      </c>
      <c r="AH290" s="368">
        <v>0</v>
      </c>
      <c r="AI290" s="368">
        <v>0</v>
      </c>
      <c r="AJ290" s="368">
        <v>0</v>
      </c>
      <c r="AK290" s="368">
        <v>0</v>
      </c>
      <c r="AL290" s="368">
        <v>0</v>
      </c>
      <c r="AM290" s="368">
        <v>0</v>
      </c>
      <c r="AN290" s="368">
        <v>0</v>
      </c>
      <c r="AO290" s="368">
        <v>0</v>
      </c>
      <c r="AP290" s="368">
        <v>0</v>
      </c>
      <c r="AQ290" s="368">
        <v>0</v>
      </c>
      <c r="AR290" s="368">
        <v>0</v>
      </c>
      <c r="AS290" s="368">
        <v>0</v>
      </c>
      <c r="AT290" s="368">
        <v>0</v>
      </c>
      <c r="AU290" s="368">
        <v>0</v>
      </c>
      <c r="AV290" s="368">
        <v>0</v>
      </c>
      <c r="AW290" s="368">
        <v>0</v>
      </c>
      <c r="AX290" s="368">
        <v>0</v>
      </c>
      <c r="AY290" s="368">
        <v>0</v>
      </c>
      <c r="AZ290" s="368">
        <v>0</v>
      </c>
      <c r="BA290" s="368">
        <v>0</v>
      </c>
      <c r="BB290" s="368">
        <v>0</v>
      </c>
      <c r="BC290" s="368">
        <v>0</v>
      </c>
      <c r="BD290" s="368">
        <v>0</v>
      </c>
      <c r="BE290" s="368">
        <v>0</v>
      </c>
      <c r="BF290" s="368">
        <v>0</v>
      </c>
      <c r="BG290" s="368">
        <v>0</v>
      </c>
      <c r="BH290" s="368">
        <v>0</v>
      </c>
      <c r="BI290" s="368">
        <v>0</v>
      </c>
      <c r="BJ290" s="368">
        <v>0</v>
      </c>
      <c r="BK290" s="368">
        <v>0</v>
      </c>
      <c r="BL290" s="368">
        <v>0</v>
      </c>
      <c r="BM290" s="368">
        <v>0</v>
      </c>
      <c r="BN290" s="368">
        <v>0</v>
      </c>
      <c r="BO290" s="368">
        <v>0</v>
      </c>
      <c r="BP290" s="320"/>
      <c r="BQ290" s="320"/>
      <c r="BR290" s="248"/>
      <c r="BS290" s="240"/>
      <c r="BT290" s="240"/>
      <c r="BU290" s="240"/>
    </row>
    <row r="291" spans="1:73" s="75" customFormat="1" ht="15" outlineLevel="1" x14ac:dyDescent="0.25">
      <c r="A291" s="238"/>
      <c r="B291" s="239"/>
      <c r="C291" s="249"/>
      <c r="D291" s="249"/>
      <c r="E291" s="249"/>
      <c r="F291" s="257"/>
      <c r="G291" s="257" t="str">
        <f t="shared" si="6"/>
        <v>YAAAAa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6"/>
        <v>YYENEl</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6"/>
        <v>YYPENw</v>
      </c>
      <c r="H293" s="368">
        <v>0</v>
      </c>
      <c r="I293" s="368">
        <v>0</v>
      </c>
      <c r="J293" s="368">
        <v>0</v>
      </c>
      <c r="K293" s="368">
        <v>0</v>
      </c>
      <c r="L293" s="368">
        <v>0</v>
      </c>
      <c r="M293" s="368">
        <v>0</v>
      </c>
      <c r="N293" s="368">
        <v>0</v>
      </c>
      <c r="O293" s="368">
        <v>0</v>
      </c>
      <c r="P293" s="368">
        <v>0</v>
      </c>
      <c r="Q293" s="368">
        <v>0</v>
      </c>
      <c r="R293" s="368">
        <v>0</v>
      </c>
      <c r="S293" s="368">
        <v>0</v>
      </c>
      <c r="T293" s="368">
        <v>0</v>
      </c>
      <c r="U293" s="368">
        <v>0</v>
      </c>
      <c r="V293" s="368">
        <v>0</v>
      </c>
      <c r="W293" s="368">
        <v>0</v>
      </c>
      <c r="X293" s="368">
        <v>0</v>
      </c>
      <c r="Y293" s="368">
        <v>0</v>
      </c>
      <c r="Z293" s="368">
        <v>0</v>
      </c>
      <c r="AA293" s="368">
        <v>0</v>
      </c>
      <c r="AB293" s="368">
        <v>0</v>
      </c>
      <c r="AC293" s="368">
        <v>0</v>
      </c>
      <c r="AD293" s="368">
        <v>0</v>
      </c>
      <c r="AE293" s="368">
        <v>0</v>
      </c>
      <c r="AF293" s="368">
        <v>0</v>
      </c>
      <c r="AG293" s="368">
        <v>0</v>
      </c>
      <c r="AH293" s="368">
        <v>0</v>
      </c>
      <c r="AI293" s="368">
        <v>0</v>
      </c>
      <c r="AJ293" s="368">
        <v>0</v>
      </c>
      <c r="AK293" s="368">
        <v>0</v>
      </c>
      <c r="AL293" s="368">
        <v>0</v>
      </c>
      <c r="AM293" s="368">
        <v>0</v>
      </c>
      <c r="AN293" s="368">
        <v>0</v>
      </c>
      <c r="AO293" s="368">
        <v>0</v>
      </c>
      <c r="AP293" s="368">
        <v>0</v>
      </c>
      <c r="AQ293" s="368">
        <v>0</v>
      </c>
      <c r="AR293" s="368">
        <v>0</v>
      </c>
      <c r="AS293" s="368">
        <v>0</v>
      </c>
      <c r="AT293" s="368">
        <v>0</v>
      </c>
      <c r="AU293" s="368">
        <v>0</v>
      </c>
      <c r="AV293" s="368">
        <v>0</v>
      </c>
      <c r="AW293" s="368">
        <v>0</v>
      </c>
      <c r="AX293" s="368">
        <v>0</v>
      </c>
      <c r="AY293" s="368">
        <v>0</v>
      </c>
      <c r="AZ293" s="368">
        <v>0</v>
      </c>
      <c r="BA293" s="368">
        <v>0</v>
      </c>
      <c r="BB293" s="368">
        <v>0</v>
      </c>
      <c r="BC293" s="368">
        <v>0</v>
      </c>
      <c r="BD293" s="368">
        <v>0</v>
      </c>
      <c r="BE293" s="368">
        <v>0</v>
      </c>
      <c r="BF293" s="368">
        <v>0</v>
      </c>
      <c r="BG293" s="368">
        <v>0</v>
      </c>
      <c r="BH293" s="368">
        <v>0</v>
      </c>
      <c r="BI293" s="368">
        <v>0</v>
      </c>
      <c r="BJ293" s="368">
        <v>0</v>
      </c>
      <c r="BK293" s="368">
        <v>0</v>
      </c>
      <c r="BL293" s="368">
        <v>0</v>
      </c>
      <c r="BM293" s="368">
        <v>0</v>
      </c>
      <c r="BN293" s="368">
        <v>0</v>
      </c>
      <c r="BO293" s="368">
        <v>0</v>
      </c>
      <c r="BP293" s="320"/>
      <c r="BQ293" s="320"/>
      <c r="BR293" s="248"/>
      <c r="BS293" s="240"/>
      <c r="BT293" s="240"/>
      <c r="BU293" s="240"/>
    </row>
    <row r="294" spans="1:73" s="75" customFormat="1" ht="15" outlineLevel="1" x14ac:dyDescent="0.25">
      <c r="A294" s="238"/>
      <c r="B294" s="239"/>
      <c r="C294" s="249"/>
      <c r="D294" s="249"/>
      <c r="E294" s="249"/>
      <c r="F294" s="257"/>
      <c r="G294" s="257" t="str">
        <f t="shared" si="6"/>
        <v>YYEPEz</v>
      </c>
      <c r="H294" s="368">
        <v>0</v>
      </c>
      <c r="I294" s="368">
        <v>0</v>
      </c>
      <c r="J294" s="368">
        <v>0</v>
      </c>
      <c r="K294" s="368">
        <v>0</v>
      </c>
      <c r="L294" s="368">
        <v>0</v>
      </c>
      <c r="M294" s="368">
        <v>0</v>
      </c>
      <c r="N294" s="368">
        <v>0</v>
      </c>
      <c r="O294" s="368">
        <v>0</v>
      </c>
      <c r="P294" s="368">
        <v>0</v>
      </c>
      <c r="Q294" s="368">
        <v>0</v>
      </c>
      <c r="R294" s="368">
        <v>0</v>
      </c>
      <c r="S294" s="368">
        <v>0</v>
      </c>
      <c r="T294" s="368">
        <v>0</v>
      </c>
      <c r="U294" s="368">
        <v>0</v>
      </c>
      <c r="V294" s="368">
        <v>0</v>
      </c>
      <c r="W294" s="368">
        <v>0</v>
      </c>
      <c r="X294" s="368">
        <v>0</v>
      </c>
      <c r="Y294" s="368">
        <v>0</v>
      </c>
      <c r="Z294" s="368">
        <v>0</v>
      </c>
      <c r="AA294" s="368">
        <v>0</v>
      </c>
      <c r="AB294" s="368">
        <v>0</v>
      </c>
      <c r="AC294" s="368">
        <v>0</v>
      </c>
      <c r="AD294" s="368">
        <v>0</v>
      </c>
      <c r="AE294" s="368">
        <v>0</v>
      </c>
      <c r="AF294" s="368">
        <v>0</v>
      </c>
      <c r="AG294" s="368">
        <v>0</v>
      </c>
      <c r="AH294" s="368">
        <v>0</v>
      </c>
      <c r="AI294" s="368">
        <v>0</v>
      </c>
      <c r="AJ294" s="368">
        <v>0</v>
      </c>
      <c r="AK294" s="368">
        <v>0</v>
      </c>
      <c r="AL294" s="368">
        <v>0</v>
      </c>
      <c r="AM294" s="368">
        <v>0</v>
      </c>
      <c r="AN294" s="368">
        <v>0</v>
      </c>
      <c r="AO294" s="368">
        <v>0</v>
      </c>
      <c r="AP294" s="368">
        <v>0</v>
      </c>
      <c r="AQ294" s="368">
        <v>0</v>
      </c>
      <c r="AR294" s="368">
        <v>0</v>
      </c>
      <c r="AS294" s="368">
        <v>0</v>
      </c>
      <c r="AT294" s="368">
        <v>0</v>
      </c>
      <c r="AU294" s="368">
        <v>0</v>
      </c>
      <c r="AV294" s="368">
        <v>0</v>
      </c>
      <c r="AW294" s="368">
        <v>0</v>
      </c>
      <c r="AX294" s="368">
        <v>0</v>
      </c>
      <c r="AY294" s="368">
        <v>0</v>
      </c>
      <c r="AZ294" s="368">
        <v>0</v>
      </c>
      <c r="BA294" s="368">
        <v>0</v>
      </c>
      <c r="BB294" s="368">
        <v>0</v>
      </c>
      <c r="BC294" s="368">
        <v>0</v>
      </c>
      <c r="BD294" s="368">
        <v>0</v>
      </c>
      <c r="BE294" s="368">
        <v>0</v>
      </c>
      <c r="BF294" s="368">
        <v>0</v>
      </c>
      <c r="BG294" s="368">
        <v>0</v>
      </c>
      <c r="BH294" s="368">
        <v>0</v>
      </c>
      <c r="BI294" s="368">
        <v>0</v>
      </c>
      <c r="BJ294" s="368">
        <v>0</v>
      </c>
      <c r="BK294" s="368">
        <v>0</v>
      </c>
      <c r="BL294" s="368">
        <v>0</v>
      </c>
      <c r="BM294" s="368">
        <v>0</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6"/>
        <v>YYNEPw</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6"/>
        <v>AYAAAw</v>
      </c>
      <c r="H296" s="368">
        <v>0</v>
      </c>
      <c r="I296" s="368">
        <v>0</v>
      </c>
      <c r="J296" s="368">
        <v>0</v>
      </c>
      <c r="K296" s="368">
        <v>0</v>
      </c>
      <c r="L296" s="368">
        <v>0</v>
      </c>
      <c r="M296" s="368">
        <v>0</v>
      </c>
      <c r="N296" s="368">
        <v>0</v>
      </c>
      <c r="O296" s="368">
        <v>0</v>
      </c>
      <c r="P296" s="368">
        <v>0</v>
      </c>
      <c r="Q296" s="368">
        <v>0</v>
      </c>
      <c r="R296" s="368">
        <v>0</v>
      </c>
      <c r="S296" s="368">
        <v>0</v>
      </c>
      <c r="T296" s="368">
        <v>0</v>
      </c>
      <c r="U296" s="368">
        <v>0</v>
      </c>
      <c r="V296" s="368">
        <v>0</v>
      </c>
      <c r="W296" s="368">
        <v>0</v>
      </c>
      <c r="X296" s="368">
        <v>0</v>
      </c>
      <c r="Y296" s="368">
        <v>0</v>
      </c>
      <c r="Z296" s="368">
        <v>0</v>
      </c>
      <c r="AA296" s="368">
        <v>0</v>
      </c>
      <c r="AB296" s="368">
        <v>0</v>
      </c>
      <c r="AC296" s="368">
        <v>0</v>
      </c>
      <c r="AD296" s="368">
        <v>0</v>
      </c>
      <c r="AE296" s="368">
        <v>0</v>
      </c>
      <c r="AF296" s="368">
        <v>0</v>
      </c>
      <c r="AG296" s="368">
        <v>0</v>
      </c>
      <c r="AH296" s="368">
        <v>0</v>
      </c>
      <c r="AI296" s="368">
        <v>0</v>
      </c>
      <c r="AJ296" s="368">
        <v>0</v>
      </c>
      <c r="AK296" s="368">
        <v>0</v>
      </c>
      <c r="AL296" s="368">
        <v>0</v>
      </c>
      <c r="AM296" s="368">
        <v>0</v>
      </c>
      <c r="AN296" s="368">
        <v>0</v>
      </c>
      <c r="AO296" s="368">
        <v>0</v>
      </c>
      <c r="AP296" s="368">
        <v>0</v>
      </c>
      <c r="AQ296" s="368">
        <v>0</v>
      </c>
      <c r="AR296" s="368">
        <v>0</v>
      </c>
      <c r="AS296" s="368">
        <v>0</v>
      </c>
      <c r="AT296" s="368">
        <v>0</v>
      </c>
      <c r="AU296" s="368">
        <v>0</v>
      </c>
      <c r="AV296" s="368">
        <v>0</v>
      </c>
      <c r="AW296" s="368">
        <v>0</v>
      </c>
      <c r="AX296" s="368">
        <v>0</v>
      </c>
      <c r="AY296" s="368">
        <v>0</v>
      </c>
      <c r="AZ296" s="368">
        <v>0</v>
      </c>
      <c r="BA296" s="368">
        <v>0</v>
      </c>
      <c r="BB296" s="368">
        <v>0</v>
      </c>
      <c r="BC296" s="368">
        <v>0</v>
      </c>
      <c r="BD296" s="368">
        <v>0</v>
      </c>
      <c r="BE296" s="368">
        <v>0</v>
      </c>
      <c r="BF296" s="368">
        <v>0</v>
      </c>
      <c r="BG296" s="368">
        <v>0</v>
      </c>
      <c r="BH296" s="368">
        <v>0</v>
      </c>
      <c r="BI296" s="368">
        <v>0</v>
      </c>
      <c r="BJ296" s="368">
        <v>0</v>
      </c>
      <c r="BK296" s="368">
        <v>0</v>
      </c>
      <c r="BL296" s="368">
        <v>0</v>
      </c>
      <c r="BM296" s="368">
        <v>0</v>
      </c>
      <c r="BN296" s="368">
        <v>0</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6"/>
        <v>AAEAAa</v>
      </c>
      <c r="H297" s="368">
        <v>0</v>
      </c>
      <c r="I297" s="368">
        <v>0</v>
      </c>
      <c r="J297" s="368">
        <v>0</v>
      </c>
      <c r="K297" s="368">
        <v>0</v>
      </c>
      <c r="L297" s="368">
        <v>0</v>
      </c>
      <c r="M297" s="368">
        <v>0</v>
      </c>
      <c r="N297" s="368">
        <v>0</v>
      </c>
      <c r="O297" s="368">
        <v>0</v>
      </c>
      <c r="P297" s="368">
        <v>0</v>
      </c>
      <c r="Q297" s="368">
        <v>0</v>
      </c>
      <c r="R297" s="368">
        <v>0</v>
      </c>
      <c r="S297" s="368">
        <v>0</v>
      </c>
      <c r="T297" s="368">
        <v>0</v>
      </c>
      <c r="U297" s="368">
        <v>0</v>
      </c>
      <c r="V297" s="368">
        <v>0</v>
      </c>
      <c r="W297" s="368">
        <v>0</v>
      </c>
      <c r="X297" s="368">
        <v>0</v>
      </c>
      <c r="Y297" s="368">
        <v>0</v>
      </c>
      <c r="Z297" s="368">
        <v>0</v>
      </c>
      <c r="AA297" s="368">
        <v>0</v>
      </c>
      <c r="AB297" s="368">
        <v>0</v>
      </c>
      <c r="AC297" s="368">
        <v>0</v>
      </c>
      <c r="AD297" s="368">
        <v>0</v>
      </c>
      <c r="AE297" s="368">
        <v>0</v>
      </c>
      <c r="AF297" s="368">
        <v>0</v>
      </c>
      <c r="AG297" s="368">
        <v>0</v>
      </c>
      <c r="AH297" s="368">
        <v>0</v>
      </c>
      <c r="AI297" s="368">
        <v>0</v>
      </c>
      <c r="AJ297" s="368">
        <v>0</v>
      </c>
      <c r="AK297" s="368">
        <v>0</v>
      </c>
      <c r="AL297" s="368">
        <v>0</v>
      </c>
      <c r="AM297" s="368">
        <v>0</v>
      </c>
      <c r="AN297" s="368">
        <v>0</v>
      </c>
      <c r="AO297" s="368">
        <v>0</v>
      </c>
      <c r="AP297" s="368">
        <v>0</v>
      </c>
      <c r="AQ297" s="368">
        <v>0</v>
      </c>
      <c r="AR297" s="368">
        <v>0</v>
      </c>
      <c r="AS297" s="368">
        <v>0</v>
      </c>
      <c r="AT297" s="368">
        <v>0</v>
      </c>
      <c r="AU297" s="368">
        <v>0</v>
      </c>
      <c r="AV297" s="368">
        <v>0</v>
      </c>
      <c r="AW297" s="368">
        <v>0</v>
      </c>
      <c r="AX297" s="368">
        <v>0</v>
      </c>
      <c r="AY297" s="368">
        <v>0</v>
      </c>
      <c r="AZ297" s="368">
        <v>0</v>
      </c>
      <c r="BA297" s="368">
        <v>0</v>
      </c>
      <c r="BB297" s="368">
        <v>0</v>
      </c>
      <c r="BC297" s="368">
        <v>0</v>
      </c>
      <c r="BD297" s="368">
        <v>0</v>
      </c>
      <c r="BE297" s="368">
        <v>0</v>
      </c>
      <c r="BF297" s="368">
        <v>0</v>
      </c>
      <c r="BG297" s="368">
        <v>0</v>
      </c>
      <c r="BH297" s="368">
        <v>0</v>
      </c>
      <c r="BI297" s="368">
        <v>0</v>
      </c>
      <c r="BJ297" s="368">
        <v>0</v>
      </c>
      <c r="BK297" s="368">
        <v>0</v>
      </c>
      <c r="BL297" s="368">
        <v>0</v>
      </c>
      <c r="BM297" s="368">
        <v>0</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6"/>
        <v>AAAEAa</v>
      </c>
      <c r="H298" s="368">
        <v>0</v>
      </c>
      <c r="I298" s="368">
        <v>0</v>
      </c>
      <c r="J298" s="368">
        <v>0</v>
      </c>
      <c r="K298" s="368">
        <v>0</v>
      </c>
      <c r="L298" s="368">
        <v>0</v>
      </c>
      <c r="M298" s="368">
        <v>0</v>
      </c>
      <c r="N298" s="368">
        <v>0</v>
      </c>
      <c r="O298" s="368">
        <v>0</v>
      </c>
      <c r="P298" s="368">
        <v>0</v>
      </c>
      <c r="Q298" s="368">
        <v>0</v>
      </c>
      <c r="R298" s="368">
        <v>0</v>
      </c>
      <c r="S298" s="368">
        <v>0</v>
      </c>
      <c r="T298" s="368">
        <v>0</v>
      </c>
      <c r="U298" s="368">
        <v>0</v>
      </c>
      <c r="V298" s="368">
        <v>0</v>
      </c>
      <c r="W298" s="368">
        <v>0</v>
      </c>
      <c r="X298" s="368">
        <v>0</v>
      </c>
      <c r="Y298" s="368">
        <v>0</v>
      </c>
      <c r="Z298" s="368">
        <v>0</v>
      </c>
      <c r="AA298" s="368">
        <v>0</v>
      </c>
      <c r="AB298" s="368">
        <v>0</v>
      </c>
      <c r="AC298" s="368">
        <v>0</v>
      </c>
      <c r="AD298" s="368">
        <v>0</v>
      </c>
      <c r="AE298" s="368">
        <v>0</v>
      </c>
      <c r="AF298" s="368">
        <v>0</v>
      </c>
      <c r="AG298" s="368">
        <v>0</v>
      </c>
      <c r="AH298" s="368">
        <v>0</v>
      </c>
      <c r="AI298" s="368">
        <v>0</v>
      </c>
      <c r="AJ298" s="368">
        <v>0</v>
      </c>
      <c r="AK298" s="368">
        <v>0</v>
      </c>
      <c r="AL298" s="368">
        <v>0</v>
      </c>
      <c r="AM298" s="368">
        <v>0</v>
      </c>
      <c r="AN298" s="368">
        <v>0</v>
      </c>
      <c r="AO298" s="368">
        <v>0</v>
      </c>
      <c r="AP298" s="368">
        <v>0</v>
      </c>
      <c r="AQ298" s="368">
        <v>0</v>
      </c>
      <c r="AR298" s="368">
        <v>0</v>
      </c>
      <c r="AS298" s="368">
        <v>0</v>
      </c>
      <c r="AT298" s="368">
        <v>0</v>
      </c>
      <c r="AU298" s="368">
        <v>0</v>
      </c>
      <c r="AV298" s="368">
        <v>0</v>
      </c>
      <c r="AW298" s="368">
        <v>0</v>
      </c>
      <c r="AX298" s="368">
        <v>0</v>
      </c>
      <c r="AY298" s="368">
        <v>0</v>
      </c>
      <c r="AZ298" s="368">
        <v>0</v>
      </c>
      <c r="BA298" s="368">
        <v>0</v>
      </c>
      <c r="BB298" s="368">
        <v>0</v>
      </c>
      <c r="BC298" s="368">
        <v>0</v>
      </c>
      <c r="BD298" s="368">
        <v>0</v>
      </c>
      <c r="BE298" s="368">
        <v>0</v>
      </c>
      <c r="BF298" s="368">
        <v>0</v>
      </c>
      <c r="BG298" s="368">
        <v>0</v>
      </c>
      <c r="BH298" s="368">
        <v>0</v>
      </c>
      <c r="BI298" s="368">
        <v>0</v>
      </c>
      <c r="BJ298" s="368">
        <v>0</v>
      </c>
      <c r="BK298" s="368">
        <v>0</v>
      </c>
      <c r="BL298" s="368">
        <v>0</v>
      </c>
      <c r="BM298" s="368">
        <v>0</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6"/>
        <v>YAAAEa</v>
      </c>
      <c r="H299" s="368">
        <v>0</v>
      </c>
      <c r="I299" s="368">
        <v>0</v>
      </c>
      <c r="J299" s="368">
        <v>0</v>
      </c>
      <c r="K299" s="368">
        <v>0</v>
      </c>
      <c r="L299" s="368">
        <v>0</v>
      </c>
      <c r="M299" s="368">
        <v>0</v>
      </c>
      <c r="N299" s="368">
        <v>0</v>
      </c>
      <c r="O299" s="368">
        <v>0</v>
      </c>
      <c r="P299" s="368">
        <v>0</v>
      </c>
      <c r="Q299" s="368">
        <v>0</v>
      </c>
      <c r="R299" s="368">
        <v>0</v>
      </c>
      <c r="S299" s="368">
        <v>0</v>
      </c>
      <c r="T299" s="368">
        <v>0</v>
      </c>
      <c r="U299" s="368">
        <v>0</v>
      </c>
      <c r="V299" s="368">
        <v>0</v>
      </c>
      <c r="W299" s="368">
        <v>0</v>
      </c>
      <c r="X299" s="368">
        <v>0</v>
      </c>
      <c r="Y299" s="368">
        <v>0</v>
      </c>
      <c r="Z299" s="368">
        <v>0</v>
      </c>
      <c r="AA299" s="368">
        <v>0</v>
      </c>
      <c r="AB299" s="368">
        <v>0</v>
      </c>
      <c r="AC299" s="368">
        <v>0</v>
      </c>
      <c r="AD299" s="368">
        <v>0</v>
      </c>
      <c r="AE299" s="368">
        <v>0</v>
      </c>
      <c r="AF299" s="368">
        <v>0</v>
      </c>
      <c r="AG299" s="368">
        <v>0</v>
      </c>
      <c r="AH299" s="368">
        <v>0</v>
      </c>
      <c r="AI299" s="368">
        <v>0</v>
      </c>
      <c r="AJ299" s="368">
        <v>0</v>
      </c>
      <c r="AK299" s="368">
        <v>0</v>
      </c>
      <c r="AL299" s="368">
        <v>0</v>
      </c>
      <c r="AM299" s="368">
        <v>0</v>
      </c>
      <c r="AN299" s="368">
        <v>0</v>
      </c>
      <c r="AO299" s="368">
        <v>0</v>
      </c>
      <c r="AP299" s="368">
        <v>0</v>
      </c>
      <c r="AQ299" s="368">
        <v>0</v>
      </c>
      <c r="AR299" s="368">
        <v>0</v>
      </c>
      <c r="AS299" s="368">
        <v>0</v>
      </c>
      <c r="AT299" s="368">
        <v>0</v>
      </c>
      <c r="AU299" s="368">
        <v>0</v>
      </c>
      <c r="AV299" s="368">
        <v>0</v>
      </c>
      <c r="AW299" s="368">
        <v>0</v>
      </c>
      <c r="AX299" s="368">
        <v>0</v>
      </c>
      <c r="AY299" s="368">
        <v>0</v>
      </c>
      <c r="AZ299" s="368">
        <v>0</v>
      </c>
      <c r="BA299" s="368">
        <v>0</v>
      </c>
      <c r="BB299" s="368">
        <v>0</v>
      </c>
      <c r="BC299" s="368">
        <v>0</v>
      </c>
      <c r="BD299" s="368">
        <v>0</v>
      </c>
      <c r="BE299" s="368">
        <v>0</v>
      </c>
      <c r="BF299" s="368">
        <v>0</v>
      </c>
      <c r="BG299" s="368">
        <v>0</v>
      </c>
      <c r="BH299" s="368">
        <v>0</v>
      </c>
      <c r="BI299" s="368">
        <v>0</v>
      </c>
      <c r="BJ299" s="368">
        <v>0</v>
      </c>
      <c r="BK299" s="368">
        <v>0</v>
      </c>
      <c r="BL299" s="368">
        <v>0</v>
      </c>
      <c r="BM299" s="368">
        <v>0</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6"/>
        <v>YAAANw</v>
      </c>
      <c r="H300" s="368">
        <v>0</v>
      </c>
      <c r="I300" s="368">
        <v>0</v>
      </c>
      <c r="J300" s="368">
        <v>0</v>
      </c>
      <c r="K300" s="368">
        <v>0</v>
      </c>
      <c r="L300" s="368">
        <v>0</v>
      </c>
      <c r="M300" s="368">
        <v>0</v>
      </c>
      <c r="N300" s="368">
        <v>0</v>
      </c>
      <c r="O300" s="368">
        <v>0</v>
      </c>
      <c r="P300" s="368">
        <v>0</v>
      </c>
      <c r="Q300" s="368">
        <v>0</v>
      </c>
      <c r="R300" s="368">
        <v>0</v>
      </c>
      <c r="S300" s="368">
        <v>0</v>
      </c>
      <c r="T300" s="368">
        <v>0</v>
      </c>
      <c r="U300" s="368">
        <v>0</v>
      </c>
      <c r="V300" s="368">
        <v>0</v>
      </c>
      <c r="W300" s="368">
        <v>0</v>
      </c>
      <c r="X300" s="368">
        <v>0</v>
      </c>
      <c r="Y300" s="368">
        <v>0</v>
      </c>
      <c r="Z300" s="368">
        <v>0</v>
      </c>
      <c r="AA300" s="368">
        <v>0</v>
      </c>
      <c r="AB300" s="368">
        <v>0</v>
      </c>
      <c r="AC300" s="368">
        <v>0</v>
      </c>
      <c r="AD300" s="368">
        <v>0</v>
      </c>
      <c r="AE300" s="368">
        <v>0</v>
      </c>
      <c r="AF300" s="368">
        <v>0</v>
      </c>
      <c r="AG300" s="368">
        <v>0</v>
      </c>
      <c r="AH300" s="368">
        <v>0</v>
      </c>
      <c r="AI300" s="368">
        <v>0</v>
      </c>
      <c r="AJ300" s="368">
        <v>0</v>
      </c>
      <c r="AK300" s="368">
        <v>0</v>
      </c>
      <c r="AL300" s="368">
        <v>0</v>
      </c>
      <c r="AM300" s="368">
        <v>0</v>
      </c>
      <c r="AN300" s="368">
        <v>0</v>
      </c>
      <c r="AO300" s="368">
        <v>0</v>
      </c>
      <c r="AP300" s="368">
        <v>0</v>
      </c>
      <c r="AQ300" s="368">
        <v>0</v>
      </c>
      <c r="AR300" s="368">
        <v>0</v>
      </c>
      <c r="AS300" s="368">
        <v>0</v>
      </c>
      <c r="AT300" s="368">
        <v>0</v>
      </c>
      <c r="AU300" s="368">
        <v>0</v>
      </c>
      <c r="AV300" s="368">
        <v>0</v>
      </c>
      <c r="AW300" s="368">
        <v>0</v>
      </c>
      <c r="AX300" s="368">
        <v>0</v>
      </c>
      <c r="AY300" s="368">
        <v>0</v>
      </c>
      <c r="AZ300" s="368">
        <v>0</v>
      </c>
      <c r="BA300" s="368">
        <v>0</v>
      </c>
      <c r="BB300" s="368">
        <v>0</v>
      </c>
      <c r="BC300" s="368">
        <v>0</v>
      </c>
      <c r="BD300" s="368">
        <v>0</v>
      </c>
      <c r="BE300" s="368">
        <v>0</v>
      </c>
      <c r="BF300" s="368">
        <v>0</v>
      </c>
      <c r="BG300" s="368">
        <v>0</v>
      </c>
      <c r="BH300" s="368">
        <v>0</v>
      </c>
      <c r="BI300" s="368">
        <v>0</v>
      </c>
      <c r="BJ300" s="368">
        <v>0</v>
      </c>
      <c r="BK300" s="368">
        <v>0</v>
      </c>
      <c r="BL300" s="368">
        <v>0</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6"/>
        <v>AYAAAz</v>
      </c>
      <c r="H301" s="368">
        <v>0</v>
      </c>
      <c r="I301" s="368">
        <v>0</v>
      </c>
      <c r="J301" s="368">
        <v>0</v>
      </c>
      <c r="K301" s="368">
        <v>0</v>
      </c>
      <c r="L301" s="368">
        <v>0</v>
      </c>
      <c r="M301" s="368">
        <v>0</v>
      </c>
      <c r="N301" s="368">
        <v>0</v>
      </c>
      <c r="O301" s="368">
        <v>0</v>
      </c>
      <c r="P301" s="368">
        <v>0</v>
      </c>
      <c r="Q301" s="368">
        <v>0</v>
      </c>
      <c r="R301" s="368">
        <v>0</v>
      </c>
      <c r="S301" s="368">
        <v>0</v>
      </c>
      <c r="T301" s="368">
        <v>0</v>
      </c>
      <c r="U301" s="368">
        <v>0</v>
      </c>
      <c r="V301" s="368">
        <v>0</v>
      </c>
      <c r="W301" s="368">
        <v>0</v>
      </c>
      <c r="X301" s="368">
        <v>0</v>
      </c>
      <c r="Y301" s="368">
        <v>0</v>
      </c>
      <c r="Z301" s="368">
        <v>0</v>
      </c>
      <c r="AA301" s="368">
        <v>0</v>
      </c>
      <c r="AB301" s="368">
        <v>0</v>
      </c>
      <c r="AC301" s="368">
        <v>0</v>
      </c>
      <c r="AD301" s="368">
        <v>0</v>
      </c>
      <c r="AE301" s="368">
        <v>0</v>
      </c>
      <c r="AF301" s="368">
        <v>0</v>
      </c>
      <c r="AG301" s="368">
        <v>0</v>
      </c>
      <c r="AH301" s="368">
        <v>0</v>
      </c>
      <c r="AI301" s="368">
        <v>0</v>
      </c>
      <c r="AJ301" s="368">
        <v>0</v>
      </c>
      <c r="AK301" s="368">
        <v>0</v>
      </c>
      <c r="AL301" s="368">
        <v>0</v>
      </c>
      <c r="AM301" s="368">
        <v>0</v>
      </c>
      <c r="AN301" s="368">
        <v>0</v>
      </c>
      <c r="AO301" s="368">
        <v>0</v>
      </c>
      <c r="AP301" s="368">
        <v>0</v>
      </c>
      <c r="AQ301" s="368">
        <v>0</v>
      </c>
      <c r="AR301" s="368">
        <v>0</v>
      </c>
      <c r="AS301" s="368">
        <v>0</v>
      </c>
      <c r="AT301" s="368">
        <v>0</v>
      </c>
      <c r="AU301" s="368">
        <v>0</v>
      </c>
      <c r="AV301" s="368">
        <v>0</v>
      </c>
      <c r="AW301" s="368">
        <v>0</v>
      </c>
      <c r="AX301" s="368">
        <v>0</v>
      </c>
      <c r="AY301" s="368">
        <v>0</v>
      </c>
      <c r="AZ301" s="368">
        <v>0</v>
      </c>
      <c r="BA301" s="368">
        <v>0</v>
      </c>
      <c r="BB301" s="368">
        <v>0</v>
      </c>
      <c r="BC301" s="368">
        <v>0</v>
      </c>
      <c r="BD301" s="368">
        <v>0</v>
      </c>
      <c r="BE301" s="368">
        <v>0</v>
      </c>
      <c r="BF301" s="368">
        <v>0</v>
      </c>
      <c r="BG301" s="368">
        <v>0</v>
      </c>
      <c r="BH301" s="368">
        <v>0</v>
      </c>
      <c r="BI301" s="368">
        <v>0</v>
      </c>
      <c r="BJ301" s="368">
        <v>0</v>
      </c>
      <c r="BK301" s="368">
        <v>0</v>
      </c>
      <c r="BL301" s="368">
        <v>0</v>
      </c>
      <c r="BM301" s="368">
        <v>0</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6"/>
        <v>AYEAAa</v>
      </c>
      <c r="H302" s="368">
        <v>0</v>
      </c>
      <c r="I302" s="368">
        <v>0</v>
      </c>
      <c r="J302" s="368">
        <v>0</v>
      </c>
      <c r="K302" s="368">
        <v>0</v>
      </c>
      <c r="L302" s="368">
        <v>0</v>
      </c>
      <c r="M302" s="368">
        <v>0</v>
      </c>
      <c r="N302" s="368">
        <v>0</v>
      </c>
      <c r="O302" s="368">
        <v>0</v>
      </c>
      <c r="P302" s="368">
        <v>0</v>
      </c>
      <c r="Q302" s="368">
        <v>0</v>
      </c>
      <c r="R302" s="368">
        <v>0</v>
      </c>
      <c r="S302" s="368">
        <v>0</v>
      </c>
      <c r="T302" s="368">
        <v>0</v>
      </c>
      <c r="U302" s="368">
        <v>0</v>
      </c>
      <c r="V302" s="368">
        <v>0</v>
      </c>
      <c r="W302" s="368">
        <v>0</v>
      </c>
      <c r="X302" s="368">
        <v>0</v>
      </c>
      <c r="Y302" s="368">
        <v>0</v>
      </c>
      <c r="Z302" s="368">
        <v>0</v>
      </c>
      <c r="AA302" s="368">
        <v>0</v>
      </c>
      <c r="AB302" s="368">
        <v>0</v>
      </c>
      <c r="AC302" s="368">
        <v>0</v>
      </c>
      <c r="AD302" s="368">
        <v>0</v>
      </c>
      <c r="AE302" s="368">
        <v>0</v>
      </c>
      <c r="AF302" s="368">
        <v>0</v>
      </c>
      <c r="AG302" s="368">
        <v>0</v>
      </c>
      <c r="AH302" s="368">
        <v>0</v>
      </c>
      <c r="AI302" s="368">
        <v>0</v>
      </c>
      <c r="AJ302" s="368">
        <v>0</v>
      </c>
      <c r="AK302" s="368">
        <v>0</v>
      </c>
      <c r="AL302" s="368">
        <v>0</v>
      </c>
      <c r="AM302" s="368">
        <v>0</v>
      </c>
      <c r="AN302" s="368">
        <v>0</v>
      </c>
      <c r="AO302" s="368">
        <v>0</v>
      </c>
      <c r="AP302" s="368">
        <v>0</v>
      </c>
      <c r="AQ302" s="368">
        <v>0</v>
      </c>
      <c r="AR302" s="368">
        <v>0</v>
      </c>
      <c r="AS302" s="368">
        <v>0</v>
      </c>
      <c r="AT302" s="368">
        <v>0</v>
      </c>
      <c r="AU302" s="368">
        <v>0</v>
      </c>
      <c r="AV302" s="368">
        <v>0</v>
      </c>
      <c r="AW302" s="368">
        <v>0</v>
      </c>
      <c r="AX302" s="368">
        <v>0</v>
      </c>
      <c r="AY302" s="368">
        <v>0</v>
      </c>
      <c r="AZ302" s="368">
        <v>0</v>
      </c>
      <c r="BA302" s="368">
        <v>0</v>
      </c>
      <c r="BB302" s="368">
        <v>0</v>
      </c>
      <c r="BC302" s="368">
        <v>0</v>
      </c>
      <c r="BD302" s="368">
        <v>0</v>
      </c>
      <c r="BE302" s="368">
        <v>0</v>
      </c>
      <c r="BF302" s="368">
        <v>0</v>
      </c>
      <c r="BG302" s="368">
        <v>0</v>
      </c>
      <c r="BH302" s="368">
        <v>0</v>
      </c>
      <c r="BI302" s="368">
        <v>0</v>
      </c>
      <c r="BJ302" s="368">
        <v>0</v>
      </c>
      <c r="BK302" s="368">
        <v>0</v>
      </c>
      <c r="BL302" s="368">
        <v>0</v>
      </c>
      <c r="BM302" s="368">
        <v>0</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6"/>
        <v>AANEAa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6"/>
        <v>AAANEa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c r="I305" s="257"/>
      <c r="J305" s="257"/>
      <c r="K305" s="257"/>
      <c r="N305" s="707"/>
      <c r="O305" s="313"/>
      <c r="P305" s="313"/>
      <c r="Q305" s="313"/>
      <c r="R305" s="313"/>
      <c r="S305" s="313"/>
      <c r="T305" s="313"/>
      <c r="U305" s="313"/>
      <c r="V305" s="313"/>
      <c r="W305" s="313"/>
      <c r="X305" s="320"/>
      <c r="Y305" s="320"/>
      <c r="Z305" s="320"/>
      <c r="AA305" s="320"/>
      <c r="AB305" s="320"/>
      <c r="AC305" s="320"/>
      <c r="AD305" s="320"/>
      <c r="AE305" s="320"/>
      <c r="AF305" s="320"/>
      <c r="AG305" s="320"/>
      <c r="AH305" s="320"/>
      <c r="AI305" s="320"/>
      <c r="AJ305" s="320"/>
      <c r="AK305" s="320"/>
      <c r="AL305" s="320"/>
      <c r="AM305" s="320"/>
      <c r="AN305" s="320"/>
      <c r="AO305" s="320"/>
      <c r="AP305" s="320"/>
      <c r="AQ305" s="320"/>
      <c r="AR305" s="320"/>
      <c r="AS305" s="320"/>
      <c r="AT305" s="320"/>
      <c r="AU305" s="320"/>
      <c r="AV305" s="320"/>
      <c r="AW305" s="320"/>
      <c r="AX305" s="320"/>
      <c r="AY305" s="320"/>
      <c r="AZ305" s="320"/>
      <c r="BA305" s="320"/>
      <c r="BB305" s="320"/>
      <c r="BC305" s="320"/>
      <c r="BD305" s="320"/>
      <c r="BE305" s="320"/>
      <c r="BF305" s="320"/>
      <c r="BG305" s="320"/>
      <c r="BH305" s="320"/>
      <c r="BI305" s="320"/>
      <c r="BJ305" s="320"/>
      <c r="BK305" s="320"/>
      <c r="BL305" s="320"/>
      <c r="BM305" s="320"/>
      <c r="BN305" s="320"/>
      <c r="BO305" s="320"/>
      <c r="BP305" s="320"/>
      <c r="BQ305" s="320"/>
      <c r="BR305" s="248"/>
      <c r="BS305" s="240"/>
      <c r="BT305" s="240"/>
      <c r="BU305" s="240"/>
    </row>
    <row r="306" spans="1:73" s="75" customFormat="1" ht="15" outlineLevel="1" x14ac:dyDescent="0.25">
      <c r="A306" s="238"/>
      <c r="B306" s="239"/>
      <c r="C306" s="249"/>
      <c r="D306" s="249"/>
      <c r="E306" s="249"/>
      <c r="F306" s="257"/>
      <c r="G306" s="257"/>
      <c r="I306" s="257"/>
      <c r="J306" s="257"/>
      <c r="K306" s="257"/>
      <c r="N306" s="707"/>
      <c r="O306" s="313"/>
      <c r="P306" s="313"/>
      <c r="Q306" s="313"/>
      <c r="R306" s="313"/>
      <c r="S306" s="313"/>
      <c r="T306" s="313"/>
      <c r="U306" s="313"/>
      <c r="V306" s="313"/>
      <c r="W306" s="313"/>
      <c r="X306" s="320"/>
      <c r="Y306" s="320"/>
      <c r="Z306" s="320"/>
      <c r="AA306" s="320"/>
      <c r="AB306" s="320"/>
      <c r="AC306" s="320"/>
      <c r="AD306" s="320"/>
      <c r="AE306" s="320"/>
      <c r="AF306" s="320"/>
      <c r="AG306" s="320"/>
      <c r="AH306" s="320"/>
      <c r="AI306" s="320"/>
      <c r="AJ306" s="320"/>
      <c r="AK306" s="320"/>
      <c r="AL306" s="320"/>
      <c r="AM306" s="320"/>
      <c r="AN306" s="320"/>
      <c r="AO306" s="320"/>
      <c r="AP306" s="320"/>
      <c r="AQ306" s="320"/>
      <c r="AR306" s="320"/>
      <c r="AS306" s="320"/>
      <c r="AT306" s="320"/>
      <c r="AU306" s="320"/>
      <c r="AV306" s="320"/>
      <c r="AW306" s="320"/>
      <c r="AX306" s="320"/>
      <c r="AY306" s="320"/>
      <c r="AZ306" s="320"/>
      <c r="BA306" s="320"/>
      <c r="BB306" s="320"/>
      <c r="BC306" s="320"/>
      <c r="BD306" s="320"/>
      <c r="BE306" s="320"/>
      <c r="BF306" s="320"/>
      <c r="BG306" s="320"/>
      <c r="BH306" s="320"/>
      <c r="BI306" s="320"/>
      <c r="BJ306" s="320"/>
      <c r="BK306" s="320"/>
      <c r="BL306" s="320"/>
      <c r="BM306" s="320"/>
      <c r="BN306" s="320"/>
      <c r="BO306" s="320"/>
      <c r="BP306" s="320"/>
      <c r="BQ306" s="320"/>
      <c r="BR306" s="248"/>
      <c r="BS306" s="240"/>
      <c r="BT306" s="240"/>
      <c r="BU306" s="240"/>
    </row>
    <row r="307" spans="1:73" s="75" customFormat="1" ht="15" outlineLevel="1" x14ac:dyDescent="0.25">
      <c r="A307" s="238"/>
      <c r="B307" s="239"/>
      <c r="C307" s="249"/>
      <c r="D307" s="249"/>
      <c r="E307" s="249"/>
      <c r="F307" s="257"/>
      <c r="G307" s="708" t="s">
        <v>912</v>
      </c>
      <c r="N307" s="707"/>
      <c r="O307" s="313"/>
      <c r="P307" s="313"/>
      <c r="Q307" s="313"/>
      <c r="R307" s="313"/>
      <c r="S307" s="313"/>
      <c r="T307" s="313"/>
      <c r="U307" s="313"/>
      <c r="V307" s="313"/>
      <c r="W307" s="313"/>
      <c r="X307" s="320"/>
      <c r="Y307" s="320"/>
      <c r="Z307" s="320"/>
      <c r="AA307" s="320"/>
      <c r="AB307" s="320"/>
      <c r="AC307" s="320"/>
      <c r="AD307" s="320"/>
      <c r="AE307" s="320"/>
      <c r="AF307" s="320"/>
      <c r="AG307" s="320"/>
      <c r="AH307" s="320"/>
      <c r="AI307" s="320"/>
      <c r="AJ307" s="320"/>
      <c r="AK307" s="320"/>
      <c r="AL307" s="320"/>
      <c r="AM307" s="320"/>
      <c r="AN307" s="320"/>
      <c r="AO307" s="320"/>
      <c r="AP307" s="320"/>
      <c r="AQ307" s="320"/>
      <c r="AR307" s="320"/>
      <c r="AS307" s="320"/>
      <c r="AT307" s="320"/>
      <c r="AU307" s="320"/>
      <c r="AV307" s="320"/>
      <c r="AW307" s="320"/>
      <c r="AX307" s="320"/>
      <c r="AY307" s="320"/>
      <c r="AZ307" s="320"/>
      <c r="BA307" s="320"/>
      <c r="BB307" s="320"/>
      <c r="BC307" s="320"/>
      <c r="BD307" s="320"/>
      <c r="BE307" s="320"/>
      <c r="BF307" s="320"/>
      <c r="BG307" s="320"/>
      <c r="BH307" s="320"/>
      <c r="BI307" s="320"/>
      <c r="BJ307" s="320"/>
      <c r="BK307" s="320"/>
      <c r="BL307" s="320"/>
      <c r="BM307" s="320"/>
      <c r="BN307" s="320"/>
      <c r="BO307" s="320"/>
      <c r="BP307" s="320"/>
      <c r="BQ307" s="320"/>
      <c r="BR307" s="248"/>
      <c r="BS307" s="240"/>
      <c r="BT307" s="240"/>
      <c r="BU307" s="240"/>
    </row>
    <row r="308" spans="1:73" s="75" customFormat="1" ht="15" outlineLevel="1" x14ac:dyDescent="0.25">
      <c r="A308" s="238"/>
      <c r="B308" s="239"/>
      <c r="C308" s="249"/>
      <c r="D308" s="249"/>
      <c r="E308" s="249"/>
      <c r="F308" s="257"/>
      <c r="G308" s="257" t="s">
        <v>915</v>
      </c>
      <c r="H308" s="75" t="s">
        <v>934</v>
      </c>
      <c r="I308" s="75" t="s">
        <v>934</v>
      </c>
      <c r="J308" s="75" t="s">
        <v>934</v>
      </c>
      <c r="K308" s="75" t="s">
        <v>934</v>
      </c>
      <c r="L308" s="75" t="s">
        <v>461</v>
      </c>
      <c r="M308" s="75" t="s">
        <v>461</v>
      </c>
      <c r="N308" s="75" t="s">
        <v>461</v>
      </c>
      <c r="O308" s="75" t="s">
        <v>461</v>
      </c>
      <c r="P308" s="75" t="s">
        <v>900</v>
      </c>
      <c r="Q308" s="75" t="s">
        <v>900</v>
      </c>
      <c r="R308" s="75" t="s">
        <v>900</v>
      </c>
      <c r="S308" s="75" t="s">
        <v>900</v>
      </c>
      <c r="T308" s="75" t="s">
        <v>901</v>
      </c>
      <c r="U308" s="75" t="s">
        <v>901</v>
      </c>
      <c r="V308" s="75" t="s">
        <v>901</v>
      </c>
      <c r="W308" s="75" t="s">
        <v>901</v>
      </c>
      <c r="X308" s="75" t="s">
        <v>902</v>
      </c>
      <c r="Y308" s="75" t="s">
        <v>902</v>
      </c>
      <c r="Z308" s="75" t="s">
        <v>902</v>
      </c>
      <c r="AA308" s="75" t="s">
        <v>902</v>
      </c>
      <c r="AB308" s="75" t="s">
        <v>903</v>
      </c>
      <c r="AC308" s="75" t="s">
        <v>903</v>
      </c>
      <c r="AD308" s="75" t="s">
        <v>903</v>
      </c>
      <c r="AE308" s="75" t="s">
        <v>903</v>
      </c>
      <c r="AF308" s="75" t="s">
        <v>904</v>
      </c>
      <c r="AG308" s="75" t="s">
        <v>904</v>
      </c>
      <c r="AH308" s="75" t="s">
        <v>904</v>
      </c>
      <c r="AI308" s="75" t="s">
        <v>904</v>
      </c>
      <c r="AJ308" s="75" t="s">
        <v>905</v>
      </c>
      <c r="AK308" s="75" t="s">
        <v>905</v>
      </c>
      <c r="AL308" s="75" t="s">
        <v>905</v>
      </c>
      <c r="AM308" s="75" t="s">
        <v>905</v>
      </c>
      <c r="AN308" s="75" t="s">
        <v>906</v>
      </c>
      <c r="AO308" s="75" t="s">
        <v>906</v>
      </c>
      <c r="AP308" s="75" t="s">
        <v>906</v>
      </c>
      <c r="AQ308" s="75" t="s">
        <v>906</v>
      </c>
      <c r="AR308" s="75" t="s">
        <v>907</v>
      </c>
      <c r="AS308" s="75" t="s">
        <v>907</v>
      </c>
      <c r="AT308" s="75" t="s">
        <v>907</v>
      </c>
      <c r="AU308" s="75" t="s">
        <v>907</v>
      </c>
      <c r="AV308" s="320"/>
      <c r="AW308" s="320"/>
      <c r="AX308" s="320"/>
      <c r="AY308" s="320"/>
      <c r="AZ308" s="320"/>
      <c r="BA308" s="320"/>
      <c r="BB308" s="320"/>
      <c r="BC308" s="320"/>
      <c r="BD308" s="320"/>
      <c r="BE308" s="320"/>
      <c r="BF308" s="320"/>
      <c r="BG308" s="320"/>
      <c r="BH308" s="320"/>
      <c r="BI308" s="320"/>
      <c r="BJ308" s="320"/>
      <c r="BK308" s="320"/>
      <c r="BL308" s="320"/>
      <c r="BM308" s="320"/>
      <c r="BN308" s="320"/>
      <c r="BO308" s="320"/>
      <c r="BP308" s="320"/>
      <c r="BQ308" s="320"/>
      <c r="BR308" s="248"/>
      <c r="BS308" s="240"/>
      <c r="BT308" s="240"/>
      <c r="BU308" s="240"/>
    </row>
    <row r="309" spans="1:73" s="75" customFormat="1" ht="15" outlineLevel="1" x14ac:dyDescent="0.25">
      <c r="A309" s="238"/>
      <c r="B309" s="239"/>
      <c r="C309" s="249"/>
      <c r="D309" s="249"/>
      <c r="E309" s="249"/>
      <c r="F309" s="257"/>
      <c r="G309" s="257" t="s">
        <v>67</v>
      </c>
      <c r="H309" s="75" t="s">
        <v>406</v>
      </c>
      <c r="I309" s="75" t="s">
        <v>407</v>
      </c>
      <c r="J309" s="75" t="s">
        <v>68</v>
      </c>
      <c r="K309" s="75" t="s">
        <v>408</v>
      </c>
      <c r="L309" s="75" t="s">
        <v>406</v>
      </c>
      <c r="M309" s="75" t="s">
        <v>407</v>
      </c>
      <c r="N309" s="75" t="s">
        <v>68</v>
      </c>
      <c r="O309" s="75" t="s">
        <v>408</v>
      </c>
      <c r="P309" s="75" t="s">
        <v>406</v>
      </c>
      <c r="Q309" s="75" t="s">
        <v>407</v>
      </c>
      <c r="R309" s="75" t="s">
        <v>68</v>
      </c>
      <c r="S309" s="75" t="s">
        <v>408</v>
      </c>
      <c r="T309" s="75" t="s">
        <v>406</v>
      </c>
      <c r="U309" s="75" t="s">
        <v>407</v>
      </c>
      <c r="V309" s="75" t="s">
        <v>68</v>
      </c>
      <c r="W309" s="75" t="s">
        <v>408</v>
      </c>
      <c r="X309" s="75" t="s">
        <v>406</v>
      </c>
      <c r="Y309" s="75" t="s">
        <v>407</v>
      </c>
      <c r="Z309" s="75" t="s">
        <v>68</v>
      </c>
      <c r="AA309" s="75" t="s">
        <v>408</v>
      </c>
      <c r="AB309" s="75" t="s">
        <v>406</v>
      </c>
      <c r="AC309" s="75" t="s">
        <v>407</v>
      </c>
      <c r="AD309" s="75" t="s">
        <v>68</v>
      </c>
      <c r="AE309" s="75" t="s">
        <v>408</v>
      </c>
      <c r="AF309" s="75" t="s">
        <v>406</v>
      </c>
      <c r="AG309" s="75" t="s">
        <v>407</v>
      </c>
      <c r="AH309" s="75" t="s">
        <v>68</v>
      </c>
      <c r="AI309" s="75" t="s">
        <v>408</v>
      </c>
      <c r="AJ309" s="75" t="s">
        <v>406</v>
      </c>
      <c r="AK309" s="75" t="s">
        <v>407</v>
      </c>
      <c r="AL309" s="75" t="s">
        <v>68</v>
      </c>
      <c r="AM309" s="75" t="s">
        <v>408</v>
      </c>
      <c r="AN309" s="75" t="s">
        <v>406</v>
      </c>
      <c r="AO309" s="75" t="s">
        <v>407</v>
      </c>
      <c r="AP309" s="75" t="s">
        <v>68</v>
      </c>
      <c r="AQ309" s="75" t="s">
        <v>408</v>
      </c>
      <c r="AR309" s="75" t="s">
        <v>406</v>
      </c>
      <c r="AS309" s="75" t="s">
        <v>407</v>
      </c>
      <c r="AT309" s="75" t="s">
        <v>68</v>
      </c>
      <c r="AU309" s="75" t="s">
        <v>408</v>
      </c>
      <c r="AV309" s="320"/>
      <c r="AW309" s="320"/>
      <c r="AX309" s="320"/>
      <c r="AY309" s="320"/>
      <c r="AZ309" s="320"/>
      <c r="BA309" s="320"/>
      <c r="BB309" s="320"/>
      <c r="BC309" s="320"/>
      <c r="BD309" s="320"/>
      <c r="BE309" s="320"/>
      <c r="BF309" s="320"/>
      <c r="BG309" s="320"/>
      <c r="BH309" s="320"/>
      <c r="BI309" s="320"/>
      <c r="BJ309" s="320"/>
      <c r="BK309" s="320"/>
      <c r="BL309" s="320"/>
      <c r="BM309" s="320"/>
      <c r="BN309" s="320"/>
      <c r="BO309" s="320"/>
      <c r="BP309" s="320"/>
      <c r="BQ309" s="320"/>
      <c r="BR309" s="248"/>
      <c r="BS309" s="240"/>
      <c r="BT309" s="240"/>
      <c r="BU309" s="240"/>
    </row>
    <row r="310" spans="1:73" s="75" customFormat="1" ht="15" outlineLevel="1" x14ac:dyDescent="0.25">
      <c r="A310" s="238"/>
      <c r="B310" s="239"/>
      <c r="C310" s="249"/>
      <c r="D310" s="249"/>
      <c r="E310" s="249"/>
      <c r="F310" s="257"/>
      <c r="G310" s="257" t="str">
        <f t="shared" ref="G310:G339" si="7">_xlfn.CONCAT(H206:M206)</f>
        <v>AAAAAa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20"/>
      <c r="AW310" s="320"/>
      <c r="AX310" s="320"/>
      <c r="AY310" s="320"/>
      <c r="AZ310" s="320"/>
      <c r="BA310" s="320"/>
      <c r="BB310" s="320"/>
      <c r="BC310" s="320"/>
      <c r="BD310" s="320"/>
      <c r="BE310" s="320"/>
      <c r="BF310" s="320"/>
      <c r="BG310" s="320"/>
      <c r="BH310" s="320"/>
      <c r="BI310" s="320"/>
      <c r="BJ310" s="320"/>
      <c r="BK310" s="320"/>
      <c r="BL310" s="320"/>
      <c r="BM310" s="320"/>
      <c r="BN310" s="320"/>
      <c r="BO310" s="320"/>
      <c r="BP310" s="320"/>
      <c r="BQ310" s="320"/>
      <c r="BR310" s="248"/>
      <c r="BS310" s="240"/>
      <c r="BT310" s="240"/>
      <c r="BU310" s="240"/>
    </row>
    <row r="311" spans="1:73" s="75" customFormat="1" ht="15" outlineLevel="1" x14ac:dyDescent="0.25">
      <c r="A311" s="238"/>
      <c r="B311" s="239"/>
      <c r="C311" s="249"/>
      <c r="D311" s="249"/>
      <c r="E311" s="249"/>
      <c r="F311" s="257"/>
      <c r="G311" s="257" t="str">
        <f t="shared" si="7"/>
        <v>YAEAEa</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20"/>
      <c r="AW311" s="320"/>
      <c r="AX311" s="320"/>
      <c r="AY311" s="320"/>
      <c r="AZ311" s="320"/>
      <c r="BA311" s="320"/>
      <c r="BB311" s="320"/>
      <c r="BC311" s="320"/>
      <c r="BD311" s="320"/>
      <c r="BE311" s="320"/>
      <c r="BF311" s="320"/>
      <c r="BG311" s="320"/>
      <c r="BH311" s="320"/>
      <c r="BI311" s="320"/>
      <c r="BJ311" s="320"/>
      <c r="BK311" s="320"/>
      <c r="BL311" s="320"/>
      <c r="BM311" s="320"/>
      <c r="BN311" s="320"/>
      <c r="BO311" s="320"/>
      <c r="BP311" s="320"/>
      <c r="BQ311" s="320"/>
      <c r="BR311" s="248"/>
      <c r="BS311" s="240"/>
      <c r="BT311" s="240"/>
      <c r="BU311" s="240"/>
    </row>
    <row r="312" spans="1:73" s="75" customFormat="1" ht="15" outlineLevel="1" x14ac:dyDescent="0.25">
      <c r="A312" s="238"/>
      <c r="B312" s="239"/>
      <c r="C312" s="249"/>
      <c r="D312" s="249"/>
      <c r="E312" s="249"/>
      <c r="F312" s="257"/>
      <c r="G312" s="257" t="str">
        <f t="shared" si="7"/>
        <v>AYAEAb</v>
      </c>
      <c r="H312" s="368">
        <v>100</v>
      </c>
      <c r="I312" s="368">
        <v>100</v>
      </c>
      <c r="J312" s="368">
        <v>40</v>
      </c>
      <c r="K312" s="368">
        <v>0</v>
      </c>
      <c r="L312" s="368">
        <v>100</v>
      </c>
      <c r="M312" s="368">
        <v>100</v>
      </c>
      <c r="N312" s="368">
        <v>40</v>
      </c>
      <c r="O312" s="368">
        <v>0</v>
      </c>
      <c r="P312" s="368">
        <v>100</v>
      </c>
      <c r="Q312" s="368">
        <v>100</v>
      </c>
      <c r="R312" s="368">
        <v>40</v>
      </c>
      <c r="S312" s="368">
        <v>0</v>
      </c>
      <c r="T312" s="368">
        <v>100</v>
      </c>
      <c r="U312" s="368">
        <v>100</v>
      </c>
      <c r="V312" s="368">
        <v>40</v>
      </c>
      <c r="W312" s="368">
        <v>0</v>
      </c>
      <c r="X312" s="368">
        <v>100</v>
      </c>
      <c r="Y312" s="368">
        <v>100</v>
      </c>
      <c r="Z312" s="368">
        <v>40</v>
      </c>
      <c r="AA312" s="368">
        <v>0</v>
      </c>
      <c r="AB312" s="368">
        <v>100</v>
      </c>
      <c r="AC312" s="368">
        <v>100</v>
      </c>
      <c r="AD312" s="368">
        <v>40</v>
      </c>
      <c r="AE312" s="368">
        <v>0</v>
      </c>
      <c r="AF312" s="368">
        <v>100</v>
      </c>
      <c r="AG312" s="368">
        <v>100</v>
      </c>
      <c r="AH312" s="368">
        <v>40</v>
      </c>
      <c r="AI312" s="368">
        <v>0</v>
      </c>
      <c r="AJ312" s="368">
        <v>100</v>
      </c>
      <c r="AK312" s="368">
        <v>100</v>
      </c>
      <c r="AL312" s="368">
        <v>40</v>
      </c>
      <c r="AM312" s="368">
        <v>0</v>
      </c>
      <c r="AN312" s="368">
        <v>100</v>
      </c>
      <c r="AO312" s="368">
        <v>100</v>
      </c>
      <c r="AP312" s="368">
        <v>40</v>
      </c>
      <c r="AQ312" s="368">
        <v>0</v>
      </c>
      <c r="AR312" s="368">
        <v>100</v>
      </c>
      <c r="AS312" s="368">
        <v>100</v>
      </c>
      <c r="AT312" s="368">
        <v>40</v>
      </c>
      <c r="AU312" s="368">
        <v>0</v>
      </c>
      <c r="AV312" s="320"/>
      <c r="AW312" s="320"/>
      <c r="AX312" s="320"/>
      <c r="AY312" s="320"/>
      <c r="AZ312" s="320"/>
      <c r="BA312" s="320"/>
      <c r="BB312" s="320"/>
      <c r="BC312" s="320"/>
      <c r="BD312" s="320"/>
      <c r="BE312" s="320"/>
      <c r="BF312" s="320"/>
      <c r="BG312" s="320"/>
      <c r="BH312" s="320"/>
      <c r="BI312" s="320"/>
      <c r="BJ312" s="320"/>
      <c r="BK312" s="320"/>
      <c r="BL312" s="320"/>
      <c r="BM312" s="320"/>
      <c r="BN312" s="320"/>
      <c r="BO312" s="320"/>
      <c r="BP312" s="320"/>
      <c r="BQ312" s="320"/>
      <c r="BR312" s="248"/>
      <c r="BS312" s="240"/>
      <c r="BT312" s="240"/>
      <c r="BU312" s="240"/>
    </row>
    <row r="313" spans="1:73" s="75" customFormat="1" ht="15" outlineLevel="1" x14ac:dyDescent="0.25">
      <c r="A313" s="238"/>
      <c r="B313" s="239"/>
      <c r="C313" s="249"/>
      <c r="D313" s="249"/>
      <c r="E313" s="249"/>
      <c r="F313" s="257"/>
      <c r="G313" s="257" t="str">
        <f t="shared" si="7"/>
        <v>YYNENb</v>
      </c>
      <c r="H313" s="368">
        <v>100</v>
      </c>
      <c r="I313" s="368">
        <v>120</v>
      </c>
      <c r="J313" s="368">
        <v>100</v>
      </c>
      <c r="K313" s="368">
        <v>0</v>
      </c>
      <c r="L313" s="368">
        <v>100</v>
      </c>
      <c r="M313" s="368">
        <v>120</v>
      </c>
      <c r="N313" s="368">
        <v>100</v>
      </c>
      <c r="O313" s="368">
        <v>0</v>
      </c>
      <c r="P313" s="368">
        <v>100</v>
      </c>
      <c r="Q313" s="368">
        <v>120</v>
      </c>
      <c r="R313" s="368">
        <v>100</v>
      </c>
      <c r="S313" s="368">
        <v>0</v>
      </c>
      <c r="T313" s="368">
        <v>100</v>
      </c>
      <c r="U313" s="368">
        <v>120</v>
      </c>
      <c r="V313" s="368">
        <v>100</v>
      </c>
      <c r="W313" s="368">
        <v>0</v>
      </c>
      <c r="X313" s="368">
        <v>100</v>
      </c>
      <c r="Y313" s="368">
        <v>120</v>
      </c>
      <c r="Z313" s="368">
        <v>100</v>
      </c>
      <c r="AA313" s="368">
        <v>0</v>
      </c>
      <c r="AB313" s="368">
        <v>100</v>
      </c>
      <c r="AC313" s="368">
        <v>120</v>
      </c>
      <c r="AD313" s="368">
        <v>100</v>
      </c>
      <c r="AE313" s="368">
        <v>0</v>
      </c>
      <c r="AF313" s="368">
        <v>100</v>
      </c>
      <c r="AG313" s="368">
        <v>120</v>
      </c>
      <c r="AH313" s="368">
        <v>100</v>
      </c>
      <c r="AI313" s="368">
        <v>0</v>
      </c>
      <c r="AJ313" s="368">
        <v>100</v>
      </c>
      <c r="AK313" s="368">
        <v>120</v>
      </c>
      <c r="AL313" s="368">
        <v>100</v>
      </c>
      <c r="AM313" s="368">
        <v>0</v>
      </c>
      <c r="AN313" s="368">
        <v>100</v>
      </c>
      <c r="AO313" s="368">
        <v>120</v>
      </c>
      <c r="AP313" s="368">
        <v>100</v>
      </c>
      <c r="AQ313" s="368">
        <v>0</v>
      </c>
      <c r="AR313" s="368">
        <v>100</v>
      </c>
      <c r="AS313" s="368">
        <v>120</v>
      </c>
      <c r="AT313" s="368">
        <v>100</v>
      </c>
      <c r="AU313" s="368">
        <v>0</v>
      </c>
      <c r="AV313" s="320"/>
      <c r="AW313" s="320"/>
      <c r="AX313" s="320"/>
      <c r="AY313" s="320"/>
      <c r="AZ313" s="320"/>
      <c r="BA313" s="320"/>
      <c r="BB313" s="320"/>
      <c r="BC313" s="320"/>
      <c r="BD313" s="320"/>
      <c r="BE313" s="320"/>
      <c r="BF313" s="320"/>
      <c r="BG313" s="320"/>
      <c r="BH313" s="320"/>
      <c r="BI313" s="320"/>
      <c r="BJ313" s="320"/>
      <c r="BK313" s="320"/>
      <c r="BL313" s="320"/>
      <c r="BM313" s="320"/>
      <c r="BN313" s="320"/>
      <c r="BO313" s="320"/>
      <c r="BP313" s="320"/>
      <c r="BQ313" s="320"/>
      <c r="BR313" s="248"/>
      <c r="BS313" s="240"/>
      <c r="BT313" s="240"/>
      <c r="BU313" s="240"/>
    </row>
    <row r="314" spans="1:73" s="75" customFormat="1" ht="15" outlineLevel="1" x14ac:dyDescent="0.25">
      <c r="A314" s="238"/>
      <c r="B314" s="239"/>
      <c r="C314" s="249"/>
      <c r="D314" s="249"/>
      <c r="E314" s="249"/>
      <c r="F314" s="257"/>
      <c r="G314" s="257" t="str">
        <f t="shared" si="7"/>
        <v>YYENEz</v>
      </c>
      <c r="H314" s="368">
        <v>100</v>
      </c>
      <c r="I314" s="368">
        <v>150</v>
      </c>
      <c r="J314" s="368">
        <v>0</v>
      </c>
      <c r="K314" s="368">
        <v>150</v>
      </c>
      <c r="L314" s="368">
        <v>100</v>
      </c>
      <c r="M314" s="368">
        <v>150</v>
      </c>
      <c r="N314" s="368">
        <v>0</v>
      </c>
      <c r="O314" s="368">
        <v>150</v>
      </c>
      <c r="P314" s="368">
        <v>100</v>
      </c>
      <c r="Q314" s="368">
        <v>150</v>
      </c>
      <c r="R314" s="368">
        <v>0</v>
      </c>
      <c r="S314" s="368">
        <v>150</v>
      </c>
      <c r="T314" s="368">
        <v>100</v>
      </c>
      <c r="U314" s="368">
        <v>150</v>
      </c>
      <c r="V314" s="368">
        <v>0</v>
      </c>
      <c r="W314" s="368">
        <v>150</v>
      </c>
      <c r="X314" s="368">
        <v>100</v>
      </c>
      <c r="Y314" s="368">
        <v>150</v>
      </c>
      <c r="Z314" s="368">
        <v>0</v>
      </c>
      <c r="AA314" s="368">
        <v>150</v>
      </c>
      <c r="AB314" s="368">
        <v>100</v>
      </c>
      <c r="AC314" s="368">
        <v>150</v>
      </c>
      <c r="AD314" s="368">
        <v>0</v>
      </c>
      <c r="AE314" s="368">
        <v>150</v>
      </c>
      <c r="AF314" s="368">
        <v>100</v>
      </c>
      <c r="AG314" s="368">
        <v>150</v>
      </c>
      <c r="AH314" s="368">
        <v>0</v>
      </c>
      <c r="AI314" s="368">
        <v>150</v>
      </c>
      <c r="AJ314" s="368">
        <v>100</v>
      </c>
      <c r="AK314" s="368">
        <v>150</v>
      </c>
      <c r="AL314" s="368">
        <v>0</v>
      </c>
      <c r="AM314" s="368">
        <v>150</v>
      </c>
      <c r="AN314" s="368">
        <v>100</v>
      </c>
      <c r="AO314" s="368">
        <v>150</v>
      </c>
      <c r="AP314" s="368">
        <v>0</v>
      </c>
      <c r="AQ314" s="368">
        <v>150</v>
      </c>
      <c r="AR314" s="368">
        <v>100</v>
      </c>
      <c r="AS314" s="368">
        <v>150</v>
      </c>
      <c r="AT314" s="368">
        <v>0</v>
      </c>
      <c r="AU314" s="368">
        <v>150</v>
      </c>
      <c r="AV314" s="320"/>
      <c r="AW314" s="320"/>
      <c r="AX314" s="320"/>
      <c r="AY314" s="320"/>
      <c r="AZ314" s="320"/>
      <c r="BA314" s="320"/>
      <c r="BB314" s="320"/>
      <c r="BC314" s="320"/>
      <c r="BD314" s="320"/>
      <c r="BE314" s="320"/>
      <c r="BF314" s="320"/>
      <c r="BG314" s="320"/>
      <c r="BH314" s="320"/>
      <c r="BI314" s="320"/>
      <c r="BJ314" s="320"/>
      <c r="BK314" s="320"/>
      <c r="BL314" s="320"/>
      <c r="BM314" s="320"/>
      <c r="BN314" s="320"/>
      <c r="BO314" s="320"/>
      <c r="BP314" s="320"/>
      <c r="BQ314" s="320"/>
      <c r="BR314" s="248"/>
      <c r="BS314" s="240"/>
      <c r="BT314" s="240"/>
      <c r="BU314" s="240"/>
    </row>
    <row r="315" spans="1:73" s="75" customFormat="1" ht="15" outlineLevel="1" x14ac:dyDescent="0.25">
      <c r="A315" s="238"/>
      <c r="B315" s="239"/>
      <c r="C315" s="249"/>
      <c r="D315" s="249"/>
      <c r="E315" s="249"/>
      <c r="F315" s="257"/>
      <c r="G315" s="257" t="str">
        <f t="shared" si="7"/>
        <v>YYENEr</v>
      </c>
      <c r="H315" s="368">
        <v>100</v>
      </c>
      <c r="I315" s="368">
        <v>150</v>
      </c>
      <c r="J315" s="368">
        <v>0</v>
      </c>
      <c r="K315" s="368">
        <v>150</v>
      </c>
      <c r="L315" s="368">
        <v>100</v>
      </c>
      <c r="M315" s="368">
        <v>150</v>
      </c>
      <c r="N315" s="368">
        <v>0</v>
      </c>
      <c r="O315" s="368">
        <v>150</v>
      </c>
      <c r="P315" s="368">
        <v>100</v>
      </c>
      <c r="Q315" s="368">
        <v>150</v>
      </c>
      <c r="R315" s="368">
        <v>0</v>
      </c>
      <c r="S315" s="368">
        <v>150</v>
      </c>
      <c r="T315" s="368">
        <v>100</v>
      </c>
      <c r="U315" s="368">
        <v>150</v>
      </c>
      <c r="V315" s="368">
        <v>0</v>
      </c>
      <c r="W315" s="368">
        <v>150</v>
      </c>
      <c r="X315" s="368">
        <v>100</v>
      </c>
      <c r="Y315" s="368">
        <v>150</v>
      </c>
      <c r="Z315" s="368">
        <v>0</v>
      </c>
      <c r="AA315" s="368">
        <v>150</v>
      </c>
      <c r="AB315" s="368">
        <v>100</v>
      </c>
      <c r="AC315" s="368">
        <v>150</v>
      </c>
      <c r="AD315" s="368">
        <v>0</v>
      </c>
      <c r="AE315" s="368">
        <v>150</v>
      </c>
      <c r="AF315" s="368">
        <v>100</v>
      </c>
      <c r="AG315" s="368">
        <v>150</v>
      </c>
      <c r="AH315" s="368">
        <v>0</v>
      </c>
      <c r="AI315" s="368">
        <v>150</v>
      </c>
      <c r="AJ315" s="368">
        <v>100</v>
      </c>
      <c r="AK315" s="368">
        <v>150</v>
      </c>
      <c r="AL315" s="368">
        <v>0</v>
      </c>
      <c r="AM315" s="368">
        <v>150</v>
      </c>
      <c r="AN315" s="368">
        <v>100</v>
      </c>
      <c r="AO315" s="368">
        <v>150</v>
      </c>
      <c r="AP315" s="368">
        <v>0</v>
      </c>
      <c r="AQ315" s="368">
        <v>150</v>
      </c>
      <c r="AR315" s="368">
        <v>100</v>
      </c>
      <c r="AS315" s="368">
        <v>150</v>
      </c>
      <c r="AT315" s="368">
        <v>0</v>
      </c>
      <c r="AU315" s="368">
        <v>150</v>
      </c>
      <c r="AV315" s="320"/>
      <c r="AW315" s="320"/>
      <c r="AX315" s="320"/>
      <c r="AY315" s="320"/>
      <c r="AZ315" s="320"/>
      <c r="BA315" s="320"/>
      <c r="BB315" s="320"/>
      <c r="BC315" s="320"/>
      <c r="BD315" s="320"/>
      <c r="BE315" s="320"/>
      <c r="BF315" s="320"/>
      <c r="BG315" s="320"/>
      <c r="BH315" s="320"/>
      <c r="BI315" s="320"/>
      <c r="BJ315" s="320"/>
      <c r="BK315" s="320"/>
      <c r="BL315" s="320"/>
      <c r="BM315" s="320"/>
      <c r="BN315" s="320"/>
      <c r="BO315" s="320"/>
      <c r="BP315" s="320"/>
      <c r="BQ315" s="320"/>
      <c r="BR315" s="248"/>
      <c r="BS315" s="240"/>
      <c r="BT315" s="240"/>
      <c r="BU315" s="240"/>
    </row>
    <row r="316" spans="1:73" s="75" customFormat="1" ht="15" outlineLevel="1" x14ac:dyDescent="0.25">
      <c r="A316" s="238"/>
      <c r="B316" s="239"/>
      <c r="C316" s="249"/>
      <c r="D316" s="249"/>
      <c r="E316" s="249"/>
      <c r="F316" s="257"/>
      <c r="G316" s="257" t="str">
        <f t="shared" si="7"/>
        <v>YYNEEr</v>
      </c>
      <c r="H316" s="368">
        <v>100</v>
      </c>
      <c r="I316" s="368">
        <v>150</v>
      </c>
      <c r="J316" s="368">
        <v>0</v>
      </c>
      <c r="K316" s="368">
        <v>150</v>
      </c>
      <c r="L316" s="368">
        <v>100</v>
      </c>
      <c r="M316" s="368">
        <v>150</v>
      </c>
      <c r="N316" s="368">
        <v>0</v>
      </c>
      <c r="O316" s="368">
        <v>150</v>
      </c>
      <c r="P316" s="368">
        <v>100</v>
      </c>
      <c r="Q316" s="368">
        <v>150</v>
      </c>
      <c r="R316" s="368">
        <v>0</v>
      </c>
      <c r="S316" s="368">
        <v>150</v>
      </c>
      <c r="T316" s="368">
        <v>100</v>
      </c>
      <c r="U316" s="368">
        <v>150</v>
      </c>
      <c r="V316" s="368">
        <v>0</v>
      </c>
      <c r="W316" s="368">
        <v>150</v>
      </c>
      <c r="X316" s="368">
        <v>100</v>
      </c>
      <c r="Y316" s="368">
        <v>150</v>
      </c>
      <c r="Z316" s="368">
        <v>0</v>
      </c>
      <c r="AA316" s="368">
        <v>150</v>
      </c>
      <c r="AB316" s="368">
        <v>100</v>
      </c>
      <c r="AC316" s="368">
        <v>150</v>
      </c>
      <c r="AD316" s="368">
        <v>0</v>
      </c>
      <c r="AE316" s="368">
        <v>150</v>
      </c>
      <c r="AF316" s="368">
        <v>100</v>
      </c>
      <c r="AG316" s="368">
        <v>150</v>
      </c>
      <c r="AH316" s="368">
        <v>0</v>
      </c>
      <c r="AI316" s="368">
        <v>150</v>
      </c>
      <c r="AJ316" s="368">
        <v>100</v>
      </c>
      <c r="AK316" s="368">
        <v>150</v>
      </c>
      <c r="AL316" s="368">
        <v>0</v>
      </c>
      <c r="AM316" s="368">
        <v>150</v>
      </c>
      <c r="AN316" s="368">
        <v>100</v>
      </c>
      <c r="AO316" s="368">
        <v>150</v>
      </c>
      <c r="AP316" s="368">
        <v>0</v>
      </c>
      <c r="AQ316" s="368">
        <v>150</v>
      </c>
      <c r="AR316" s="368">
        <v>100</v>
      </c>
      <c r="AS316" s="368">
        <v>150</v>
      </c>
      <c r="AT316" s="368">
        <v>0</v>
      </c>
      <c r="AU316" s="368">
        <v>150</v>
      </c>
      <c r="AV316" s="320"/>
      <c r="AW316" s="320"/>
      <c r="AX316" s="320"/>
      <c r="AY316" s="320"/>
      <c r="AZ316" s="320"/>
      <c r="BA316" s="320"/>
      <c r="BB316" s="320"/>
      <c r="BC316" s="320"/>
      <c r="BD316" s="320"/>
      <c r="BE316" s="320"/>
      <c r="BF316" s="320"/>
      <c r="BG316" s="320"/>
      <c r="BH316" s="320"/>
      <c r="BI316" s="320"/>
      <c r="BJ316" s="320"/>
      <c r="BK316" s="320"/>
      <c r="BL316" s="320"/>
      <c r="BM316" s="320"/>
      <c r="BN316" s="320"/>
      <c r="BO316" s="320"/>
      <c r="BP316" s="320"/>
      <c r="BQ316" s="320"/>
      <c r="BR316" s="248"/>
      <c r="BS316" s="240"/>
      <c r="BT316" s="240"/>
      <c r="BU316" s="240"/>
    </row>
    <row r="317" spans="1:73" s="75" customFormat="1" ht="15" outlineLevel="1" x14ac:dyDescent="0.25">
      <c r="A317" s="238"/>
      <c r="B317" s="239"/>
      <c r="C317" s="249"/>
      <c r="D317" s="249"/>
      <c r="E317" s="249"/>
      <c r="F317" s="257"/>
      <c r="G317" s="257" t="str">
        <f t="shared" si="7"/>
        <v>YYEENw</v>
      </c>
      <c r="H317" s="368">
        <v>100</v>
      </c>
      <c r="I317" s="368">
        <v>120</v>
      </c>
      <c r="J317" s="368">
        <v>100</v>
      </c>
      <c r="K317" s="368">
        <v>0</v>
      </c>
      <c r="L317" s="368">
        <v>100</v>
      </c>
      <c r="M317" s="368">
        <v>120</v>
      </c>
      <c r="N317" s="368">
        <v>100</v>
      </c>
      <c r="O317" s="368">
        <v>0</v>
      </c>
      <c r="P317" s="368">
        <v>100</v>
      </c>
      <c r="Q317" s="368">
        <v>120</v>
      </c>
      <c r="R317" s="368">
        <v>100</v>
      </c>
      <c r="S317" s="368">
        <v>0</v>
      </c>
      <c r="T317" s="368">
        <v>100</v>
      </c>
      <c r="U317" s="368">
        <v>120</v>
      </c>
      <c r="V317" s="368">
        <v>100</v>
      </c>
      <c r="W317" s="368">
        <v>0</v>
      </c>
      <c r="X317" s="368">
        <v>100</v>
      </c>
      <c r="Y317" s="368">
        <v>120</v>
      </c>
      <c r="Z317" s="368">
        <v>100</v>
      </c>
      <c r="AA317" s="368">
        <v>0</v>
      </c>
      <c r="AB317" s="368">
        <v>100</v>
      </c>
      <c r="AC317" s="368">
        <v>120</v>
      </c>
      <c r="AD317" s="368">
        <v>100</v>
      </c>
      <c r="AE317" s="368">
        <v>0</v>
      </c>
      <c r="AF317" s="368">
        <v>100</v>
      </c>
      <c r="AG317" s="368">
        <v>120</v>
      </c>
      <c r="AH317" s="368">
        <v>100</v>
      </c>
      <c r="AI317" s="368">
        <v>0</v>
      </c>
      <c r="AJ317" s="368">
        <v>100</v>
      </c>
      <c r="AK317" s="368">
        <v>120</v>
      </c>
      <c r="AL317" s="368">
        <v>100</v>
      </c>
      <c r="AM317" s="368">
        <v>0</v>
      </c>
      <c r="AN317" s="368">
        <v>100</v>
      </c>
      <c r="AO317" s="368">
        <v>120</v>
      </c>
      <c r="AP317" s="368">
        <v>100</v>
      </c>
      <c r="AQ317" s="368">
        <v>0</v>
      </c>
      <c r="AR317" s="368">
        <v>100</v>
      </c>
      <c r="AS317" s="368">
        <v>120</v>
      </c>
      <c r="AT317" s="368">
        <v>100</v>
      </c>
      <c r="AU317" s="368">
        <v>0</v>
      </c>
      <c r="AV317" s="320"/>
      <c r="AW317" s="320"/>
      <c r="AX317" s="320"/>
      <c r="AY317" s="320"/>
      <c r="AZ317" s="320"/>
      <c r="BA317" s="320"/>
      <c r="BB317" s="320"/>
      <c r="BC317" s="320"/>
      <c r="BD317" s="320"/>
      <c r="BE317" s="320"/>
      <c r="BF317" s="320"/>
      <c r="BG317" s="320"/>
      <c r="BH317" s="320"/>
      <c r="BI317" s="320"/>
      <c r="BJ317" s="320"/>
      <c r="BK317" s="320"/>
      <c r="BL317" s="320"/>
      <c r="BM317" s="320"/>
      <c r="BN317" s="320"/>
      <c r="BO317" s="320"/>
      <c r="BP317" s="320"/>
      <c r="BQ317" s="320"/>
      <c r="BR317" s="248"/>
      <c r="BS317" s="240"/>
      <c r="BT317" s="240"/>
      <c r="BU317" s="240"/>
    </row>
    <row r="318" spans="1:73" s="75" customFormat="1" ht="15" outlineLevel="1" x14ac:dyDescent="0.25">
      <c r="A318" s="238"/>
      <c r="B318" s="239"/>
      <c r="C318" s="249"/>
      <c r="D318" s="249"/>
      <c r="E318" s="249"/>
      <c r="F318" s="257"/>
      <c r="G318" s="257" t="str">
        <f t="shared" si="7"/>
        <v>YYENEb</v>
      </c>
      <c r="H318" s="368">
        <v>100</v>
      </c>
      <c r="I318" s="368">
        <v>120</v>
      </c>
      <c r="J318" s="368">
        <v>100</v>
      </c>
      <c r="K318" s="368">
        <v>0</v>
      </c>
      <c r="L318" s="368">
        <v>100</v>
      </c>
      <c r="M318" s="368">
        <v>120</v>
      </c>
      <c r="N318" s="368">
        <v>100</v>
      </c>
      <c r="O318" s="368">
        <v>0</v>
      </c>
      <c r="P318" s="368">
        <v>100</v>
      </c>
      <c r="Q318" s="368">
        <v>120</v>
      </c>
      <c r="R318" s="368">
        <v>100</v>
      </c>
      <c r="S318" s="368">
        <v>0</v>
      </c>
      <c r="T318" s="368">
        <v>100</v>
      </c>
      <c r="U318" s="368">
        <v>120</v>
      </c>
      <c r="V318" s="368">
        <v>100</v>
      </c>
      <c r="W318" s="368">
        <v>0</v>
      </c>
      <c r="X318" s="368">
        <v>100</v>
      </c>
      <c r="Y318" s="368">
        <v>120</v>
      </c>
      <c r="Z318" s="368">
        <v>100</v>
      </c>
      <c r="AA318" s="368">
        <v>0</v>
      </c>
      <c r="AB318" s="368">
        <v>100</v>
      </c>
      <c r="AC318" s="368">
        <v>120</v>
      </c>
      <c r="AD318" s="368">
        <v>100</v>
      </c>
      <c r="AE318" s="368">
        <v>0</v>
      </c>
      <c r="AF318" s="368">
        <v>100</v>
      </c>
      <c r="AG318" s="368">
        <v>120</v>
      </c>
      <c r="AH318" s="368">
        <v>100</v>
      </c>
      <c r="AI318" s="368">
        <v>0</v>
      </c>
      <c r="AJ318" s="368">
        <v>100</v>
      </c>
      <c r="AK318" s="368">
        <v>120</v>
      </c>
      <c r="AL318" s="368">
        <v>100</v>
      </c>
      <c r="AM318" s="368">
        <v>0</v>
      </c>
      <c r="AN318" s="368">
        <v>100</v>
      </c>
      <c r="AO318" s="368">
        <v>120</v>
      </c>
      <c r="AP318" s="368">
        <v>100</v>
      </c>
      <c r="AQ318" s="368">
        <v>0</v>
      </c>
      <c r="AR318" s="368">
        <v>100</v>
      </c>
      <c r="AS318" s="368">
        <v>120</v>
      </c>
      <c r="AT318" s="368">
        <v>100</v>
      </c>
      <c r="AU318" s="368">
        <v>0</v>
      </c>
      <c r="AV318" s="320"/>
      <c r="AW318" s="320"/>
      <c r="AX318" s="320"/>
      <c r="AY318" s="320"/>
      <c r="AZ318" s="320"/>
      <c r="BA318" s="320"/>
      <c r="BB318" s="320"/>
      <c r="BC318" s="320"/>
      <c r="BD318" s="320"/>
      <c r="BE318" s="320"/>
      <c r="BF318" s="320"/>
      <c r="BG318" s="320"/>
      <c r="BH318" s="320"/>
      <c r="BI318" s="320"/>
      <c r="BJ318" s="320"/>
      <c r="BK318" s="320"/>
      <c r="BL318" s="320"/>
      <c r="BM318" s="320"/>
      <c r="BN318" s="320"/>
      <c r="BO318" s="320"/>
      <c r="BP318" s="320"/>
      <c r="BQ318" s="320"/>
      <c r="BR318" s="248"/>
      <c r="BS318" s="240"/>
      <c r="BT318" s="240"/>
      <c r="BU318" s="240"/>
    </row>
    <row r="319" spans="1:73" s="75" customFormat="1" ht="15" outlineLevel="1" x14ac:dyDescent="0.25">
      <c r="A319" s="238"/>
      <c r="B319" s="239"/>
      <c r="C319" s="249"/>
      <c r="D319" s="249"/>
      <c r="E319" s="249"/>
      <c r="F319" s="257"/>
      <c r="G319" s="257" t="str">
        <f t="shared" si="7"/>
        <v>AAAAAz</v>
      </c>
      <c r="H319" s="368">
        <v>100</v>
      </c>
      <c r="I319" s="368">
        <v>100</v>
      </c>
      <c r="J319" s="368">
        <v>0</v>
      </c>
      <c r="K319" s="368">
        <v>50</v>
      </c>
      <c r="L319" s="368">
        <v>100</v>
      </c>
      <c r="M319" s="368">
        <v>100</v>
      </c>
      <c r="N319" s="368">
        <v>0</v>
      </c>
      <c r="O319" s="368">
        <v>50</v>
      </c>
      <c r="P319" s="368">
        <v>100</v>
      </c>
      <c r="Q319" s="368">
        <v>100</v>
      </c>
      <c r="R319" s="368">
        <v>0</v>
      </c>
      <c r="S319" s="368">
        <v>50</v>
      </c>
      <c r="T319" s="368">
        <v>100</v>
      </c>
      <c r="U319" s="368">
        <v>100</v>
      </c>
      <c r="V319" s="368">
        <v>0</v>
      </c>
      <c r="W319" s="368">
        <v>50</v>
      </c>
      <c r="X319" s="368">
        <v>100</v>
      </c>
      <c r="Y319" s="368">
        <v>100</v>
      </c>
      <c r="Z319" s="368">
        <v>0</v>
      </c>
      <c r="AA319" s="368">
        <v>50</v>
      </c>
      <c r="AB319" s="368">
        <v>100</v>
      </c>
      <c r="AC319" s="368">
        <v>100</v>
      </c>
      <c r="AD319" s="368">
        <v>0</v>
      </c>
      <c r="AE319" s="368">
        <v>50</v>
      </c>
      <c r="AF319" s="368">
        <v>100</v>
      </c>
      <c r="AG319" s="368">
        <v>100</v>
      </c>
      <c r="AH319" s="368">
        <v>0</v>
      </c>
      <c r="AI319" s="368">
        <v>50</v>
      </c>
      <c r="AJ319" s="368">
        <v>100</v>
      </c>
      <c r="AK319" s="368">
        <v>100</v>
      </c>
      <c r="AL319" s="368">
        <v>0</v>
      </c>
      <c r="AM319" s="368">
        <v>50</v>
      </c>
      <c r="AN319" s="368">
        <v>100</v>
      </c>
      <c r="AO319" s="368">
        <v>100</v>
      </c>
      <c r="AP319" s="368">
        <v>0</v>
      </c>
      <c r="AQ319" s="368">
        <v>50</v>
      </c>
      <c r="AR319" s="368">
        <v>100</v>
      </c>
      <c r="AS319" s="368">
        <v>100</v>
      </c>
      <c r="AT319" s="368">
        <v>0</v>
      </c>
      <c r="AU319" s="368">
        <v>50</v>
      </c>
      <c r="AV319" s="320"/>
      <c r="AW319" s="320"/>
      <c r="AX319" s="320"/>
      <c r="AY319" s="320"/>
      <c r="AZ319" s="320"/>
      <c r="BA319" s="320"/>
      <c r="BB319" s="320"/>
      <c r="BC319" s="320"/>
      <c r="BD319" s="320"/>
      <c r="BE319" s="320"/>
      <c r="BF319" s="320"/>
      <c r="BG319" s="320"/>
      <c r="BH319" s="320"/>
      <c r="BI319" s="320"/>
      <c r="BJ319" s="320"/>
      <c r="BK319" s="320"/>
      <c r="BL319" s="320"/>
      <c r="BM319" s="320"/>
      <c r="BN319" s="320"/>
      <c r="BO319" s="320"/>
      <c r="BP319" s="320"/>
      <c r="BQ319" s="320"/>
      <c r="BR319" s="248"/>
      <c r="BS319" s="240"/>
      <c r="BT319" s="240"/>
      <c r="BU319" s="240"/>
    </row>
    <row r="320" spans="1:73" s="75" customFormat="1" ht="15" outlineLevel="1" x14ac:dyDescent="0.25">
      <c r="A320" s="238"/>
      <c r="B320" s="239"/>
      <c r="C320" s="249"/>
      <c r="D320" s="249"/>
      <c r="E320" s="249"/>
      <c r="F320" s="257"/>
      <c r="G320" s="257" t="str">
        <f t="shared" si="7"/>
        <v>AAAANw</v>
      </c>
      <c r="H320" s="368">
        <v>100</v>
      </c>
      <c r="I320" s="368">
        <v>100</v>
      </c>
      <c r="J320" s="368">
        <v>60</v>
      </c>
      <c r="K320" s="368">
        <v>0</v>
      </c>
      <c r="L320" s="368">
        <v>100</v>
      </c>
      <c r="M320" s="368">
        <v>100</v>
      </c>
      <c r="N320" s="368">
        <v>60</v>
      </c>
      <c r="O320" s="368">
        <v>0</v>
      </c>
      <c r="P320" s="368">
        <v>100</v>
      </c>
      <c r="Q320" s="368">
        <v>100</v>
      </c>
      <c r="R320" s="368">
        <v>60</v>
      </c>
      <c r="S320" s="368">
        <v>0</v>
      </c>
      <c r="T320" s="368">
        <v>100</v>
      </c>
      <c r="U320" s="368">
        <v>100</v>
      </c>
      <c r="V320" s="368">
        <v>60</v>
      </c>
      <c r="W320" s="368">
        <v>0</v>
      </c>
      <c r="X320" s="368">
        <v>100</v>
      </c>
      <c r="Y320" s="368">
        <v>100</v>
      </c>
      <c r="Z320" s="368">
        <v>60</v>
      </c>
      <c r="AA320" s="368">
        <v>0</v>
      </c>
      <c r="AB320" s="368">
        <v>100</v>
      </c>
      <c r="AC320" s="368">
        <v>100</v>
      </c>
      <c r="AD320" s="368">
        <v>60</v>
      </c>
      <c r="AE320" s="368">
        <v>0</v>
      </c>
      <c r="AF320" s="368">
        <v>100</v>
      </c>
      <c r="AG320" s="368">
        <v>100</v>
      </c>
      <c r="AH320" s="368">
        <v>60</v>
      </c>
      <c r="AI320" s="368">
        <v>0</v>
      </c>
      <c r="AJ320" s="368">
        <v>100</v>
      </c>
      <c r="AK320" s="368">
        <v>100</v>
      </c>
      <c r="AL320" s="368">
        <v>60</v>
      </c>
      <c r="AM320" s="368">
        <v>0</v>
      </c>
      <c r="AN320" s="368">
        <v>100</v>
      </c>
      <c r="AO320" s="368">
        <v>100</v>
      </c>
      <c r="AP320" s="368">
        <v>60</v>
      </c>
      <c r="AQ320" s="368">
        <v>0</v>
      </c>
      <c r="AR320" s="368">
        <v>100</v>
      </c>
      <c r="AS320" s="368">
        <v>100</v>
      </c>
      <c r="AT320" s="368">
        <v>60</v>
      </c>
      <c r="AU320" s="368">
        <v>0</v>
      </c>
      <c r="AV320" s="320"/>
      <c r="AW320" s="320"/>
      <c r="AX320" s="320"/>
      <c r="AY320" s="320"/>
      <c r="AZ320" s="320"/>
      <c r="BA320" s="320"/>
      <c r="BB320" s="320"/>
      <c r="BC320" s="320"/>
      <c r="BD320" s="320"/>
      <c r="BE320" s="320"/>
      <c r="BF320" s="320"/>
      <c r="BG320" s="320"/>
      <c r="BH320" s="320"/>
      <c r="BI320" s="320"/>
      <c r="BJ320" s="320"/>
      <c r="BK320" s="320"/>
      <c r="BL320" s="320"/>
      <c r="BM320" s="320"/>
      <c r="BN320" s="320"/>
      <c r="BO320" s="320"/>
      <c r="BP320" s="320"/>
      <c r="BQ320" s="320"/>
      <c r="BR320" s="248"/>
      <c r="BS320" s="240"/>
      <c r="BT320" s="240"/>
      <c r="BU320" s="240"/>
    </row>
    <row r="321" spans="1:73" s="75" customFormat="1" ht="15" outlineLevel="1" x14ac:dyDescent="0.25">
      <c r="A321" s="238"/>
      <c r="B321" s="239"/>
      <c r="C321" s="249"/>
      <c r="D321" s="249"/>
      <c r="E321" s="249"/>
      <c r="F321" s="257"/>
      <c r="G321" s="257" t="str">
        <f t="shared" si="7"/>
        <v>AAANEb</v>
      </c>
      <c r="H321" s="368">
        <v>100</v>
      </c>
      <c r="I321" s="368">
        <v>120</v>
      </c>
      <c r="J321" s="368">
        <v>80</v>
      </c>
      <c r="K321" s="368">
        <v>0</v>
      </c>
      <c r="L321" s="368">
        <v>100</v>
      </c>
      <c r="M321" s="368">
        <v>120</v>
      </c>
      <c r="N321" s="368">
        <v>80</v>
      </c>
      <c r="O321" s="368">
        <v>0</v>
      </c>
      <c r="P321" s="368">
        <v>100</v>
      </c>
      <c r="Q321" s="368">
        <v>120</v>
      </c>
      <c r="R321" s="368">
        <v>80</v>
      </c>
      <c r="S321" s="368">
        <v>0</v>
      </c>
      <c r="T321" s="368">
        <v>100</v>
      </c>
      <c r="U321" s="368">
        <v>120</v>
      </c>
      <c r="V321" s="368">
        <v>80</v>
      </c>
      <c r="W321" s="368">
        <v>0</v>
      </c>
      <c r="X321" s="368">
        <v>100</v>
      </c>
      <c r="Y321" s="368">
        <v>120</v>
      </c>
      <c r="Z321" s="368">
        <v>80</v>
      </c>
      <c r="AA321" s="368">
        <v>0</v>
      </c>
      <c r="AB321" s="368">
        <v>100</v>
      </c>
      <c r="AC321" s="368">
        <v>120</v>
      </c>
      <c r="AD321" s="368">
        <v>80</v>
      </c>
      <c r="AE321" s="368">
        <v>0</v>
      </c>
      <c r="AF321" s="368">
        <v>100</v>
      </c>
      <c r="AG321" s="368">
        <v>120</v>
      </c>
      <c r="AH321" s="368">
        <v>80</v>
      </c>
      <c r="AI321" s="368">
        <v>0</v>
      </c>
      <c r="AJ321" s="368">
        <v>100</v>
      </c>
      <c r="AK321" s="368">
        <v>120</v>
      </c>
      <c r="AL321" s="368">
        <v>80</v>
      </c>
      <c r="AM321" s="368">
        <v>0</v>
      </c>
      <c r="AN321" s="368">
        <v>100</v>
      </c>
      <c r="AO321" s="368">
        <v>120</v>
      </c>
      <c r="AP321" s="368">
        <v>80</v>
      </c>
      <c r="AQ321" s="368">
        <v>0</v>
      </c>
      <c r="AR321" s="368">
        <v>100</v>
      </c>
      <c r="AS321" s="368">
        <v>120</v>
      </c>
      <c r="AT321" s="368">
        <v>80</v>
      </c>
      <c r="AU321" s="368">
        <v>0</v>
      </c>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t="str">
        <f t="shared" si="7"/>
        <v>AANEEa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257" t="str">
        <f t="shared" si="7"/>
        <v>AYEEAa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tr">
        <f t="shared" si="7"/>
        <v>YYEAAa</v>
      </c>
      <c r="H324" s="368">
        <v>0</v>
      </c>
      <c r="I324" s="368">
        <v>0</v>
      </c>
      <c r="J324" s="368">
        <v>0</v>
      </c>
      <c r="K324" s="368">
        <v>0</v>
      </c>
      <c r="L324" s="368">
        <v>0</v>
      </c>
      <c r="M324" s="368">
        <v>0</v>
      </c>
      <c r="N324" s="368">
        <v>0</v>
      </c>
      <c r="O324" s="368">
        <v>0</v>
      </c>
      <c r="P324" s="368">
        <v>0</v>
      </c>
      <c r="Q324" s="368">
        <v>0</v>
      </c>
      <c r="R324" s="368">
        <v>0</v>
      </c>
      <c r="S324" s="368">
        <v>0</v>
      </c>
      <c r="T324" s="368">
        <v>0</v>
      </c>
      <c r="U324" s="368">
        <v>0</v>
      </c>
      <c r="V324" s="368">
        <v>0</v>
      </c>
      <c r="W324" s="368">
        <v>0</v>
      </c>
      <c r="X324" s="368">
        <v>0</v>
      </c>
      <c r="Y324" s="368">
        <v>0</v>
      </c>
      <c r="Z324" s="368">
        <v>0</v>
      </c>
      <c r="AA324" s="368">
        <v>0</v>
      </c>
      <c r="AB324" s="368">
        <v>0</v>
      </c>
      <c r="AC324" s="368">
        <v>0</v>
      </c>
      <c r="AD324" s="368">
        <v>0</v>
      </c>
      <c r="AE324" s="368">
        <v>0</v>
      </c>
      <c r="AF324" s="368">
        <v>0</v>
      </c>
      <c r="AG324" s="368">
        <v>0</v>
      </c>
      <c r="AH324" s="368">
        <v>0</v>
      </c>
      <c r="AI324" s="368">
        <v>0</v>
      </c>
      <c r="AJ324" s="368">
        <v>0</v>
      </c>
      <c r="AK324" s="368">
        <v>0</v>
      </c>
      <c r="AL324" s="368">
        <v>0</v>
      </c>
      <c r="AM324" s="368">
        <v>0</v>
      </c>
      <c r="AN324" s="368">
        <v>0</v>
      </c>
      <c r="AO324" s="368">
        <v>0</v>
      </c>
      <c r="AP324" s="368">
        <v>0</v>
      </c>
      <c r="AQ324" s="368">
        <v>0</v>
      </c>
      <c r="AR324" s="368">
        <v>0</v>
      </c>
      <c r="AS324" s="368">
        <v>0</v>
      </c>
      <c r="AT324" s="368">
        <v>0</v>
      </c>
      <c r="AU324" s="368">
        <v>0</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tr">
        <f t="shared" si="7"/>
        <v>YYAAAa</v>
      </c>
      <c r="H325" s="368">
        <v>0</v>
      </c>
      <c r="I325" s="368">
        <v>0</v>
      </c>
      <c r="J325" s="368">
        <v>0</v>
      </c>
      <c r="K325" s="368">
        <v>0</v>
      </c>
      <c r="L325" s="368">
        <v>0</v>
      </c>
      <c r="M325" s="368">
        <v>0</v>
      </c>
      <c r="N325" s="368">
        <v>0</v>
      </c>
      <c r="O325" s="368">
        <v>0</v>
      </c>
      <c r="P325" s="368">
        <v>0</v>
      </c>
      <c r="Q325" s="368">
        <v>0</v>
      </c>
      <c r="R325" s="368">
        <v>0</v>
      </c>
      <c r="S325" s="368">
        <v>0</v>
      </c>
      <c r="T325" s="368">
        <v>0</v>
      </c>
      <c r="U325" s="368">
        <v>0</v>
      </c>
      <c r="V325" s="368">
        <v>0</v>
      </c>
      <c r="W325" s="368">
        <v>0</v>
      </c>
      <c r="X325" s="368">
        <v>0</v>
      </c>
      <c r="Y325" s="368">
        <v>0</v>
      </c>
      <c r="Z325" s="368">
        <v>0</v>
      </c>
      <c r="AA325" s="368">
        <v>0</v>
      </c>
      <c r="AB325" s="368">
        <v>0</v>
      </c>
      <c r="AC325" s="368">
        <v>0</v>
      </c>
      <c r="AD325" s="368">
        <v>0</v>
      </c>
      <c r="AE325" s="368">
        <v>0</v>
      </c>
      <c r="AF325" s="368">
        <v>0</v>
      </c>
      <c r="AG325" s="368">
        <v>0</v>
      </c>
      <c r="AH325" s="368">
        <v>0</v>
      </c>
      <c r="AI325" s="368">
        <v>0</v>
      </c>
      <c r="AJ325" s="368">
        <v>0</v>
      </c>
      <c r="AK325" s="368">
        <v>0</v>
      </c>
      <c r="AL325" s="368">
        <v>0</v>
      </c>
      <c r="AM325" s="368">
        <v>0</v>
      </c>
      <c r="AN325" s="368">
        <v>0</v>
      </c>
      <c r="AO325" s="368">
        <v>0</v>
      </c>
      <c r="AP325" s="368">
        <v>0</v>
      </c>
      <c r="AQ325" s="368">
        <v>0</v>
      </c>
      <c r="AR325" s="368">
        <v>0</v>
      </c>
      <c r="AS325" s="368">
        <v>0</v>
      </c>
      <c r="AT325" s="368">
        <v>0</v>
      </c>
      <c r="AU325" s="368">
        <v>0</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 t="shared" si="7"/>
        <v>YAAAAa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tr">
        <f t="shared" si="7"/>
        <v>YYENEl</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tr">
        <f t="shared" si="7"/>
        <v>YYPENw</v>
      </c>
      <c r="H328" s="368">
        <v>0</v>
      </c>
      <c r="I328" s="368">
        <v>0</v>
      </c>
      <c r="J328" s="368">
        <v>0</v>
      </c>
      <c r="K328" s="368">
        <v>0</v>
      </c>
      <c r="L328" s="368">
        <v>0</v>
      </c>
      <c r="M328" s="368">
        <v>0</v>
      </c>
      <c r="N328" s="368">
        <v>0</v>
      </c>
      <c r="O328" s="368">
        <v>0</v>
      </c>
      <c r="P328" s="368">
        <v>0</v>
      </c>
      <c r="Q328" s="368">
        <v>0</v>
      </c>
      <c r="R328" s="368">
        <v>0</v>
      </c>
      <c r="S328" s="368">
        <v>0</v>
      </c>
      <c r="T328" s="368">
        <v>0</v>
      </c>
      <c r="U328" s="368">
        <v>0</v>
      </c>
      <c r="V328" s="368">
        <v>0</v>
      </c>
      <c r="W328" s="368">
        <v>0</v>
      </c>
      <c r="X328" s="368">
        <v>0</v>
      </c>
      <c r="Y328" s="368">
        <v>0</v>
      </c>
      <c r="Z328" s="368">
        <v>0</v>
      </c>
      <c r="AA328" s="368">
        <v>0</v>
      </c>
      <c r="AB328" s="368">
        <v>0</v>
      </c>
      <c r="AC328" s="368">
        <v>0</v>
      </c>
      <c r="AD328" s="368">
        <v>0</v>
      </c>
      <c r="AE328" s="368">
        <v>0</v>
      </c>
      <c r="AF328" s="368">
        <v>0</v>
      </c>
      <c r="AG328" s="368">
        <v>0</v>
      </c>
      <c r="AH328" s="368">
        <v>0</v>
      </c>
      <c r="AI328" s="368">
        <v>0</v>
      </c>
      <c r="AJ328" s="368">
        <v>0</v>
      </c>
      <c r="AK328" s="368">
        <v>0</v>
      </c>
      <c r="AL328" s="368">
        <v>0</v>
      </c>
      <c r="AM328" s="368">
        <v>0</v>
      </c>
      <c r="AN328" s="368">
        <v>0</v>
      </c>
      <c r="AO328" s="368">
        <v>0</v>
      </c>
      <c r="AP328" s="368">
        <v>0</v>
      </c>
      <c r="AQ328" s="368">
        <v>0</v>
      </c>
      <c r="AR328" s="368">
        <v>0</v>
      </c>
      <c r="AS328" s="368">
        <v>0</v>
      </c>
      <c r="AT328" s="368">
        <v>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 t="shared" si="7"/>
        <v>YYEPEz</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257" t="str">
        <f t="shared" si="7"/>
        <v>YYNEPw</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257" t="str">
        <f t="shared" si="7"/>
        <v>AYAAAw</v>
      </c>
      <c r="H331" s="368">
        <v>0</v>
      </c>
      <c r="I331" s="368">
        <v>0</v>
      </c>
      <c r="J331" s="368">
        <v>0</v>
      </c>
      <c r="K331" s="368">
        <v>0</v>
      </c>
      <c r="L331" s="368">
        <v>0</v>
      </c>
      <c r="M331" s="368">
        <v>0</v>
      </c>
      <c r="N331" s="368">
        <v>0</v>
      </c>
      <c r="O331" s="368">
        <v>0</v>
      </c>
      <c r="P331" s="368">
        <v>0</v>
      </c>
      <c r="Q331" s="368">
        <v>0</v>
      </c>
      <c r="R331" s="368">
        <v>0</v>
      </c>
      <c r="S331" s="368">
        <v>0</v>
      </c>
      <c r="T331" s="368">
        <v>0</v>
      </c>
      <c r="U331" s="368">
        <v>0</v>
      </c>
      <c r="V331" s="368">
        <v>0</v>
      </c>
      <c r="W331" s="368">
        <v>0</v>
      </c>
      <c r="X331" s="368">
        <v>0</v>
      </c>
      <c r="Y331" s="368">
        <v>0</v>
      </c>
      <c r="Z331" s="368">
        <v>0</v>
      </c>
      <c r="AA331" s="368">
        <v>0</v>
      </c>
      <c r="AB331" s="368">
        <v>0</v>
      </c>
      <c r="AC331" s="368">
        <v>0</v>
      </c>
      <c r="AD331" s="368">
        <v>0</v>
      </c>
      <c r="AE331" s="368">
        <v>0</v>
      </c>
      <c r="AF331" s="368">
        <v>0</v>
      </c>
      <c r="AG331" s="368">
        <v>0</v>
      </c>
      <c r="AH331" s="368">
        <v>0</v>
      </c>
      <c r="AI331" s="368">
        <v>0</v>
      </c>
      <c r="AJ331" s="368">
        <v>0</v>
      </c>
      <c r="AK331" s="368">
        <v>0</v>
      </c>
      <c r="AL331" s="368">
        <v>0</v>
      </c>
      <c r="AM331" s="368">
        <v>0</v>
      </c>
      <c r="AN331" s="368">
        <v>0</v>
      </c>
      <c r="AO331" s="368">
        <v>0</v>
      </c>
      <c r="AP331" s="368">
        <v>0</v>
      </c>
      <c r="AQ331" s="368">
        <v>0</v>
      </c>
      <c r="AR331" s="368">
        <v>0</v>
      </c>
      <c r="AS331" s="368">
        <v>0</v>
      </c>
      <c r="AT331" s="368">
        <v>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5" customFormat="1" ht="15" outlineLevel="1" x14ac:dyDescent="0.25">
      <c r="A332" s="238"/>
      <c r="B332" s="239"/>
      <c r="C332" s="249"/>
      <c r="D332" s="249"/>
      <c r="E332" s="249"/>
      <c r="F332" s="257"/>
      <c r="G332" s="257" t="str">
        <f t="shared" si="7"/>
        <v>AAEAAa</v>
      </c>
      <c r="H332" s="368">
        <v>0</v>
      </c>
      <c r="I332" s="368">
        <v>0</v>
      </c>
      <c r="J332" s="368">
        <v>0</v>
      </c>
      <c r="K332" s="368">
        <v>0</v>
      </c>
      <c r="L332" s="368">
        <v>0</v>
      </c>
      <c r="M332" s="368">
        <v>0</v>
      </c>
      <c r="N332" s="368">
        <v>0</v>
      </c>
      <c r="O332" s="368">
        <v>0</v>
      </c>
      <c r="P332" s="368">
        <v>0</v>
      </c>
      <c r="Q332" s="368">
        <v>0</v>
      </c>
      <c r="R332" s="368">
        <v>0</v>
      </c>
      <c r="S332" s="368">
        <v>0</v>
      </c>
      <c r="T332" s="368">
        <v>0</v>
      </c>
      <c r="U332" s="368">
        <v>0</v>
      </c>
      <c r="V332" s="368">
        <v>0</v>
      </c>
      <c r="W332" s="368">
        <v>0</v>
      </c>
      <c r="X332" s="368">
        <v>0</v>
      </c>
      <c r="Y332" s="368">
        <v>0</v>
      </c>
      <c r="Z332" s="368">
        <v>0</v>
      </c>
      <c r="AA332" s="368">
        <v>0</v>
      </c>
      <c r="AB332" s="368">
        <v>0</v>
      </c>
      <c r="AC332" s="368">
        <v>0</v>
      </c>
      <c r="AD332" s="368">
        <v>0</v>
      </c>
      <c r="AE332" s="368">
        <v>0</v>
      </c>
      <c r="AF332" s="368">
        <v>0</v>
      </c>
      <c r="AG332" s="368">
        <v>0</v>
      </c>
      <c r="AH332" s="368">
        <v>0</v>
      </c>
      <c r="AI332" s="368">
        <v>0</v>
      </c>
      <c r="AJ332" s="368">
        <v>0</v>
      </c>
      <c r="AK332" s="368">
        <v>0</v>
      </c>
      <c r="AL332" s="368">
        <v>0</v>
      </c>
      <c r="AM332" s="368">
        <v>0</v>
      </c>
      <c r="AN332" s="368">
        <v>0</v>
      </c>
      <c r="AO332" s="368">
        <v>0</v>
      </c>
      <c r="AP332" s="368">
        <v>0</v>
      </c>
      <c r="AQ332" s="368">
        <v>0</v>
      </c>
      <c r="AR332" s="368">
        <v>0</v>
      </c>
      <c r="AS332" s="368">
        <v>0</v>
      </c>
      <c r="AT332" s="368">
        <v>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257" t="str">
        <f t="shared" si="7"/>
        <v>AAAEAa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257" t="str">
        <f t="shared" si="7"/>
        <v>YAAAEa</v>
      </c>
      <c r="H334" s="368">
        <v>0</v>
      </c>
      <c r="I334" s="368">
        <v>0</v>
      </c>
      <c r="J334" s="368">
        <v>0</v>
      </c>
      <c r="K334" s="368">
        <v>0</v>
      </c>
      <c r="L334" s="368">
        <v>0</v>
      </c>
      <c r="M334" s="368">
        <v>0</v>
      </c>
      <c r="N334" s="368">
        <v>0</v>
      </c>
      <c r="O334" s="368">
        <v>0</v>
      </c>
      <c r="P334" s="368">
        <v>0</v>
      </c>
      <c r="Q334" s="368">
        <v>0</v>
      </c>
      <c r="R334" s="368">
        <v>0</v>
      </c>
      <c r="S334" s="368">
        <v>0</v>
      </c>
      <c r="T334" s="368">
        <v>0</v>
      </c>
      <c r="U334" s="368">
        <v>0</v>
      </c>
      <c r="V334" s="368">
        <v>0</v>
      </c>
      <c r="W334" s="368">
        <v>0</v>
      </c>
      <c r="X334" s="368">
        <v>0</v>
      </c>
      <c r="Y334" s="368">
        <v>0</v>
      </c>
      <c r="Z334" s="368">
        <v>0</v>
      </c>
      <c r="AA334" s="368">
        <v>0</v>
      </c>
      <c r="AB334" s="368">
        <v>0</v>
      </c>
      <c r="AC334" s="368">
        <v>0</v>
      </c>
      <c r="AD334" s="368">
        <v>0</v>
      </c>
      <c r="AE334" s="368">
        <v>0</v>
      </c>
      <c r="AF334" s="368">
        <v>0</v>
      </c>
      <c r="AG334" s="368">
        <v>0</v>
      </c>
      <c r="AH334" s="368">
        <v>0</v>
      </c>
      <c r="AI334" s="368">
        <v>0</v>
      </c>
      <c r="AJ334" s="368">
        <v>0</v>
      </c>
      <c r="AK334" s="368">
        <v>0</v>
      </c>
      <c r="AL334" s="368">
        <v>0</v>
      </c>
      <c r="AM334" s="368">
        <v>0</v>
      </c>
      <c r="AN334" s="368">
        <v>0</v>
      </c>
      <c r="AO334" s="368">
        <v>0</v>
      </c>
      <c r="AP334" s="368">
        <v>0</v>
      </c>
      <c r="AQ334" s="368">
        <v>0</v>
      </c>
      <c r="AR334" s="368">
        <v>0</v>
      </c>
      <c r="AS334" s="368">
        <v>0</v>
      </c>
      <c r="AT334" s="368">
        <v>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257" t="str">
        <f t="shared" si="7"/>
        <v>YAAANw</v>
      </c>
      <c r="H335" s="368">
        <v>0</v>
      </c>
      <c r="I335" s="368">
        <v>0</v>
      </c>
      <c r="J335" s="368">
        <v>0</v>
      </c>
      <c r="K335" s="368">
        <v>0</v>
      </c>
      <c r="L335" s="368">
        <v>0</v>
      </c>
      <c r="M335" s="368">
        <v>0</v>
      </c>
      <c r="N335" s="368">
        <v>0</v>
      </c>
      <c r="O335" s="368">
        <v>0</v>
      </c>
      <c r="P335" s="368">
        <v>0</v>
      </c>
      <c r="Q335" s="368">
        <v>0</v>
      </c>
      <c r="R335" s="368">
        <v>0</v>
      </c>
      <c r="S335" s="368">
        <v>0</v>
      </c>
      <c r="T335" s="368">
        <v>0</v>
      </c>
      <c r="U335" s="368">
        <v>0</v>
      </c>
      <c r="V335" s="368">
        <v>0</v>
      </c>
      <c r="W335" s="368">
        <v>0</v>
      </c>
      <c r="X335" s="368">
        <v>0</v>
      </c>
      <c r="Y335" s="368">
        <v>0</v>
      </c>
      <c r="Z335" s="368">
        <v>0</v>
      </c>
      <c r="AA335" s="368">
        <v>0</v>
      </c>
      <c r="AB335" s="368">
        <v>0</v>
      </c>
      <c r="AC335" s="368">
        <v>0</v>
      </c>
      <c r="AD335" s="368">
        <v>0</v>
      </c>
      <c r="AE335" s="368">
        <v>0</v>
      </c>
      <c r="AF335" s="368">
        <v>0</v>
      </c>
      <c r="AG335" s="368">
        <v>0</v>
      </c>
      <c r="AH335" s="368">
        <v>0</v>
      </c>
      <c r="AI335" s="368">
        <v>0</v>
      </c>
      <c r="AJ335" s="368">
        <v>0</v>
      </c>
      <c r="AK335" s="368">
        <v>0</v>
      </c>
      <c r="AL335" s="368">
        <v>0</v>
      </c>
      <c r="AM335" s="368">
        <v>0</v>
      </c>
      <c r="AN335" s="368">
        <v>0</v>
      </c>
      <c r="AO335" s="368">
        <v>0</v>
      </c>
      <c r="AP335" s="368">
        <v>0</v>
      </c>
      <c r="AQ335" s="368">
        <v>0</v>
      </c>
      <c r="AR335" s="368">
        <v>0</v>
      </c>
      <c r="AS335" s="368">
        <v>0</v>
      </c>
      <c r="AT335" s="368">
        <v>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257" t="str">
        <f t="shared" si="7"/>
        <v>AYAAAz</v>
      </c>
      <c r="H336" s="368">
        <v>0</v>
      </c>
      <c r="I336" s="368">
        <v>0</v>
      </c>
      <c r="J336" s="368">
        <v>0</v>
      </c>
      <c r="K336" s="368">
        <v>0</v>
      </c>
      <c r="L336" s="368">
        <v>0</v>
      </c>
      <c r="M336" s="368">
        <v>0</v>
      </c>
      <c r="N336" s="368">
        <v>0</v>
      </c>
      <c r="O336" s="368">
        <v>0</v>
      </c>
      <c r="P336" s="368">
        <v>0</v>
      </c>
      <c r="Q336" s="368">
        <v>0</v>
      </c>
      <c r="R336" s="368">
        <v>0</v>
      </c>
      <c r="S336" s="368">
        <v>0</v>
      </c>
      <c r="T336" s="368">
        <v>0</v>
      </c>
      <c r="U336" s="368">
        <v>0</v>
      </c>
      <c r="V336" s="368">
        <v>0</v>
      </c>
      <c r="W336" s="368">
        <v>0</v>
      </c>
      <c r="X336" s="368">
        <v>0</v>
      </c>
      <c r="Y336" s="368">
        <v>0</v>
      </c>
      <c r="Z336" s="368">
        <v>0</v>
      </c>
      <c r="AA336" s="368">
        <v>0</v>
      </c>
      <c r="AB336" s="368">
        <v>0</v>
      </c>
      <c r="AC336" s="368">
        <v>0</v>
      </c>
      <c r="AD336" s="368">
        <v>0</v>
      </c>
      <c r="AE336" s="368">
        <v>0</v>
      </c>
      <c r="AF336" s="368">
        <v>0</v>
      </c>
      <c r="AG336" s="368">
        <v>0</v>
      </c>
      <c r="AH336" s="368">
        <v>0</v>
      </c>
      <c r="AI336" s="368">
        <v>0</v>
      </c>
      <c r="AJ336" s="368">
        <v>0</v>
      </c>
      <c r="AK336" s="368">
        <v>0</v>
      </c>
      <c r="AL336" s="368">
        <v>0</v>
      </c>
      <c r="AM336" s="368">
        <v>0</v>
      </c>
      <c r="AN336" s="368">
        <v>0</v>
      </c>
      <c r="AO336" s="368">
        <v>0</v>
      </c>
      <c r="AP336" s="368">
        <v>0</v>
      </c>
      <c r="AQ336" s="368">
        <v>0</v>
      </c>
      <c r="AR336" s="368">
        <v>0</v>
      </c>
      <c r="AS336" s="368">
        <v>0</v>
      </c>
      <c r="AT336" s="368">
        <v>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257" t="str">
        <f t="shared" si="7"/>
        <v>AYEAAa</v>
      </c>
      <c r="H337" s="368">
        <v>0</v>
      </c>
      <c r="I337" s="368">
        <v>0</v>
      </c>
      <c r="J337" s="368">
        <v>0</v>
      </c>
      <c r="K337" s="368">
        <v>0</v>
      </c>
      <c r="L337" s="368">
        <v>0</v>
      </c>
      <c r="M337" s="368">
        <v>0</v>
      </c>
      <c r="N337" s="368">
        <v>0</v>
      </c>
      <c r="O337" s="368">
        <v>0</v>
      </c>
      <c r="P337" s="368">
        <v>0</v>
      </c>
      <c r="Q337" s="368">
        <v>0</v>
      </c>
      <c r="R337" s="368">
        <v>0</v>
      </c>
      <c r="S337" s="368">
        <v>0</v>
      </c>
      <c r="T337" s="368">
        <v>0</v>
      </c>
      <c r="U337" s="368">
        <v>0</v>
      </c>
      <c r="V337" s="368">
        <v>0</v>
      </c>
      <c r="W337" s="368">
        <v>0</v>
      </c>
      <c r="X337" s="368">
        <v>0</v>
      </c>
      <c r="Y337" s="368">
        <v>0</v>
      </c>
      <c r="Z337" s="368">
        <v>0</v>
      </c>
      <c r="AA337" s="368">
        <v>0</v>
      </c>
      <c r="AB337" s="368">
        <v>0</v>
      </c>
      <c r="AC337" s="368">
        <v>0</v>
      </c>
      <c r="AD337" s="368">
        <v>0</v>
      </c>
      <c r="AE337" s="368">
        <v>0</v>
      </c>
      <c r="AF337" s="368">
        <v>0</v>
      </c>
      <c r="AG337" s="368">
        <v>0</v>
      </c>
      <c r="AH337" s="368">
        <v>0</v>
      </c>
      <c r="AI337" s="368">
        <v>0</v>
      </c>
      <c r="AJ337" s="368">
        <v>0</v>
      </c>
      <c r="AK337" s="368">
        <v>0</v>
      </c>
      <c r="AL337" s="368">
        <v>0</v>
      </c>
      <c r="AM337" s="368">
        <v>0</v>
      </c>
      <c r="AN337" s="368">
        <v>0</v>
      </c>
      <c r="AO337" s="368">
        <v>0</v>
      </c>
      <c r="AP337" s="368">
        <v>0</v>
      </c>
      <c r="AQ337" s="368">
        <v>0</v>
      </c>
      <c r="AR337" s="368">
        <v>0</v>
      </c>
      <c r="AS337" s="368">
        <v>0</v>
      </c>
      <c r="AT337" s="368">
        <v>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257" t="str">
        <f t="shared" si="7"/>
        <v>AANEAa</v>
      </c>
      <c r="H338" s="368">
        <v>0</v>
      </c>
      <c r="I338" s="368">
        <v>0</v>
      </c>
      <c r="J338" s="368">
        <v>0</v>
      </c>
      <c r="K338" s="368">
        <v>0</v>
      </c>
      <c r="L338" s="368">
        <v>0</v>
      </c>
      <c r="M338" s="368">
        <v>0</v>
      </c>
      <c r="N338" s="368">
        <v>0</v>
      </c>
      <c r="O338" s="368">
        <v>0</v>
      </c>
      <c r="P338" s="368">
        <v>0</v>
      </c>
      <c r="Q338" s="368">
        <v>0</v>
      </c>
      <c r="R338" s="368">
        <v>0</v>
      </c>
      <c r="S338" s="368">
        <v>0</v>
      </c>
      <c r="T338" s="368">
        <v>0</v>
      </c>
      <c r="U338" s="368">
        <v>0</v>
      </c>
      <c r="V338" s="368">
        <v>0</v>
      </c>
      <c r="W338" s="368">
        <v>0</v>
      </c>
      <c r="X338" s="368">
        <v>0</v>
      </c>
      <c r="Y338" s="368">
        <v>0</v>
      </c>
      <c r="Z338" s="368">
        <v>0</v>
      </c>
      <c r="AA338" s="368">
        <v>0</v>
      </c>
      <c r="AB338" s="368">
        <v>0</v>
      </c>
      <c r="AC338" s="368">
        <v>0</v>
      </c>
      <c r="AD338" s="368">
        <v>0</v>
      </c>
      <c r="AE338" s="368">
        <v>0</v>
      </c>
      <c r="AF338" s="368">
        <v>0</v>
      </c>
      <c r="AG338" s="368">
        <v>0</v>
      </c>
      <c r="AH338" s="368">
        <v>0</v>
      </c>
      <c r="AI338" s="368">
        <v>0</v>
      </c>
      <c r="AJ338" s="368">
        <v>0</v>
      </c>
      <c r="AK338" s="368">
        <v>0</v>
      </c>
      <c r="AL338" s="368">
        <v>0</v>
      </c>
      <c r="AM338" s="368">
        <v>0</v>
      </c>
      <c r="AN338" s="368">
        <v>0</v>
      </c>
      <c r="AO338" s="368">
        <v>0</v>
      </c>
      <c r="AP338" s="368">
        <v>0</v>
      </c>
      <c r="AQ338" s="368">
        <v>0</v>
      </c>
      <c r="AR338" s="368">
        <v>0</v>
      </c>
      <c r="AS338" s="368">
        <v>0</v>
      </c>
      <c r="AT338" s="368">
        <v>0</v>
      </c>
      <c r="AU338" s="368">
        <v>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257" t="str">
        <f t="shared" si="7"/>
        <v>AAANEa</v>
      </c>
      <c r="H339" s="368">
        <v>0</v>
      </c>
      <c r="I339" s="368">
        <v>0</v>
      </c>
      <c r="J339" s="368">
        <v>0</v>
      </c>
      <c r="K339" s="368">
        <v>0</v>
      </c>
      <c r="L339" s="368">
        <v>0</v>
      </c>
      <c r="M339" s="368">
        <v>0</v>
      </c>
      <c r="N339" s="368">
        <v>0</v>
      </c>
      <c r="O339" s="368">
        <v>0</v>
      </c>
      <c r="P339" s="368">
        <v>0</v>
      </c>
      <c r="Q339" s="368">
        <v>0</v>
      </c>
      <c r="R339" s="368">
        <v>0</v>
      </c>
      <c r="S339" s="368">
        <v>0</v>
      </c>
      <c r="T339" s="368">
        <v>0</v>
      </c>
      <c r="U339" s="368">
        <v>0</v>
      </c>
      <c r="V339" s="368">
        <v>0</v>
      </c>
      <c r="W339" s="368">
        <v>0</v>
      </c>
      <c r="X339" s="368">
        <v>0</v>
      </c>
      <c r="Y339" s="368">
        <v>0</v>
      </c>
      <c r="Z339" s="368">
        <v>0</v>
      </c>
      <c r="AA339" s="368">
        <v>0</v>
      </c>
      <c r="AB339" s="368">
        <v>0</v>
      </c>
      <c r="AC339" s="368">
        <v>0</v>
      </c>
      <c r="AD339" s="368">
        <v>0</v>
      </c>
      <c r="AE339" s="368">
        <v>0</v>
      </c>
      <c r="AF339" s="368">
        <v>0</v>
      </c>
      <c r="AG339" s="368">
        <v>0</v>
      </c>
      <c r="AH339" s="368">
        <v>0</v>
      </c>
      <c r="AI339" s="368">
        <v>0</v>
      </c>
      <c r="AJ339" s="368">
        <v>0</v>
      </c>
      <c r="AK339" s="368">
        <v>0</v>
      </c>
      <c r="AL339" s="368">
        <v>0</v>
      </c>
      <c r="AM339" s="368">
        <v>0</v>
      </c>
      <c r="AN339" s="368">
        <v>0</v>
      </c>
      <c r="AO339" s="368">
        <v>0</v>
      </c>
      <c r="AP339" s="368">
        <v>0</v>
      </c>
      <c r="AQ339" s="368">
        <v>0</v>
      </c>
      <c r="AR339" s="368">
        <v>0</v>
      </c>
      <c r="AS339" s="368">
        <v>0</v>
      </c>
      <c r="AT339" s="368">
        <v>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257"/>
      <c r="I340" s="257"/>
      <c r="J340" s="257"/>
      <c r="K340" s="257"/>
      <c r="L340" s="257"/>
      <c r="M340" s="257"/>
      <c r="N340" s="257"/>
      <c r="O340" s="257"/>
      <c r="P340" s="257"/>
      <c r="Q340" s="257"/>
      <c r="R340" s="257"/>
      <c r="S340" s="257"/>
      <c r="T340" s="257"/>
      <c r="U340" s="257"/>
      <c r="V340" s="257"/>
      <c r="W340" s="257"/>
      <c r="X340" s="257"/>
      <c r="Y340" s="320"/>
      <c r="Z340" s="320"/>
      <c r="AA340" s="320"/>
      <c r="AB340" s="320"/>
      <c r="AC340" s="320"/>
      <c r="AD340" s="320"/>
      <c r="AE340" s="320"/>
      <c r="AF340" s="320"/>
      <c r="AG340" s="320"/>
      <c r="AH340" s="320"/>
      <c r="AI340" s="320"/>
      <c r="AJ340" s="320"/>
      <c r="AK340" s="320"/>
      <c r="AL340" s="320"/>
      <c r="AM340" s="320"/>
      <c r="AN340" s="320"/>
      <c r="AO340" s="320"/>
      <c r="AP340" s="320"/>
      <c r="AQ340" s="320"/>
      <c r="AR340" s="320"/>
      <c r="AS340" s="320"/>
      <c r="AT340" s="320"/>
      <c r="AU340" s="320"/>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257"/>
      <c r="I341" s="257"/>
      <c r="J341" s="257"/>
      <c r="K341" s="257"/>
      <c r="L341" s="257"/>
      <c r="M341" s="257"/>
      <c r="N341" s="257"/>
      <c r="O341" s="257"/>
      <c r="P341" s="257"/>
      <c r="Q341" s="257"/>
      <c r="R341" s="257"/>
      <c r="S341" s="257"/>
      <c r="T341" s="257"/>
      <c r="U341" s="257"/>
      <c r="V341" s="257"/>
      <c r="W341" s="257"/>
      <c r="X341" s="257"/>
      <c r="Y341" s="320"/>
      <c r="Z341" s="320"/>
      <c r="AA341" s="320"/>
      <c r="AB341" s="320"/>
      <c r="AC341" s="320"/>
      <c r="AD341" s="320"/>
      <c r="AE341" s="320"/>
      <c r="AF341" s="320"/>
      <c r="AG341" s="320"/>
      <c r="AH341" s="320"/>
      <c r="AI341" s="320"/>
      <c r="AJ341" s="320"/>
      <c r="AK341" s="320"/>
      <c r="AL341" s="320"/>
      <c r="AM341" s="320"/>
      <c r="AN341" s="320"/>
      <c r="AO341" s="320"/>
      <c r="AP341" s="320"/>
      <c r="AQ341" s="320"/>
      <c r="AR341" s="320"/>
      <c r="AS341" s="320"/>
      <c r="AT341" s="320"/>
      <c r="AU341" s="320"/>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08" t="s">
        <v>913</v>
      </c>
      <c r="I342" s="257"/>
      <c r="J342" s="257"/>
      <c r="K342" s="257"/>
      <c r="L342" s="257"/>
      <c r="M342" s="257"/>
      <c r="N342" s="257"/>
      <c r="O342" s="257"/>
      <c r="P342" s="257"/>
      <c r="Q342" s="257"/>
      <c r="R342" s="257"/>
      <c r="S342" s="257"/>
      <c r="T342" s="257"/>
      <c r="U342" s="257"/>
      <c r="V342" s="257"/>
      <c r="W342" s="257"/>
      <c r="X342" s="257"/>
      <c r="Y342" s="320"/>
      <c r="Z342" s="320"/>
      <c r="AA342" s="320"/>
      <c r="AB342" s="320"/>
      <c r="AC342" s="320"/>
      <c r="AD342" s="320"/>
      <c r="AE342" s="320"/>
      <c r="AF342" s="320"/>
      <c r="AG342" s="320"/>
      <c r="AH342" s="320"/>
      <c r="AI342" s="320"/>
      <c r="AJ342" s="320"/>
      <c r="AK342" s="320"/>
      <c r="AL342" s="320"/>
      <c r="AM342" s="320"/>
      <c r="AN342" s="320"/>
      <c r="AO342" s="320"/>
      <c r="AP342" s="320"/>
      <c r="AQ342" s="320"/>
      <c r="AR342" s="320"/>
      <c r="AS342" s="320"/>
      <c r="AT342" s="320"/>
      <c r="AU342" s="320"/>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257" t="s">
        <v>915</v>
      </c>
      <c r="H343" s="75" t="s">
        <v>934</v>
      </c>
      <c r="I343" s="75" t="s">
        <v>934</v>
      </c>
      <c r="J343" s="75" t="s">
        <v>934</v>
      </c>
      <c r="K343" s="75" t="s">
        <v>934</v>
      </c>
      <c r="L343" s="75" t="s">
        <v>461</v>
      </c>
      <c r="M343" s="75" t="s">
        <v>461</v>
      </c>
      <c r="N343" s="75" t="s">
        <v>461</v>
      </c>
      <c r="O343" s="75" t="s">
        <v>461</v>
      </c>
      <c r="P343" s="75" t="s">
        <v>900</v>
      </c>
      <c r="Q343" s="75" t="s">
        <v>900</v>
      </c>
      <c r="R343" s="75" t="s">
        <v>900</v>
      </c>
      <c r="S343" s="75" t="s">
        <v>900</v>
      </c>
      <c r="T343" s="75" t="s">
        <v>901</v>
      </c>
      <c r="U343" s="75" t="s">
        <v>901</v>
      </c>
      <c r="V343" s="75" t="s">
        <v>901</v>
      </c>
      <c r="W343" s="75" t="s">
        <v>901</v>
      </c>
      <c r="X343" s="75" t="s">
        <v>902</v>
      </c>
      <c r="Y343" s="75" t="s">
        <v>902</v>
      </c>
      <c r="Z343" s="75" t="s">
        <v>902</v>
      </c>
      <c r="AA343" s="75" t="s">
        <v>902</v>
      </c>
      <c r="AB343" s="75" t="s">
        <v>903</v>
      </c>
      <c r="AC343" s="75" t="s">
        <v>903</v>
      </c>
      <c r="AD343" s="75" t="s">
        <v>903</v>
      </c>
      <c r="AE343" s="75" t="s">
        <v>903</v>
      </c>
      <c r="AF343" s="75" t="s">
        <v>904</v>
      </c>
      <c r="AG343" s="75" t="s">
        <v>904</v>
      </c>
      <c r="AH343" s="75" t="s">
        <v>904</v>
      </c>
      <c r="AI343" s="75" t="s">
        <v>904</v>
      </c>
      <c r="AJ343" s="75" t="s">
        <v>905</v>
      </c>
      <c r="AK343" s="75" t="s">
        <v>905</v>
      </c>
      <c r="AL343" s="75" t="s">
        <v>905</v>
      </c>
      <c r="AM343" s="75" t="s">
        <v>905</v>
      </c>
      <c r="AN343" s="75" t="s">
        <v>906</v>
      </c>
      <c r="AO343" s="75" t="s">
        <v>906</v>
      </c>
      <c r="AP343" s="75" t="s">
        <v>906</v>
      </c>
      <c r="AQ343" s="75" t="s">
        <v>906</v>
      </c>
      <c r="AR343" s="75" t="s">
        <v>907</v>
      </c>
      <c r="AS343" s="75" t="s">
        <v>907</v>
      </c>
      <c r="AT343" s="75" t="s">
        <v>907</v>
      </c>
      <c r="AU343" s="75" t="s">
        <v>907</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257" t="s">
        <v>916</v>
      </c>
      <c r="H344" s="75" t="s">
        <v>406</v>
      </c>
      <c r="I344" s="75" t="s">
        <v>407</v>
      </c>
      <c r="J344" s="75" t="s">
        <v>68</v>
      </c>
      <c r="K344" s="75" t="s">
        <v>408</v>
      </c>
      <c r="L344" s="75" t="s">
        <v>406</v>
      </c>
      <c r="M344" s="75" t="s">
        <v>407</v>
      </c>
      <c r="N344" s="75" t="s">
        <v>68</v>
      </c>
      <c r="O344" s="75" t="s">
        <v>408</v>
      </c>
      <c r="P344" s="75" t="s">
        <v>406</v>
      </c>
      <c r="Q344" s="75" t="s">
        <v>407</v>
      </c>
      <c r="R344" s="75" t="s">
        <v>68</v>
      </c>
      <c r="S344" s="75" t="s">
        <v>408</v>
      </c>
      <c r="T344" s="75" t="s">
        <v>406</v>
      </c>
      <c r="U344" s="75" t="s">
        <v>407</v>
      </c>
      <c r="V344" s="75" t="s">
        <v>68</v>
      </c>
      <c r="W344" s="75" t="s">
        <v>408</v>
      </c>
      <c r="X344" s="75" t="s">
        <v>406</v>
      </c>
      <c r="Y344" s="75" t="s">
        <v>407</v>
      </c>
      <c r="Z344" s="75" t="s">
        <v>68</v>
      </c>
      <c r="AA344" s="75" t="s">
        <v>408</v>
      </c>
      <c r="AB344" s="75" t="s">
        <v>406</v>
      </c>
      <c r="AC344" s="75" t="s">
        <v>407</v>
      </c>
      <c r="AD344" s="75" t="s">
        <v>68</v>
      </c>
      <c r="AE344" s="75" t="s">
        <v>408</v>
      </c>
      <c r="AF344" s="75" t="s">
        <v>406</v>
      </c>
      <c r="AG344" s="75" t="s">
        <v>407</v>
      </c>
      <c r="AH344" s="75" t="s">
        <v>68</v>
      </c>
      <c r="AI344" s="75" t="s">
        <v>408</v>
      </c>
      <c r="AJ344" s="75" t="s">
        <v>406</v>
      </c>
      <c r="AK344" s="75" t="s">
        <v>407</v>
      </c>
      <c r="AL344" s="75" t="s">
        <v>68</v>
      </c>
      <c r="AM344" s="75" t="s">
        <v>408</v>
      </c>
      <c r="AN344" s="75" t="s">
        <v>406</v>
      </c>
      <c r="AO344" s="75" t="s">
        <v>407</v>
      </c>
      <c r="AP344" s="75" t="s">
        <v>68</v>
      </c>
      <c r="AQ344" s="75" t="s">
        <v>408</v>
      </c>
      <c r="AR344" s="75" t="s">
        <v>406</v>
      </c>
      <c r="AS344" s="75" t="s">
        <v>407</v>
      </c>
      <c r="AT344" s="75" t="s">
        <v>68</v>
      </c>
      <c r="AU344" s="75" t="s">
        <v>408</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257" t="str">
        <f t="shared" ref="G345:G374" si="8">_xlfn.CONCAT(H206:M206)</f>
        <v>AAAAAa</v>
      </c>
      <c r="H345" s="368">
        <f t="shared" ref="H345:AU345" si="9">IF(H310&gt;0,1,0)</f>
        <v>0</v>
      </c>
      <c r="I345" s="368">
        <f t="shared" si="9"/>
        <v>0</v>
      </c>
      <c r="J345" s="368">
        <f t="shared" si="9"/>
        <v>0</v>
      </c>
      <c r="K345" s="368">
        <f t="shared" si="9"/>
        <v>0</v>
      </c>
      <c r="L345" s="368">
        <f t="shared" si="9"/>
        <v>0</v>
      </c>
      <c r="M345" s="368">
        <f t="shared" si="9"/>
        <v>0</v>
      </c>
      <c r="N345" s="368">
        <f t="shared" si="9"/>
        <v>0</v>
      </c>
      <c r="O345" s="368">
        <f t="shared" si="9"/>
        <v>0</v>
      </c>
      <c r="P345" s="368">
        <f t="shared" si="9"/>
        <v>0</v>
      </c>
      <c r="Q345" s="368">
        <f t="shared" si="9"/>
        <v>0</v>
      </c>
      <c r="R345" s="368">
        <f t="shared" si="9"/>
        <v>0</v>
      </c>
      <c r="S345" s="368">
        <f t="shared" si="9"/>
        <v>0</v>
      </c>
      <c r="T345" s="368">
        <f t="shared" si="9"/>
        <v>0</v>
      </c>
      <c r="U345" s="368">
        <f t="shared" si="9"/>
        <v>0</v>
      </c>
      <c r="V345" s="368">
        <f t="shared" si="9"/>
        <v>0</v>
      </c>
      <c r="W345" s="368">
        <f t="shared" si="9"/>
        <v>0</v>
      </c>
      <c r="X345" s="368">
        <f t="shared" si="9"/>
        <v>0</v>
      </c>
      <c r="Y345" s="368">
        <f t="shared" si="9"/>
        <v>0</v>
      </c>
      <c r="Z345" s="368">
        <f t="shared" si="9"/>
        <v>0</v>
      </c>
      <c r="AA345" s="368">
        <f t="shared" si="9"/>
        <v>0</v>
      </c>
      <c r="AB345" s="368">
        <f t="shared" si="9"/>
        <v>0</v>
      </c>
      <c r="AC345" s="368">
        <f t="shared" si="9"/>
        <v>0</v>
      </c>
      <c r="AD345" s="368">
        <f t="shared" si="9"/>
        <v>0</v>
      </c>
      <c r="AE345" s="368">
        <f t="shared" si="9"/>
        <v>0</v>
      </c>
      <c r="AF345" s="368">
        <f t="shared" si="9"/>
        <v>0</v>
      </c>
      <c r="AG345" s="368">
        <f t="shared" si="9"/>
        <v>0</v>
      </c>
      <c r="AH345" s="368">
        <f t="shared" si="9"/>
        <v>0</v>
      </c>
      <c r="AI345" s="368">
        <f t="shared" si="9"/>
        <v>0</v>
      </c>
      <c r="AJ345" s="368">
        <f t="shared" si="9"/>
        <v>0</v>
      </c>
      <c r="AK345" s="368">
        <f t="shared" si="9"/>
        <v>0</v>
      </c>
      <c r="AL345" s="368">
        <f t="shared" si="9"/>
        <v>0</v>
      </c>
      <c r="AM345" s="368">
        <f t="shared" si="9"/>
        <v>0</v>
      </c>
      <c r="AN345" s="368">
        <f t="shared" si="9"/>
        <v>0</v>
      </c>
      <c r="AO345" s="368">
        <f t="shared" si="9"/>
        <v>0</v>
      </c>
      <c r="AP345" s="368">
        <f t="shared" si="9"/>
        <v>0</v>
      </c>
      <c r="AQ345" s="368">
        <f t="shared" si="9"/>
        <v>0</v>
      </c>
      <c r="AR345" s="368">
        <f t="shared" si="9"/>
        <v>0</v>
      </c>
      <c r="AS345" s="368">
        <f t="shared" si="9"/>
        <v>0</v>
      </c>
      <c r="AT345" s="368">
        <f t="shared" si="9"/>
        <v>0</v>
      </c>
      <c r="AU345" s="368">
        <f t="shared" si="9"/>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257" t="str">
        <f t="shared" si="8"/>
        <v>YAEAEa</v>
      </c>
      <c r="H346" s="368">
        <f t="shared" ref="H346:AU346" si="10">IF(H311&gt;0,1,0)</f>
        <v>0</v>
      </c>
      <c r="I346" s="368">
        <f t="shared" si="10"/>
        <v>0</v>
      </c>
      <c r="J346" s="368">
        <f t="shared" si="10"/>
        <v>0</v>
      </c>
      <c r="K346" s="368">
        <f t="shared" si="10"/>
        <v>0</v>
      </c>
      <c r="L346" s="368">
        <f t="shared" si="10"/>
        <v>0</v>
      </c>
      <c r="M346" s="368">
        <f t="shared" si="10"/>
        <v>0</v>
      </c>
      <c r="N346" s="368">
        <f t="shared" si="10"/>
        <v>0</v>
      </c>
      <c r="O346" s="368">
        <f t="shared" si="10"/>
        <v>0</v>
      </c>
      <c r="P346" s="368">
        <f t="shared" si="10"/>
        <v>0</v>
      </c>
      <c r="Q346" s="368">
        <f t="shared" si="10"/>
        <v>0</v>
      </c>
      <c r="R346" s="368">
        <f t="shared" si="10"/>
        <v>0</v>
      </c>
      <c r="S346" s="368">
        <f t="shared" si="10"/>
        <v>0</v>
      </c>
      <c r="T346" s="368">
        <f t="shared" si="10"/>
        <v>0</v>
      </c>
      <c r="U346" s="368">
        <f t="shared" si="10"/>
        <v>0</v>
      </c>
      <c r="V346" s="368">
        <f t="shared" si="10"/>
        <v>0</v>
      </c>
      <c r="W346" s="368">
        <f t="shared" si="10"/>
        <v>0</v>
      </c>
      <c r="X346" s="368">
        <f t="shared" si="10"/>
        <v>0</v>
      </c>
      <c r="Y346" s="368">
        <f t="shared" si="10"/>
        <v>0</v>
      </c>
      <c r="Z346" s="368">
        <f t="shared" si="10"/>
        <v>0</v>
      </c>
      <c r="AA346" s="368">
        <f t="shared" si="10"/>
        <v>0</v>
      </c>
      <c r="AB346" s="368">
        <f t="shared" si="10"/>
        <v>0</v>
      </c>
      <c r="AC346" s="368">
        <f t="shared" si="10"/>
        <v>0</v>
      </c>
      <c r="AD346" s="368">
        <f t="shared" si="10"/>
        <v>0</v>
      </c>
      <c r="AE346" s="368">
        <f t="shared" si="10"/>
        <v>0</v>
      </c>
      <c r="AF346" s="368">
        <f t="shared" si="10"/>
        <v>0</v>
      </c>
      <c r="AG346" s="368">
        <f t="shared" si="10"/>
        <v>0</v>
      </c>
      <c r="AH346" s="368">
        <f t="shared" si="10"/>
        <v>0</v>
      </c>
      <c r="AI346" s="368">
        <f t="shared" si="10"/>
        <v>0</v>
      </c>
      <c r="AJ346" s="368">
        <f t="shared" si="10"/>
        <v>0</v>
      </c>
      <c r="AK346" s="368">
        <f t="shared" si="10"/>
        <v>0</v>
      </c>
      <c r="AL346" s="368">
        <f t="shared" si="10"/>
        <v>0</v>
      </c>
      <c r="AM346" s="368">
        <f t="shared" si="10"/>
        <v>0</v>
      </c>
      <c r="AN346" s="368">
        <f t="shared" si="10"/>
        <v>0</v>
      </c>
      <c r="AO346" s="368">
        <f t="shared" si="10"/>
        <v>0</v>
      </c>
      <c r="AP346" s="368">
        <f t="shared" si="10"/>
        <v>0</v>
      </c>
      <c r="AQ346" s="368">
        <f t="shared" si="10"/>
        <v>0</v>
      </c>
      <c r="AR346" s="368">
        <f t="shared" si="10"/>
        <v>0</v>
      </c>
      <c r="AS346" s="368">
        <f t="shared" si="10"/>
        <v>0</v>
      </c>
      <c r="AT346" s="368">
        <f t="shared" si="10"/>
        <v>0</v>
      </c>
      <c r="AU346" s="368">
        <f t="shared" si="10"/>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257" t="str">
        <f t="shared" si="8"/>
        <v>AYAEAb</v>
      </c>
      <c r="H347" s="368">
        <f t="shared" ref="H347:AU347" si="11">IF(H312&gt;0,1,0)</f>
        <v>1</v>
      </c>
      <c r="I347" s="368">
        <f t="shared" si="11"/>
        <v>1</v>
      </c>
      <c r="J347" s="368">
        <f t="shared" si="11"/>
        <v>1</v>
      </c>
      <c r="K347" s="368">
        <f t="shared" si="11"/>
        <v>0</v>
      </c>
      <c r="L347" s="368">
        <f t="shared" si="11"/>
        <v>1</v>
      </c>
      <c r="M347" s="368">
        <f t="shared" si="11"/>
        <v>1</v>
      </c>
      <c r="N347" s="368">
        <f t="shared" si="11"/>
        <v>1</v>
      </c>
      <c r="O347" s="368">
        <f t="shared" si="11"/>
        <v>0</v>
      </c>
      <c r="P347" s="368">
        <f t="shared" si="11"/>
        <v>1</v>
      </c>
      <c r="Q347" s="368">
        <f t="shared" si="11"/>
        <v>1</v>
      </c>
      <c r="R347" s="368">
        <f t="shared" si="11"/>
        <v>1</v>
      </c>
      <c r="S347" s="368">
        <f t="shared" si="11"/>
        <v>0</v>
      </c>
      <c r="T347" s="368">
        <f t="shared" si="11"/>
        <v>1</v>
      </c>
      <c r="U347" s="368">
        <f t="shared" si="11"/>
        <v>1</v>
      </c>
      <c r="V347" s="368">
        <f t="shared" si="11"/>
        <v>1</v>
      </c>
      <c r="W347" s="368">
        <f t="shared" si="11"/>
        <v>0</v>
      </c>
      <c r="X347" s="368">
        <f t="shared" si="11"/>
        <v>1</v>
      </c>
      <c r="Y347" s="368">
        <f t="shared" si="11"/>
        <v>1</v>
      </c>
      <c r="Z347" s="368">
        <f t="shared" si="11"/>
        <v>1</v>
      </c>
      <c r="AA347" s="368">
        <f t="shared" si="11"/>
        <v>0</v>
      </c>
      <c r="AB347" s="368">
        <f t="shared" si="11"/>
        <v>1</v>
      </c>
      <c r="AC347" s="368">
        <f t="shared" si="11"/>
        <v>1</v>
      </c>
      <c r="AD347" s="368">
        <f t="shared" si="11"/>
        <v>1</v>
      </c>
      <c r="AE347" s="368">
        <f t="shared" si="11"/>
        <v>0</v>
      </c>
      <c r="AF347" s="368">
        <f t="shared" si="11"/>
        <v>1</v>
      </c>
      <c r="AG347" s="368">
        <f t="shared" si="11"/>
        <v>1</v>
      </c>
      <c r="AH347" s="368">
        <f t="shared" si="11"/>
        <v>1</v>
      </c>
      <c r="AI347" s="368">
        <f t="shared" si="11"/>
        <v>0</v>
      </c>
      <c r="AJ347" s="368">
        <f t="shared" si="11"/>
        <v>1</v>
      </c>
      <c r="AK347" s="368">
        <f t="shared" si="11"/>
        <v>1</v>
      </c>
      <c r="AL347" s="368">
        <f t="shared" si="11"/>
        <v>1</v>
      </c>
      <c r="AM347" s="368">
        <f t="shared" si="11"/>
        <v>0</v>
      </c>
      <c r="AN347" s="368">
        <f t="shared" si="11"/>
        <v>1</v>
      </c>
      <c r="AO347" s="368">
        <f t="shared" si="11"/>
        <v>1</v>
      </c>
      <c r="AP347" s="368">
        <f t="shared" si="11"/>
        <v>1</v>
      </c>
      <c r="AQ347" s="368">
        <f t="shared" si="11"/>
        <v>0</v>
      </c>
      <c r="AR347" s="368">
        <f t="shared" si="11"/>
        <v>1</v>
      </c>
      <c r="AS347" s="368">
        <f t="shared" si="11"/>
        <v>1</v>
      </c>
      <c r="AT347" s="368">
        <f t="shared" si="11"/>
        <v>1</v>
      </c>
      <c r="AU347" s="368">
        <f t="shared" si="11"/>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257" t="str">
        <f t="shared" si="8"/>
        <v>YYNENb</v>
      </c>
      <c r="H348" s="368">
        <f t="shared" ref="H348:AU348" si="12">IF(H313&gt;0,1,0)</f>
        <v>1</v>
      </c>
      <c r="I348" s="368">
        <f t="shared" si="12"/>
        <v>1</v>
      </c>
      <c r="J348" s="368">
        <f t="shared" si="12"/>
        <v>1</v>
      </c>
      <c r="K348" s="368">
        <f t="shared" si="12"/>
        <v>0</v>
      </c>
      <c r="L348" s="368">
        <f t="shared" si="12"/>
        <v>1</v>
      </c>
      <c r="M348" s="368">
        <f t="shared" si="12"/>
        <v>1</v>
      </c>
      <c r="N348" s="368">
        <f t="shared" si="12"/>
        <v>1</v>
      </c>
      <c r="O348" s="368">
        <f t="shared" si="12"/>
        <v>0</v>
      </c>
      <c r="P348" s="368">
        <f t="shared" si="12"/>
        <v>1</v>
      </c>
      <c r="Q348" s="368">
        <f t="shared" si="12"/>
        <v>1</v>
      </c>
      <c r="R348" s="368">
        <f t="shared" si="12"/>
        <v>1</v>
      </c>
      <c r="S348" s="368">
        <f t="shared" si="12"/>
        <v>0</v>
      </c>
      <c r="T348" s="368">
        <f t="shared" si="12"/>
        <v>1</v>
      </c>
      <c r="U348" s="368">
        <f t="shared" si="12"/>
        <v>1</v>
      </c>
      <c r="V348" s="368">
        <f t="shared" si="12"/>
        <v>1</v>
      </c>
      <c r="W348" s="368">
        <f t="shared" si="12"/>
        <v>0</v>
      </c>
      <c r="X348" s="368">
        <f t="shared" si="12"/>
        <v>1</v>
      </c>
      <c r="Y348" s="368">
        <f t="shared" si="12"/>
        <v>1</v>
      </c>
      <c r="Z348" s="368">
        <f t="shared" si="12"/>
        <v>1</v>
      </c>
      <c r="AA348" s="368">
        <f t="shared" si="12"/>
        <v>0</v>
      </c>
      <c r="AB348" s="368">
        <f t="shared" si="12"/>
        <v>1</v>
      </c>
      <c r="AC348" s="368">
        <f t="shared" si="12"/>
        <v>1</v>
      </c>
      <c r="AD348" s="368">
        <f t="shared" si="12"/>
        <v>1</v>
      </c>
      <c r="AE348" s="368">
        <f t="shared" si="12"/>
        <v>0</v>
      </c>
      <c r="AF348" s="368">
        <f t="shared" si="12"/>
        <v>1</v>
      </c>
      <c r="AG348" s="368">
        <f t="shared" si="12"/>
        <v>1</v>
      </c>
      <c r="AH348" s="368">
        <f t="shared" si="12"/>
        <v>1</v>
      </c>
      <c r="AI348" s="368">
        <f t="shared" si="12"/>
        <v>0</v>
      </c>
      <c r="AJ348" s="368">
        <f t="shared" si="12"/>
        <v>1</v>
      </c>
      <c r="AK348" s="368">
        <f t="shared" si="12"/>
        <v>1</v>
      </c>
      <c r="AL348" s="368">
        <f t="shared" si="12"/>
        <v>1</v>
      </c>
      <c r="AM348" s="368">
        <f t="shared" si="12"/>
        <v>0</v>
      </c>
      <c r="AN348" s="368">
        <f t="shared" si="12"/>
        <v>1</v>
      </c>
      <c r="AO348" s="368">
        <f t="shared" si="12"/>
        <v>1</v>
      </c>
      <c r="AP348" s="368">
        <f t="shared" si="12"/>
        <v>1</v>
      </c>
      <c r="AQ348" s="368">
        <f t="shared" si="12"/>
        <v>0</v>
      </c>
      <c r="AR348" s="368">
        <f t="shared" si="12"/>
        <v>1</v>
      </c>
      <c r="AS348" s="368">
        <f t="shared" si="12"/>
        <v>1</v>
      </c>
      <c r="AT348" s="368">
        <f t="shared" si="12"/>
        <v>1</v>
      </c>
      <c r="AU348" s="368">
        <f t="shared" si="12"/>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257" t="str">
        <f t="shared" si="8"/>
        <v>YYENEz</v>
      </c>
      <c r="H349" s="368">
        <f t="shared" ref="H349:AU349" si="13">IF(H314&gt;0,1,0)</f>
        <v>1</v>
      </c>
      <c r="I349" s="368">
        <f t="shared" si="13"/>
        <v>1</v>
      </c>
      <c r="J349" s="368">
        <f t="shared" si="13"/>
        <v>0</v>
      </c>
      <c r="K349" s="368">
        <f t="shared" si="13"/>
        <v>1</v>
      </c>
      <c r="L349" s="368">
        <f t="shared" si="13"/>
        <v>1</v>
      </c>
      <c r="M349" s="368">
        <f t="shared" si="13"/>
        <v>1</v>
      </c>
      <c r="N349" s="368">
        <f t="shared" si="13"/>
        <v>0</v>
      </c>
      <c r="O349" s="368">
        <f t="shared" si="13"/>
        <v>1</v>
      </c>
      <c r="P349" s="368">
        <f t="shared" si="13"/>
        <v>1</v>
      </c>
      <c r="Q349" s="368">
        <f t="shared" si="13"/>
        <v>1</v>
      </c>
      <c r="R349" s="368">
        <f t="shared" si="13"/>
        <v>0</v>
      </c>
      <c r="S349" s="368">
        <f t="shared" si="13"/>
        <v>1</v>
      </c>
      <c r="T349" s="368">
        <f t="shared" si="13"/>
        <v>1</v>
      </c>
      <c r="U349" s="368">
        <f t="shared" si="13"/>
        <v>1</v>
      </c>
      <c r="V349" s="368">
        <f t="shared" si="13"/>
        <v>0</v>
      </c>
      <c r="W349" s="368">
        <f t="shared" si="13"/>
        <v>1</v>
      </c>
      <c r="X349" s="368">
        <f t="shared" si="13"/>
        <v>1</v>
      </c>
      <c r="Y349" s="368">
        <f t="shared" si="13"/>
        <v>1</v>
      </c>
      <c r="Z349" s="368">
        <f t="shared" si="13"/>
        <v>0</v>
      </c>
      <c r="AA349" s="368">
        <f t="shared" si="13"/>
        <v>1</v>
      </c>
      <c r="AB349" s="368">
        <f t="shared" si="13"/>
        <v>1</v>
      </c>
      <c r="AC349" s="368">
        <f t="shared" si="13"/>
        <v>1</v>
      </c>
      <c r="AD349" s="368">
        <f t="shared" si="13"/>
        <v>0</v>
      </c>
      <c r="AE349" s="368">
        <f t="shared" si="13"/>
        <v>1</v>
      </c>
      <c r="AF349" s="368">
        <f t="shared" si="13"/>
        <v>1</v>
      </c>
      <c r="AG349" s="368">
        <f t="shared" si="13"/>
        <v>1</v>
      </c>
      <c r="AH349" s="368">
        <f t="shared" si="13"/>
        <v>0</v>
      </c>
      <c r="AI349" s="368">
        <f t="shared" si="13"/>
        <v>1</v>
      </c>
      <c r="AJ349" s="368">
        <f t="shared" si="13"/>
        <v>1</v>
      </c>
      <c r="AK349" s="368">
        <f t="shared" si="13"/>
        <v>1</v>
      </c>
      <c r="AL349" s="368">
        <f t="shared" si="13"/>
        <v>0</v>
      </c>
      <c r="AM349" s="368">
        <f t="shared" si="13"/>
        <v>1</v>
      </c>
      <c r="AN349" s="368">
        <f t="shared" si="13"/>
        <v>1</v>
      </c>
      <c r="AO349" s="368">
        <f t="shared" si="13"/>
        <v>1</v>
      </c>
      <c r="AP349" s="368">
        <f t="shared" si="13"/>
        <v>0</v>
      </c>
      <c r="AQ349" s="368">
        <f t="shared" si="13"/>
        <v>1</v>
      </c>
      <c r="AR349" s="368">
        <f t="shared" si="13"/>
        <v>1</v>
      </c>
      <c r="AS349" s="368">
        <f t="shared" si="13"/>
        <v>1</v>
      </c>
      <c r="AT349" s="368">
        <f t="shared" si="13"/>
        <v>0</v>
      </c>
      <c r="AU349" s="368">
        <f t="shared" si="13"/>
        <v>1</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2" customHeight="1" outlineLevel="1" x14ac:dyDescent="0.25">
      <c r="A350" s="238"/>
      <c r="B350" s="239"/>
      <c r="C350" s="249"/>
      <c r="D350" s="249"/>
      <c r="E350" s="249"/>
      <c r="F350" s="265"/>
      <c r="G350" s="257" t="str">
        <f t="shared" si="8"/>
        <v>YYENEr</v>
      </c>
      <c r="H350" s="368">
        <f t="shared" ref="H350:AU350" si="14">IF(H315&gt;0,1,0)</f>
        <v>1</v>
      </c>
      <c r="I350" s="368">
        <f t="shared" si="14"/>
        <v>1</v>
      </c>
      <c r="J350" s="368">
        <f t="shared" si="14"/>
        <v>0</v>
      </c>
      <c r="K350" s="368">
        <f t="shared" si="14"/>
        <v>1</v>
      </c>
      <c r="L350" s="368">
        <f t="shared" si="14"/>
        <v>1</v>
      </c>
      <c r="M350" s="368">
        <f t="shared" si="14"/>
        <v>1</v>
      </c>
      <c r="N350" s="368">
        <f t="shared" si="14"/>
        <v>0</v>
      </c>
      <c r="O350" s="368">
        <f t="shared" si="14"/>
        <v>1</v>
      </c>
      <c r="P350" s="368">
        <f t="shared" si="14"/>
        <v>1</v>
      </c>
      <c r="Q350" s="368">
        <f t="shared" si="14"/>
        <v>1</v>
      </c>
      <c r="R350" s="368">
        <f t="shared" si="14"/>
        <v>0</v>
      </c>
      <c r="S350" s="368">
        <f t="shared" si="14"/>
        <v>1</v>
      </c>
      <c r="T350" s="368">
        <f t="shared" si="14"/>
        <v>1</v>
      </c>
      <c r="U350" s="368">
        <f t="shared" si="14"/>
        <v>1</v>
      </c>
      <c r="V350" s="368">
        <f t="shared" si="14"/>
        <v>0</v>
      </c>
      <c r="W350" s="368">
        <f t="shared" si="14"/>
        <v>1</v>
      </c>
      <c r="X350" s="368">
        <f t="shared" si="14"/>
        <v>1</v>
      </c>
      <c r="Y350" s="368">
        <f t="shared" si="14"/>
        <v>1</v>
      </c>
      <c r="Z350" s="368">
        <f t="shared" si="14"/>
        <v>0</v>
      </c>
      <c r="AA350" s="368">
        <f t="shared" si="14"/>
        <v>1</v>
      </c>
      <c r="AB350" s="368">
        <f t="shared" si="14"/>
        <v>1</v>
      </c>
      <c r="AC350" s="368">
        <f t="shared" si="14"/>
        <v>1</v>
      </c>
      <c r="AD350" s="368">
        <f t="shared" si="14"/>
        <v>0</v>
      </c>
      <c r="AE350" s="368">
        <f t="shared" si="14"/>
        <v>1</v>
      </c>
      <c r="AF350" s="368">
        <f t="shared" si="14"/>
        <v>1</v>
      </c>
      <c r="AG350" s="368">
        <f t="shared" si="14"/>
        <v>1</v>
      </c>
      <c r="AH350" s="368">
        <f t="shared" si="14"/>
        <v>0</v>
      </c>
      <c r="AI350" s="368">
        <f t="shared" si="14"/>
        <v>1</v>
      </c>
      <c r="AJ350" s="368">
        <f t="shared" si="14"/>
        <v>1</v>
      </c>
      <c r="AK350" s="368">
        <f t="shared" si="14"/>
        <v>1</v>
      </c>
      <c r="AL350" s="368">
        <f t="shared" si="14"/>
        <v>0</v>
      </c>
      <c r="AM350" s="368">
        <f t="shared" si="14"/>
        <v>1</v>
      </c>
      <c r="AN350" s="368">
        <f t="shared" si="14"/>
        <v>1</v>
      </c>
      <c r="AO350" s="368">
        <f t="shared" si="14"/>
        <v>1</v>
      </c>
      <c r="AP350" s="368">
        <f t="shared" si="14"/>
        <v>0</v>
      </c>
      <c r="AQ350" s="368">
        <f t="shared" si="14"/>
        <v>1</v>
      </c>
      <c r="AR350" s="368">
        <f t="shared" si="14"/>
        <v>1</v>
      </c>
      <c r="AS350" s="368">
        <f t="shared" si="14"/>
        <v>1</v>
      </c>
      <c r="AT350" s="368">
        <f t="shared" si="14"/>
        <v>0</v>
      </c>
      <c r="AU350" s="368">
        <f t="shared" si="14"/>
        <v>1</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2" customHeight="1" outlineLevel="1" x14ac:dyDescent="0.25">
      <c r="A351" s="238"/>
      <c r="B351" s="239"/>
      <c r="C351" s="249"/>
      <c r="D351" s="249"/>
      <c r="E351" s="249"/>
      <c r="F351" s="265"/>
      <c r="G351" s="257" t="str">
        <f t="shared" si="8"/>
        <v>YYNEEr</v>
      </c>
      <c r="H351" s="368">
        <f t="shared" ref="H351:AU351" si="15">IF(H316&gt;0,1,0)</f>
        <v>1</v>
      </c>
      <c r="I351" s="368">
        <f t="shared" si="15"/>
        <v>1</v>
      </c>
      <c r="J351" s="368">
        <f t="shared" si="15"/>
        <v>0</v>
      </c>
      <c r="K351" s="368">
        <f t="shared" si="15"/>
        <v>1</v>
      </c>
      <c r="L351" s="368">
        <f t="shared" si="15"/>
        <v>1</v>
      </c>
      <c r="M351" s="368">
        <f t="shared" si="15"/>
        <v>1</v>
      </c>
      <c r="N351" s="368">
        <f t="shared" si="15"/>
        <v>0</v>
      </c>
      <c r="O351" s="368">
        <f t="shared" si="15"/>
        <v>1</v>
      </c>
      <c r="P351" s="368">
        <f t="shared" si="15"/>
        <v>1</v>
      </c>
      <c r="Q351" s="368">
        <f t="shared" si="15"/>
        <v>1</v>
      </c>
      <c r="R351" s="368">
        <f t="shared" si="15"/>
        <v>0</v>
      </c>
      <c r="S351" s="368">
        <f t="shared" si="15"/>
        <v>1</v>
      </c>
      <c r="T351" s="368">
        <f t="shared" si="15"/>
        <v>1</v>
      </c>
      <c r="U351" s="368">
        <f t="shared" si="15"/>
        <v>1</v>
      </c>
      <c r="V351" s="368">
        <f t="shared" si="15"/>
        <v>0</v>
      </c>
      <c r="W351" s="368">
        <f t="shared" si="15"/>
        <v>1</v>
      </c>
      <c r="X351" s="368">
        <f t="shared" si="15"/>
        <v>1</v>
      </c>
      <c r="Y351" s="368">
        <f t="shared" si="15"/>
        <v>1</v>
      </c>
      <c r="Z351" s="368">
        <f t="shared" si="15"/>
        <v>0</v>
      </c>
      <c r="AA351" s="368">
        <f t="shared" si="15"/>
        <v>1</v>
      </c>
      <c r="AB351" s="368">
        <f t="shared" si="15"/>
        <v>1</v>
      </c>
      <c r="AC351" s="368">
        <f t="shared" si="15"/>
        <v>1</v>
      </c>
      <c r="AD351" s="368">
        <f t="shared" si="15"/>
        <v>0</v>
      </c>
      <c r="AE351" s="368">
        <f t="shared" si="15"/>
        <v>1</v>
      </c>
      <c r="AF351" s="368">
        <f t="shared" si="15"/>
        <v>1</v>
      </c>
      <c r="AG351" s="368">
        <f t="shared" si="15"/>
        <v>1</v>
      </c>
      <c r="AH351" s="368">
        <f t="shared" si="15"/>
        <v>0</v>
      </c>
      <c r="AI351" s="368">
        <f t="shared" si="15"/>
        <v>1</v>
      </c>
      <c r="AJ351" s="368">
        <f t="shared" si="15"/>
        <v>1</v>
      </c>
      <c r="AK351" s="368">
        <f t="shared" si="15"/>
        <v>1</v>
      </c>
      <c r="AL351" s="368">
        <f t="shared" si="15"/>
        <v>0</v>
      </c>
      <c r="AM351" s="368">
        <f t="shared" si="15"/>
        <v>1</v>
      </c>
      <c r="AN351" s="368">
        <f t="shared" si="15"/>
        <v>1</v>
      </c>
      <c r="AO351" s="368">
        <f t="shared" si="15"/>
        <v>1</v>
      </c>
      <c r="AP351" s="368">
        <f t="shared" si="15"/>
        <v>0</v>
      </c>
      <c r="AQ351" s="368">
        <f t="shared" si="15"/>
        <v>1</v>
      </c>
      <c r="AR351" s="368">
        <f t="shared" si="15"/>
        <v>1</v>
      </c>
      <c r="AS351" s="368">
        <f t="shared" si="15"/>
        <v>1</v>
      </c>
      <c r="AT351" s="368">
        <f t="shared" si="15"/>
        <v>0</v>
      </c>
      <c r="AU351" s="368">
        <f t="shared" si="15"/>
        <v>1</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257" t="str">
        <f t="shared" si="8"/>
        <v>YYEENw</v>
      </c>
      <c r="H352" s="368">
        <v>1</v>
      </c>
      <c r="I352" s="368">
        <v>1</v>
      </c>
      <c r="J352" s="368">
        <v>1</v>
      </c>
      <c r="K352" s="368">
        <v>0</v>
      </c>
      <c r="L352" s="368">
        <v>1</v>
      </c>
      <c r="M352" s="368">
        <v>1</v>
      </c>
      <c r="N352" s="368">
        <v>1</v>
      </c>
      <c r="O352" s="368">
        <v>0</v>
      </c>
      <c r="P352" s="368">
        <v>1</v>
      </c>
      <c r="Q352" s="368">
        <v>1</v>
      </c>
      <c r="R352" s="368">
        <v>1</v>
      </c>
      <c r="S352" s="368">
        <v>0</v>
      </c>
      <c r="T352" s="368">
        <v>1</v>
      </c>
      <c r="U352" s="368">
        <v>1</v>
      </c>
      <c r="V352" s="368">
        <v>1</v>
      </c>
      <c r="W352" s="368">
        <v>0</v>
      </c>
      <c r="X352" s="368">
        <v>1</v>
      </c>
      <c r="Y352" s="368">
        <v>1</v>
      </c>
      <c r="Z352" s="368">
        <v>1</v>
      </c>
      <c r="AA352" s="368">
        <v>0</v>
      </c>
      <c r="AB352" s="368">
        <v>1</v>
      </c>
      <c r="AC352" s="368">
        <v>1</v>
      </c>
      <c r="AD352" s="368">
        <v>1</v>
      </c>
      <c r="AE352" s="368">
        <v>0</v>
      </c>
      <c r="AF352" s="368">
        <v>1</v>
      </c>
      <c r="AG352" s="368">
        <v>1</v>
      </c>
      <c r="AH352" s="368">
        <v>1</v>
      </c>
      <c r="AI352" s="368">
        <v>0</v>
      </c>
      <c r="AJ352" s="368">
        <v>1</v>
      </c>
      <c r="AK352" s="368">
        <v>1</v>
      </c>
      <c r="AL352" s="368">
        <v>1</v>
      </c>
      <c r="AM352" s="368">
        <v>0</v>
      </c>
      <c r="AN352" s="368">
        <v>1</v>
      </c>
      <c r="AO352" s="368">
        <v>1</v>
      </c>
      <c r="AP352" s="368">
        <v>1</v>
      </c>
      <c r="AQ352" s="368">
        <v>0</v>
      </c>
      <c r="AR352" s="368">
        <v>1</v>
      </c>
      <c r="AS352" s="368">
        <v>1</v>
      </c>
      <c r="AT352" s="368">
        <v>1</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2" customHeight="1" outlineLevel="1" x14ac:dyDescent="0.25">
      <c r="A353" s="238"/>
      <c r="B353" s="239"/>
      <c r="C353" s="249"/>
      <c r="D353" s="249"/>
      <c r="E353" s="249"/>
      <c r="F353" s="265"/>
      <c r="G353" s="257" t="str">
        <f t="shared" si="8"/>
        <v>YYENEb</v>
      </c>
      <c r="H353" s="368">
        <v>1</v>
      </c>
      <c r="I353" s="368">
        <v>1</v>
      </c>
      <c r="J353" s="368">
        <v>1</v>
      </c>
      <c r="K353" s="368">
        <v>0</v>
      </c>
      <c r="L353" s="368">
        <v>1</v>
      </c>
      <c r="M353" s="368">
        <v>1</v>
      </c>
      <c r="N353" s="368">
        <v>1</v>
      </c>
      <c r="O353" s="368">
        <v>0</v>
      </c>
      <c r="P353" s="368">
        <v>1</v>
      </c>
      <c r="Q353" s="368">
        <v>1</v>
      </c>
      <c r="R353" s="368">
        <v>1</v>
      </c>
      <c r="S353" s="368">
        <v>0</v>
      </c>
      <c r="T353" s="368">
        <v>1</v>
      </c>
      <c r="U353" s="368">
        <v>1</v>
      </c>
      <c r="V353" s="368">
        <v>1</v>
      </c>
      <c r="W353" s="368">
        <v>0</v>
      </c>
      <c r="X353" s="368">
        <v>1</v>
      </c>
      <c r="Y353" s="368">
        <v>1</v>
      </c>
      <c r="Z353" s="368">
        <v>1</v>
      </c>
      <c r="AA353" s="368">
        <v>0</v>
      </c>
      <c r="AB353" s="368">
        <v>1</v>
      </c>
      <c r="AC353" s="368">
        <v>1</v>
      </c>
      <c r="AD353" s="368">
        <v>1</v>
      </c>
      <c r="AE353" s="368">
        <v>0</v>
      </c>
      <c r="AF353" s="368">
        <v>1</v>
      </c>
      <c r="AG353" s="368">
        <v>1</v>
      </c>
      <c r="AH353" s="368">
        <v>1</v>
      </c>
      <c r="AI353" s="368">
        <v>0</v>
      </c>
      <c r="AJ353" s="368">
        <v>1</v>
      </c>
      <c r="AK353" s="368">
        <v>1</v>
      </c>
      <c r="AL353" s="368">
        <v>1</v>
      </c>
      <c r="AM353" s="368">
        <v>0</v>
      </c>
      <c r="AN353" s="368">
        <v>1</v>
      </c>
      <c r="AO353" s="368">
        <v>1</v>
      </c>
      <c r="AP353" s="368">
        <v>1</v>
      </c>
      <c r="AQ353" s="368">
        <v>0</v>
      </c>
      <c r="AR353" s="368">
        <v>1</v>
      </c>
      <c r="AS353" s="368">
        <v>1</v>
      </c>
      <c r="AT353" s="368">
        <v>1</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257" t="str">
        <f t="shared" si="8"/>
        <v>AAAAAz</v>
      </c>
      <c r="H354" s="368">
        <v>1</v>
      </c>
      <c r="I354" s="368">
        <v>1</v>
      </c>
      <c r="J354" s="368">
        <v>0</v>
      </c>
      <c r="K354" s="368">
        <v>1</v>
      </c>
      <c r="L354" s="368">
        <v>1</v>
      </c>
      <c r="M354" s="368">
        <v>1</v>
      </c>
      <c r="N354" s="368">
        <v>0</v>
      </c>
      <c r="O354" s="368">
        <v>1</v>
      </c>
      <c r="P354" s="368">
        <v>1</v>
      </c>
      <c r="Q354" s="368">
        <v>1</v>
      </c>
      <c r="R354" s="368">
        <v>0</v>
      </c>
      <c r="S354" s="368">
        <v>1</v>
      </c>
      <c r="T354" s="368">
        <v>1</v>
      </c>
      <c r="U354" s="368">
        <v>1</v>
      </c>
      <c r="V354" s="368">
        <v>0</v>
      </c>
      <c r="W354" s="368">
        <v>1</v>
      </c>
      <c r="X354" s="368">
        <v>1</v>
      </c>
      <c r="Y354" s="368">
        <v>1</v>
      </c>
      <c r="Z354" s="368">
        <v>0</v>
      </c>
      <c r="AA354" s="368">
        <v>1</v>
      </c>
      <c r="AB354" s="368">
        <v>1</v>
      </c>
      <c r="AC354" s="368">
        <v>1</v>
      </c>
      <c r="AD354" s="368">
        <v>0</v>
      </c>
      <c r="AE354" s="368">
        <v>1</v>
      </c>
      <c r="AF354" s="368">
        <v>1</v>
      </c>
      <c r="AG354" s="368">
        <v>1</v>
      </c>
      <c r="AH354" s="368">
        <v>0</v>
      </c>
      <c r="AI354" s="368">
        <v>1</v>
      </c>
      <c r="AJ354" s="368">
        <v>1</v>
      </c>
      <c r="AK354" s="368">
        <v>1</v>
      </c>
      <c r="AL354" s="368">
        <v>0</v>
      </c>
      <c r="AM354" s="368">
        <v>1</v>
      </c>
      <c r="AN354" s="368">
        <v>1</v>
      </c>
      <c r="AO354" s="368">
        <v>1</v>
      </c>
      <c r="AP354" s="368">
        <v>0</v>
      </c>
      <c r="AQ354" s="368">
        <v>1</v>
      </c>
      <c r="AR354" s="368">
        <v>1</v>
      </c>
      <c r="AS354" s="368">
        <v>1</v>
      </c>
      <c r="AT354" s="368">
        <v>0</v>
      </c>
      <c r="AU354" s="368">
        <v>1</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257" t="str">
        <f t="shared" si="8"/>
        <v>AAAANw</v>
      </c>
      <c r="H355" s="368">
        <v>1</v>
      </c>
      <c r="I355" s="368">
        <v>1</v>
      </c>
      <c r="J355" s="368">
        <v>1</v>
      </c>
      <c r="K355" s="368">
        <v>0</v>
      </c>
      <c r="L355" s="368">
        <v>1</v>
      </c>
      <c r="M355" s="368">
        <v>1</v>
      </c>
      <c r="N355" s="368">
        <v>1</v>
      </c>
      <c r="O355" s="368">
        <v>0</v>
      </c>
      <c r="P355" s="368">
        <v>1</v>
      </c>
      <c r="Q355" s="368">
        <v>1</v>
      </c>
      <c r="R355" s="368">
        <v>1</v>
      </c>
      <c r="S355" s="368">
        <v>0</v>
      </c>
      <c r="T355" s="368">
        <v>1</v>
      </c>
      <c r="U355" s="368">
        <v>1</v>
      </c>
      <c r="V355" s="368">
        <v>1</v>
      </c>
      <c r="W355" s="368">
        <v>0</v>
      </c>
      <c r="X355" s="368">
        <v>1</v>
      </c>
      <c r="Y355" s="368">
        <v>1</v>
      </c>
      <c r="Z355" s="368">
        <v>1</v>
      </c>
      <c r="AA355" s="368">
        <v>0</v>
      </c>
      <c r="AB355" s="368">
        <v>1</v>
      </c>
      <c r="AC355" s="368">
        <v>1</v>
      </c>
      <c r="AD355" s="368">
        <v>1</v>
      </c>
      <c r="AE355" s="368">
        <v>0</v>
      </c>
      <c r="AF355" s="368">
        <v>1</v>
      </c>
      <c r="AG355" s="368">
        <v>1</v>
      </c>
      <c r="AH355" s="368">
        <v>1</v>
      </c>
      <c r="AI355" s="368">
        <v>0</v>
      </c>
      <c r="AJ355" s="368">
        <v>1</v>
      </c>
      <c r="AK355" s="368">
        <v>1</v>
      </c>
      <c r="AL355" s="368">
        <v>1</v>
      </c>
      <c r="AM355" s="368">
        <v>0</v>
      </c>
      <c r="AN355" s="368">
        <v>1</v>
      </c>
      <c r="AO355" s="368">
        <v>1</v>
      </c>
      <c r="AP355" s="368">
        <v>1</v>
      </c>
      <c r="AQ355" s="368">
        <v>0</v>
      </c>
      <c r="AR355" s="368">
        <v>1</v>
      </c>
      <c r="AS355" s="368">
        <v>1</v>
      </c>
      <c r="AT355" s="368">
        <v>1</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257" t="str">
        <f t="shared" si="8"/>
        <v>AAANEb</v>
      </c>
      <c r="H356" s="368">
        <v>1</v>
      </c>
      <c r="I356" s="368">
        <v>1</v>
      </c>
      <c r="J356" s="368">
        <v>1</v>
      </c>
      <c r="K356" s="368">
        <v>0</v>
      </c>
      <c r="L356" s="368">
        <v>1</v>
      </c>
      <c r="M356" s="368">
        <v>1</v>
      </c>
      <c r="N356" s="368">
        <v>1</v>
      </c>
      <c r="O356" s="368">
        <v>0</v>
      </c>
      <c r="P356" s="368">
        <v>1</v>
      </c>
      <c r="Q356" s="368">
        <v>1</v>
      </c>
      <c r="R356" s="368">
        <v>1</v>
      </c>
      <c r="S356" s="368">
        <v>0</v>
      </c>
      <c r="T356" s="368">
        <v>1</v>
      </c>
      <c r="U356" s="368">
        <v>1</v>
      </c>
      <c r="V356" s="368">
        <v>1</v>
      </c>
      <c r="W356" s="368">
        <v>0</v>
      </c>
      <c r="X356" s="368">
        <v>1</v>
      </c>
      <c r="Y356" s="368">
        <v>1</v>
      </c>
      <c r="Z356" s="368">
        <v>1</v>
      </c>
      <c r="AA356" s="368">
        <v>0</v>
      </c>
      <c r="AB356" s="368">
        <v>1</v>
      </c>
      <c r="AC356" s="368">
        <v>1</v>
      </c>
      <c r="AD356" s="368">
        <v>1</v>
      </c>
      <c r="AE356" s="368">
        <v>0</v>
      </c>
      <c r="AF356" s="368">
        <v>1</v>
      </c>
      <c r="AG356" s="368">
        <v>1</v>
      </c>
      <c r="AH356" s="368">
        <v>1</v>
      </c>
      <c r="AI356" s="368">
        <v>0</v>
      </c>
      <c r="AJ356" s="368">
        <v>1</v>
      </c>
      <c r="AK356" s="368">
        <v>1</v>
      </c>
      <c r="AL356" s="368">
        <v>1</v>
      </c>
      <c r="AM356" s="368">
        <v>0</v>
      </c>
      <c r="AN356" s="368">
        <v>1</v>
      </c>
      <c r="AO356" s="368">
        <v>1</v>
      </c>
      <c r="AP356" s="368">
        <v>1</v>
      </c>
      <c r="AQ356" s="368">
        <v>0</v>
      </c>
      <c r="AR356" s="368">
        <v>1</v>
      </c>
      <c r="AS356" s="368">
        <v>1</v>
      </c>
      <c r="AT356" s="368">
        <v>1</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257" t="str">
        <f t="shared" si="8"/>
        <v>AANEEa</v>
      </c>
      <c r="H357" s="368">
        <f t="shared" ref="H357:AU357" si="16">IF(H322&gt;0,1,0)</f>
        <v>0</v>
      </c>
      <c r="I357" s="368">
        <f t="shared" si="16"/>
        <v>0</v>
      </c>
      <c r="J357" s="368">
        <f t="shared" si="16"/>
        <v>0</v>
      </c>
      <c r="K357" s="368">
        <f t="shared" si="16"/>
        <v>0</v>
      </c>
      <c r="L357" s="368">
        <f t="shared" si="16"/>
        <v>0</v>
      </c>
      <c r="M357" s="368">
        <f t="shared" si="16"/>
        <v>0</v>
      </c>
      <c r="N357" s="368">
        <f t="shared" si="16"/>
        <v>0</v>
      </c>
      <c r="O357" s="368">
        <f t="shared" si="16"/>
        <v>0</v>
      </c>
      <c r="P357" s="368">
        <f t="shared" si="16"/>
        <v>0</v>
      </c>
      <c r="Q357" s="368">
        <f t="shared" si="16"/>
        <v>0</v>
      </c>
      <c r="R357" s="368">
        <f t="shared" si="16"/>
        <v>0</v>
      </c>
      <c r="S357" s="368">
        <f t="shared" si="16"/>
        <v>0</v>
      </c>
      <c r="T357" s="368">
        <f t="shared" si="16"/>
        <v>0</v>
      </c>
      <c r="U357" s="368">
        <f t="shared" si="16"/>
        <v>0</v>
      </c>
      <c r="V357" s="368">
        <f t="shared" si="16"/>
        <v>0</v>
      </c>
      <c r="W357" s="368">
        <f t="shared" si="16"/>
        <v>0</v>
      </c>
      <c r="X357" s="368">
        <f t="shared" si="16"/>
        <v>0</v>
      </c>
      <c r="Y357" s="368">
        <f t="shared" si="16"/>
        <v>0</v>
      </c>
      <c r="Z357" s="368">
        <f t="shared" si="16"/>
        <v>0</v>
      </c>
      <c r="AA357" s="368">
        <f t="shared" si="16"/>
        <v>0</v>
      </c>
      <c r="AB357" s="368">
        <f t="shared" si="16"/>
        <v>0</v>
      </c>
      <c r="AC357" s="368">
        <f t="shared" si="16"/>
        <v>0</v>
      </c>
      <c r="AD357" s="368">
        <f t="shared" si="16"/>
        <v>0</v>
      </c>
      <c r="AE357" s="368">
        <f t="shared" si="16"/>
        <v>0</v>
      </c>
      <c r="AF357" s="368">
        <f t="shared" si="16"/>
        <v>0</v>
      </c>
      <c r="AG357" s="368">
        <f t="shared" si="16"/>
        <v>0</v>
      </c>
      <c r="AH357" s="368">
        <f t="shared" si="16"/>
        <v>0</v>
      </c>
      <c r="AI357" s="368">
        <f t="shared" si="16"/>
        <v>0</v>
      </c>
      <c r="AJ357" s="368">
        <f t="shared" si="16"/>
        <v>0</v>
      </c>
      <c r="AK357" s="368">
        <f t="shared" si="16"/>
        <v>0</v>
      </c>
      <c r="AL357" s="368">
        <f t="shared" si="16"/>
        <v>0</v>
      </c>
      <c r="AM357" s="368">
        <f t="shared" si="16"/>
        <v>0</v>
      </c>
      <c r="AN357" s="368">
        <f t="shared" si="16"/>
        <v>0</v>
      </c>
      <c r="AO357" s="368">
        <f t="shared" si="16"/>
        <v>0</v>
      </c>
      <c r="AP357" s="368">
        <f t="shared" si="16"/>
        <v>0</v>
      </c>
      <c r="AQ357" s="368">
        <f t="shared" si="16"/>
        <v>0</v>
      </c>
      <c r="AR357" s="368">
        <f t="shared" si="16"/>
        <v>0</v>
      </c>
      <c r="AS357" s="368">
        <f t="shared" si="16"/>
        <v>0</v>
      </c>
      <c r="AT357" s="368">
        <f t="shared" si="16"/>
        <v>0</v>
      </c>
      <c r="AU357" s="368">
        <f t="shared" si="16"/>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257" t="str">
        <f t="shared" si="8"/>
        <v>AYEEAa</v>
      </c>
      <c r="H358" s="368">
        <f t="shared" ref="H358:AU358" si="17">IF(H323&gt;0,1,0)</f>
        <v>0</v>
      </c>
      <c r="I358" s="368">
        <f t="shared" si="17"/>
        <v>0</v>
      </c>
      <c r="J358" s="368">
        <f t="shared" si="17"/>
        <v>0</v>
      </c>
      <c r="K358" s="368">
        <f t="shared" si="17"/>
        <v>0</v>
      </c>
      <c r="L358" s="368">
        <f t="shared" si="17"/>
        <v>0</v>
      </c>
      <c r="M358" s="368">
        <f t="shared" si="17"/>
        <v>0</v>
      </c>
      <c r="N358" s="368">
        <f t="shared" si="17"/>
        <v>0</v>
      </c>
      <c r="O358" s="368">
        <f t="shared" si="17"/>
        <v>0</v>
      </c>
      <c r="P358" s="368">
        <f t="shared" si="17"/>
        <v>0</v>
      </c>
      <c r="Q358" s="368">
        <f t="shared" si="17"/>
        <v>0</v>
      </c>
      <c r="R358" s="368">
        <f t="shared" si="17"/>
        <v>0</v>
      </c>
      <c r="S358" s="368">
        <f t="shared" si="17"/>
        <v>0</v>
      </c>
      <c r="T358" s="368">
        <f t="shared" si="17"/>
        <v>0</v>
      </c>
      <c r="U358" s="368">
        <f t="shared" si="17"/>
        <v>0</v>
      </c>
      <c r="V358" s="368">
        <f t="shared" si="17"/>
        <v>0</v>
      </c>
      <c r="W358" s="368">
        <f t="shared" si="17"/>
        <v>0</v>
      </c>
      <c r="X358" s="368">
        <f t="shared" si="17"/>
        <v>0</v>
      </c>
      <c r="Y358" s="368">
        <f t="shared" si="17"/>
        <v>0</v>
      </c>
      <c r="Z358" s="368">
        <f t="shared" si="17"/>
        <v>0</v>
      </c>
      <c r="AA358" s="368">
        <f t="shared" si="17"/>
        <v>0</v>
      </c>
      <c r="AB358" s="368">
        <f t="shared" si="17"/>
        <v>0</v>
      </c>
      <c r="AC358" s="368">
        <f t="shared" si="17"/>
        <v>0</v>
      </c>
      <c r="AD358" s="368">
        <f t="shared" si="17"/>
        <v>0</v>
      </c>
      <c r="AE358" s="368">
        <f t="shared" si="17"/>
        <v>0</v>
      </c>
      <c r="AF358" s="368">
        <f t="shared" si="17"/>
        <v>0</v>
      </c>
      <c r="AG358" s="368">
        <f t="shared" si="17"/>
        <v>0</v>
      </c>
      <c r="AH358" s="368">
        <f t="shared" si="17"/>
        <v>0</v>
      </c>
      <c r="AI358" s="368">
        <f t="shared" si="17"/>
        <v>0</v>
      </c>
      <c r="AJ358" s="368">
        <f t="shared" si="17"/>
        <v>0</v>
      </c>
      <c r="AK358" s="368">
        <f t="shared" si="17"/>
        <v>0</v>
      </c>
      <c r="AL358" s="368">
        <f t="shared" si="17"/>
        <v>0</v>
      </c>
      <c r="AM358" s="368">
        <f t="shared" si="17"/>
        <v>0</v>
      </c>
      <c r="AN358" s="368">
        <f t="shared" si="17"/>
        <v>0</v>
      </c>
      <c r="AO358" s="368">
        <f t="shared" si="17"/>
        <v>0</v>
      </c>
      <c r="AP358" s="368">
        <f t="shared" si="17"/>
        <v>0</v>
      </c>
      <c r="AQ358" s="368">
        <f t="shared" si="17"/>
        <v>0</v>
      </c>
      <c r="AR358" s="368">
        <f t="shared" si="17"/>
        <v>0</v>
      </c>
      <c r="AS358" s="368">
        <f t="shared" si="17"/>
        <v>0</v>
      </c>
      <c r="AT358" s="368">
        <f t="shared" si="17"/>
        <v>0</v>
      </c>
      <c r="AU358" s="368">
        <f t="shared" si="17"/>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t="str">
        <f t="shared" si="8"/>
        <v>YYEAAa</v>
      </c>
      <c r="H359" s="368">
        <f t="shared" ref="H359:AU359" si="18">IF(H324&gt;0,1,0)</f>
        <v>0</v>
      </c>
      <c r="I359" s="368">
        <f t="shared" si="18"/>
        <v>0</v>
      </c>
      <c r="J359" s="368">
        <f t="shared" si="18"/>
        <v>0</v>
      </c>
      <c r="K359" s="368">
        <f t="shared" si="18"/>
        <v>0</v>
      </c>
      <c r="L359" s="368">
        <f t="shared" si="18"/>
        <v>0</v>
      </c>
      <c r="M359" s="368">
        <f t="shared" si="18"/>
        <v>0</v>
      </c>
      <c r="N359" s="368">
        <f t="shared" si="18"/>
        <v>0</v>
      </c>
      <c r="O359" s="368">
        <f t="shared" si="18"/>
        <v>0</v>
      </c>
      <c r="P359" s="368">
        <f t="shared" si="18"/>
        <v>0</v>
      </c>
      <c r="Q359" s="368">
        <f t="shared" si="18"/>
        <v>0</v>
      </c>
      <c r="R359" s="368">
        <f t="shared" si="18"/>
        <v>0</v>
      </c>
      <c r="S359" s="368">
        <f t="shared" si="18"/>
        <v>0</v>
      </c>
      <c r="T359" s="368">
        <f t="shared" si="18"/>
        <v>0</v>
      </c>
      <c r="U359" s="368">
        <f t="shared" si="18"/>
        <v>0</v>
      </c>
      <c r="V359" s="368">
        <f t="shared" si="18"/>
        <v>0</v>
      </c>
      <c r="W359" s="368">
        <f t="shared" si="18"/>
        <v>0</v>
      </c>
      <c r="X359" s="368">
        <f t="shared" si="18"/>
        <v>0</v>
      </c>
      <c r="Y359" s="368">
        <f t="shared" si="18"/>
        <v>0</v>
      </c>
      <c r="Z359" s="368">
        <f t="shared" si="18"/>
        <v>0</v>
      </c>
      <c r="AA359" s="368">
        <f t="shared" si="18"/>
        <v>0</v>
      </c>
      <c r="AB359" s="368">
        <f t="shared" si="18"/>
        <v>0</v>
      </c>
      <c r="AC359" s="368">
        <f t="shared" si="18"/>
        <v>0</v>
      </c>
      <c r="AD359" s="368">
        <f t="shared" si="18"/>
        <v>0</v>
      </c>
      <c r="AE359" s="368">
        <f t="shared" si="18"/>
        <v>0</v>
      </c>
      <c r="AF359" s="368">
        <f t="shared" si="18"/>
        <v>0</v>
      </c>
      <c r="AG359" s="368">
        <f t="shared" si="18"/>
        <v>0</v>
      </c>
      <c r="AH359" s="368">
        <f t="shared" si="18"/>
        <v>0</v>
      </c>
      <c r="AI359" s="368">
        <f t="shared" si="18"/>
        <v>0</v>
      </c>
      <c r="AJ359" s="368">
        <f t="shared" si="18"/>
        <v>0</v>
      </c>
      <c r="AK359" s="368">
        <f t="shared" si="18"/>
        <v>0</v>
      </c>
      <c r="AL359" s="368">
        <f t="shared" si="18"/>
        <v>0</v>
      </c>
      <c r="AM359" s="368">
        <f t="shared" si="18"/>
        <v>0</v>
      </c>
      <c r="AN359" s="368">
        <f t="shared" si="18"/>
        <v>0</v>
      </c>
      <c r="AO359" s="368">
        <f t="shared" si="18"/>
        <v>0</v>
      </c>
      <c r="AP359" s="368">
        <f t="shared" si="18"/>
        <v>0</v>
      </c>
      <c r="AQ359" s="368">
        <f t="shared" si="18"/>
        <v>0</v>
      </c>
      <c r="AR359" s="368">
        <f t="shared" si="18"/>
        <v>0</v>
      </c>
      <c r="AS359" s="368">
        <f t="shared" si="18"/>
        <v>0</v>
      </c>
      <c r="AT359" s="368">
        <f t="shared" si="18"/>
        <v>0</v>
      </c>
      <c r="AU359" s="368">
        <f t="shared" si="1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t="str">
        <f t="shared" si="8"/>
        <v>YYAAAa</v>
      </c>
      <c r="H360" s="368">
        <f t="shared" ref="H360:AU360" si="19">IF(H325&gt;0,1,0)</f>
        <v>0</v>
      </c>
      <c r="I360" s="368">
        <f t="shared" si="19"/>
        <v>0</v>
      </c>
      <c r="J360" s="368">
        <f t="shared" si="19"/>
        <v>0</v>
      </c>
      <c r="K360" s="368">
        <f t="shared" si="19"/>
        <v>0</v>
      </c>
      <c r="L360" s="368">
        <f t="shared" si="19"/>
        <v>0</v>
      </c>
      <c r="M360" s="368">
        <f t="shared" si="19"/>
        <v>0</v>
      </c>
      <c r="N360" s="368">
        <f t="shared" si="19"/>
        <v>0</v>
      </c>
      <c r="O360" s="368">
        <f t="shared" si="19"/>
        <v>0</v>
      </c>
      <c r="P360" s="368">
        <f t="shared" si="19"/>
        <v>0</v>
      </c>
      <c r="Q360" s="368">
        <f t="shared" si="19"/>
        <v>0</v>
      </c>
      <c r="R360" s="368">
        <f t="shared" si="19"/>
        <v>0</v>
      </c>
      <c r="S360" s="368">
        <f t="shared" si="19"/>
        <v>0</v>
      </c>
      <c r="T360" s="368">
        <f t="shared" si="19"/>
        <v>0</v>
      </c>
      <c r="U360" s="368">
        <f t="shared" si="19"/>
        <v>0</v>
      </c>
      <c r="V360" s="368">
        <f t="shared" si="19"/>
        <v>0</v>
      </c>
      <c r="W360" s="368">
        <f t="shared" si="19"/>
        <v>0</v>
      </c>
      <c r="X360" s="368">
        <f t="shared" si="19"/>
        <v>0</v>
      </c>
      <c r="Y360" s="368">
        <f t="shared" si="19"/>
        <v>0</v>
      </c>
      <c r="Z360" s="368">
        <f t="shared" si="19"/>
        <v>0</v>
      </c>
      <c r="AA360" s="368">
        <f t="shared" si="19"/>
        <v>0</v>
      </c>
      <c r="AB360" s="368">
        <f t="shared" si="19"/>
        <v>0</v>
      </c>
      <c r="AC360" s="368">
        <f t="shared" si="19"/>
        <v>0</v>
      </c>
      <c r="AD360" s="368">
        <f t="shared" si="19"/>
        <v>0</v>
      </c>
      <c r="AE360" s="368">
        <f t="shared" si="19"/>
        <v>0</v>
      </c>
      <c r="AF360" s="368">
        <f t="shared" si="19"/>
        <v>0</v>
      </c>
      <c r="AG360" s="368">
        <f t="shared" si="19"/>
        <v>0</v>
      </c>
      <c r="AH360" s="368">
        <f t="shared" si="19"/>
        <v>0</v>
      </c>
      <c r="AI360" s="368">
        <f t="shared" si="19"/>
        <v>0</v>
      </c>
      <c r="AJ360" s="368">
        <f t="shared" si="19"/>
        <v>0</v>
      </c>
      <c r="AK360" s="368">
        <f t="shared" si="19"/>
        <v>0</v>
      </c>
      <c r="AL360" s="368">
        <f t="shared" si="19"/>
        <v>0</v>
      </c>
      <c r="AM360" s="368">
        <f t="shared" si="19"/>
        <v>0</v>
      </c>
      <c r="AN360" s="368">
        <f t="shared" si="19"/>
        <v>0</v>
      </c>
      <c r="AO360" s="368">
        <f t="shared" si="19"/>
        <v>0</v>
      </c>
      <c r="AP360" s="368">
        <f t="shared" si="19"/>
        <v>0</v>
      </c>
      <c r="AQ360" s="368">
        <f t="shared" si="19"/>
        <v>0</v>
      </c>
      <c r="AR360" s="368">
        <f t="shared" si="19"/>
        <v>0</v>
      </c>
      <c r="AS360" s="368">
        <f t="shared" si="19"/>
        <v>0</v>
      </c>
      <c r="AT360" s="368">
        <f t="shared" si="19"/>
        <v>0</v>
      </c>
      <c r="AU360" s="368">
        <f t="shared" si="19"/>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257" t="str">
        <f t="shared" si="8"/>
        <v>YAAAAa</v>
      </c>
      <c r="H361" s="368">
        <f t="shared" ref="H361:AU361" si="20">IF(H326&gt;0,1,0)</f>
        <v>0</v>
      </c>
      <c r="I361" s="368">
        <f t="shared" si="20"/>
        <v>0</v>
      </c>
      <c r="J361" s="368">
        <f t="shared" si="20"/>
        <v>0</v>
      </c>
      <c r="K361" s="368">
        <f t="shared" si="20"/>
        <v>0</v>
      </c>
      <c r="L361" s="368">
        <f t="shared" si="20"/>
        <v>0</v>
      </c>
      <c r="M361" s="368">
        <f t="shared" si="20"/>
        <v>0</v>
      </c>
      <c r="N361" s="368">
        <f t="shared" si="20"/>
        <v>0</v>
      </c>
      <c r="O361" s="368">
        <f t="shared" si="20"/>
        <v>0</v>
      </c>
      <c r="P361" s="368">
        <f t="shared" si="20"/>
        <v>0</v>
      </c>
      <c r="Q361" s="368">
        <f t="shared" si="20"/>
        <v>0</v>
      </c>
      <c r="R361" s="368">
        <f t="shared" si="20"/>
        <v>0</v>
      </c>
      <c r="S361" s="368">
        <f t="shared" si="20"/>
        <v>0</v>
      </c>
      <c r="T361" s="368">
        <f t="shared" si="20"/>
        <v>0</v>
      </c>
      <c r="U361" s="368">
        <f t="shared" si="20"/>
        <v>0</v>
      </c>
      <c r="V361" s="368">
        <f t="shared" si="20"/>
        <v>0</v>
      </c>
      <c r="W361" s="368">
        <f t="shared" si="20"/>
        <v>0</v>
      </c>
      <c r="X361" s="368">
        <f t="shared" si="20"/>
        <v>0</v>
      </c>
      <c r="Y361" s="368">
        <f t="shared" si="20"/>
        <v>0</v>
      </c>
      <c r="Z361" s="368">
        <f t="shared" si="20"/>
        <v>0</v>
      </c>
      <c r="AA361" s="368">
        <f t="shared" si="20"/>
        <v>0</v>
      </c>
      <c r="AB361" s="368">
        <f t="shared" si="20"/>
        <v>0</v>
      </c>
      <c r="AC361" s="368">
        <f t="shared" si="20"/>
        <v>0</v>
      </c>
      <c r="AD361" s="368">
        <f t="shared" si="20"/>
        <v>0</v>
      </c>
      <c r="AE361" s="368">
        <f t="shared" si="20"/>
        <v>0</v>
      </c>
      <c r="AF361" s="368">
        <f t="shared" si="20"/>
        <v>0</v>
      </c>
      <c r="AG361" s="368">
        <f t="shared" si="20"/>
        <v>0</v>
      </c>
      <c r="AH361" s="368">
        <f t="shared" si="20"/>
        <v>0</v>
      </c>
      <c r="AI361" s="368">
        <f t="shared" si="20"/>
        <v>0</v>
      </c>
      <c r="AJ361" s="368">
        <f t="shared" si="20"/>
        <v>0</v>
      </c>
      <c r="AK361" s="368">
        <f t="shared" si="20"/>
        <v>0</v>
      </c>
      <c r="AL361" s="368">
        <f t="shared" si="20"/>
        <v>0</v>
      </c>
      <c r="AM361" s="368">
        <f t="shared" si="20"/>
        <v>0</v>
      </c>
      <c r="AN361" s="368">
        <f t="shared" si="20"/>
        <v>0</v>
      </c>
      <c r="AO361" s="368">
        <f t="shared" si="20"/>
        <v>0</v>
      </c>
      <c r="AP361" s="368">
        <f t="shared" si="20"/>
        <v>0</v>
      </c>
      <c r="AQ361" s="368">
        <f t="shared" si="20"/>
        <v>0</v>
      </c>
      <c r="AR361" s="368">
        <f t="shared" si="20"/>
        <v>0</v>
      </c>
      <c r="AS361" s="368">
        <f t="shared" si="20"/>
        <v>0</v>
      </c>
      <c r="AT361" s="368">
        <f t="shared" si="20"/>
        <v>0</v>
      </c>
      <c r="AU361" s="368">
        <f t="shared" si="20"/>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tr">
        <f t="shared" si="8"/>
        <v>YYENEl</v>
      </c>
      <c r="H362" s="368">
        <f t="shared" ref="H362:AU362" si="21">IF(H327&gt;0,1,0)</f>
        <v>0</v>
      </c>
      <c r="I362" s="368">
        <f t="shared" si="21"/>
        <v>0</v>
      </c>
      <c r="J362" s="368">
        <f t="shared" si="21"/>
        <v>0</v>
      </c>
      <c r="K362" s="368">
        <f t="shared" si="21"/>
        <v>0</v>
      </c>
      <c r="L362" s="368">
        <f t="shared" si="21"/>
        <v>0</v>
      </c>
      <c r="M362" s="368">
        <f t="shared" si="21"/>
        <v>0</v>
      </c>
      <c r="N362" s="368">
        <f t="shared" si="21"/>
        <v>0</v>
      </c>
      <c r="O362" s="368">
        <f t="shared" si="21"/>
        <v>0</v>
      </c>
      <c r="P362" s="368">
        <f t="shared" si="21"/>
        <v>0</v>
      </c>
      <c r="Q362" s="368">
        <f t="shared" si="21"/>
        <v>0</v>
      </c>
      <c r="R362" s="368">
        <f t="shared" si="21"/>
        <v>0</v>
      </c>
      <c r="S362" s="368">
        <f t="shared" si="21"/>
        <v>0</v>
      </c>
      <c r="T362" s="368">
        <f t="shared" si="21"/>
        <v>0</v>
      </c>
      <c r="U362" s="368">
        <f t="shared" si="21"/>
        <v>0</v>
      </c>
      <c r="V362" s="368">
        <f t="shared" si="21"/>
        <v>0</v>
      </c>
      <c r="W362" s="368">
        <f t="shared" si="21"/>
        <v>0</v>
      </c>
      <c r="X362" s="368">
        <f t="shared" si="21"/>
        <v>0</v>
      </c>
      <c r="Y362" s="368">
        <f t="shared" si="21"/>
        <v>0</v>
      </c>
      <c r="Z362" s="368">
        <f t="shared" si="21"/>
        <v>0</v>
      </c>
      <c r="AA362" s="368">
        <f t="shared" si="21"/>
        <v>0</v>
      </c>
      <c r="AB362" s="368">
        <f t="shared" si="21"/>
        <v>0</v>
      </c>
      <c r="AC362" s="368">
        <f t="shared" si="21"/>
        <v>0</v>
      </c>
      <c r="AD362" s="368">
        <f t="shared" si="21"/>
        <v>0</v>
      </c>
      <c r="AE362" s="368">
        <f t="shared" si="21"/>
        <v>0</v>
      </c>
      <c r="AF362" s="368">
        <f t="shared" si="21"/>
        <v>0</v>
      </c>
      <c r="AG362" s="368">
        <f t="shared" si="21"/>
        <v>0</v>
      </c>
      <c r="AH362" s="368">
        <f t="shared" si="21"/>
        <v>0</v>
      </c>
      <c r="AI362" s="368">
        <f t="shared" si="21"/>
        <v>0</v>
      </c>
      <c r="AJ362" s="368">
        <f t="shared" si="21"/>
        <v>0</v>
      </c>
      <c r="AK362" s="368">
        <f t="shared" si="21"/>
        <v>0</v>
      </c>
      <c r="AL362" s="368">
        <f t="shared" si="21"/>
        <v>0</v>
      </c>
      <c r="AM362" s="368">
        <f t="shared" si="21"/>
        <v>0</v>
      </c>
      <c r="AN362" s="368">
        <f t="shared" si="21"/>
        <v>0</v>
      </c>
      <c r="AO362" s="368">
        <f t="shared" si="21"/>
        <v>0</v>
      </c>
      <c r="AP362" s="368">
        <f t="shared" si="21"/>
        <v>0</v>
      </c>
      <c r="AQ362" s="368">
        <f t="shared" si="21"/>
        <v>0</v>
      </c>
      <c r="AR362" s="368">
        <f t="shared" si="21"/>
        <v>0</v>
      </c>
      <c r="AS362" s="368">
        <f t="shared" si="21"/>
        <v>0</v>
      </c>
      <c r="AT362" s="368">
        <f t="shared" si="21"/>
        <v>0</v>
      </c>
      <c r="AU362" s="368">
        <f t="shared" si="21"/>
        <v>0</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tr">
        <f t="shared" si="8"/>
        <v>YYPENw</v>
      </c>
      <c r="H363" s="368">
        <f t="shared" ref="H363:AU363" si="22">IF(H328&gt;0,1,0)</f>
        <v>0</v>
      </c>
      <c r="I363" s="368">
        <f t="shared" si="22"/>
        <v>0</v>
      </c>
      <c r="J363" s="368">
        <f t="shared" si="22"/>
        <v>0</v>
      </c>
      <c r="K363" s="368">
        <f t="shared" si="22"/>
        <v>0</v>
      </c>
      <c r="L363" s="368">
        <f t="shared" si="22"/>
        <v>0</v>
      </c>
      <c r="M363" s="368">
        <f t="shared" si="22"/>
        <v>0</v>
      </c>
      <c r="N363" s="368">
        <f t="shared" si="22"/>
        <v>0</v>
      </c>
      <c r="O363" s="368">
        <f t="shared" si="22"/>
        <v>0</v>
      </c>
      <c r="P363" s="368">
        <f t="shared" si="22"/>
        <v>0</v>
      </c>
      <c r="Q363" s="368">
        <f t="shared" si="22"/>
        <v>0</v>
      </c>
      <c r="R363" s="368">
        <f t="shared" si="22"/>
        <v>0</v>
      </c>
      <c r="S363" s="368">
        <f t="shared" si="22"/>
        <v>0</v>
      </c>
      <c r="T363" s="368">
        <f t="shared" si="22"/>
        <v>0</v>
      </c>
      <c r="U363" s="368">
        <f t="shared" si="22"/>
        <v>0</v>
      </c>
      <c r="V363" s="368">
        <f t="shared" si="22"/>
        <v>0</v>
      </c>
      <c r="W363" s="368">
        <f t="shared" si="22"/>
        <v>0</v>
      </c>
      <c r="X363" s="368">
        <f t="shared" si="22"/>
        <v>0</v>
      </c>
      <c r="Y363" s="368">
        <f t="shared" si="22"/>
        <v>0</v>
      </c>
      <c r="Z363" s="368">
        <f t="shared" si="22"/>
        <v>0</v>
      </c>
      <c r="AA363" s="368">
        <f t="shared" si="22"/>
        <v>0</v>
      </c>
      <c r="AB363" s="368">
        <f t="shared" si="22"/>
        <v>0</v>
      </c>
      <c r="AC363" s="368">
        <f t="shared" si="22"/>
        <v>0</v>
      </c>
      <c r="AD363" s="368">
        <f t="shared" si="22"/>
        <v>0</v>
      </c>
      <c r="AE363" s="368">
        <f t="shared" si="22"/>
        <v>0</v>
      </c>
      <c r="AF363" s="368">
        <f t="shared" si="22"/>
        <v>0</v>
      </c>
      <c r="AG363" s="368">
        <f t="shared" si="22"/>
        <v>0</v>
      </c>
      <c r="AH363" s="368">
        <f t="shared" si="22"/>
        <v>0</v>
      </c>
      <c r="AI363" s="368">
        <f t="shared" si="22"/>
        <v>0</v>
      </c>
      <c r="AJ363" s="368">
        <f t="shared" si="22"/>
        <v>0</v>
      </c>
      <c r="AK363" s="368">
        <f t="shared" si="22"/>
        <v>0</v>
      </c>
      <c r="AL363" s="368">
        <f t="shared" si="22"/>
        <v>0</v>
      </c>
      <c r="AM363" s="368">
        <f t="shared" si="22"/>
        <v>0</v>
      </c>
      <c r="AN363" s="368">
        <f t="shared" si="22"/>
        <v>0</v>
      </c>
      <c r="AO363" s="368">
        <f t="shared" si="22"/>
        <v>0</v>
      </c>
      <c r="AP363" s="368">
        <f t="shared" si="22"/>
        <v>0</v>
      </c>
      <c r="AQ363" s="368">
        <f t="shared" si="22"/>
        <v>0</v>
      </c>
      <c r="AR363" s="368">
        <f t="shared" si="22"/>
        <v>0</v>
      </c>
      <c r="AS363" s="368">
        <f t="shared" si="22"/>
        <v>0</v>
      </c>
      <c r="AT363" s="368">
        <f t="shared" si="22"/>
        <v>0</v>
      </c>
      <c r="AU363" s="368">
        <f t="shared" si="22"/>
        <v>0</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 t="shared" si="8"/>
        <v>YYEPEz</v>
      </c>
      <c r="H364" s="368">
        <f t="shared" ref="H364:AU364" si="23">IF(H329&gt;0,1,0)</f>
        <v>0</v>
      </c>
      <c r="I364" s="368">
        <f t="shared" si="23"/>
        <v>0</v>
      </c>
      <c r="J364" s="368">
        <f t="shared" si="23"/>
        <v>0</v>
      </c>
      <c r="K364" s="368">
        <f t="shared" si="23"/>
        <v>0</v>
      </c>
      <c r="L364" s="368">
        <f t="shared" si="23"/>
        <v>0</v>
      </c>
      <c r="M364" s="368">
        <f t="shared" si="23"/>
        <v>0</v>
      </c>
      <c r="N364" s="368">
        <f t="shared" si="23"/>
        <v>0</v>
      </c>
      <c r="O364" s="368">
        <f t="shared" si="23"/>
        <v>0</v>
      </c>
      <c r="P364" s="368">
        <f t="shared" si="23"/>
        <v>0</v>
      </c>
      <c r="Q364" s="368">
        <f t="shared" si="23"/>
        <v>0</v>
      </c>
      <c r="R364" s="368">
        <f t="shared" si="23"/>
        <v>0</v>
      </c>
      <c r="S364" s="368">
        <f t="shared" si="23"/>
        <v>0</v>
      </c>
      <c r="T364" s="368">
        <f t="shared" si="23"/>
        <v>0</v>
      </c>
      <c r="U364" s="368">
        <f t="shared" si="23"/>
        <v>0</v>
      </c>
      <c r="V364" s="368">
        <f t="shared" si="23"/>
        <v>0</v>
      </c>
      <c r="W364" s="368">
        <f t="shared" si="23"/>
        <v>0</v>
      </c>
      <c r="X364" s="368">
        <f t="shared" si="23"/>
        <v>0</v>
      </c>
      <c r="Y364" s="368">
        <f t="shared" si="23"/>
        <v>0</v>
      </c>
      <c r="Z364" s="368">
        <f t="shared" si="23"/>
        <v>0</v>
      </c>
      <c r="AA364" s="368">
        <f t="shared" si="23"/>
        <v>0</v>
      </c>
      <c r="AB364" s="368">
        <f t="shared" si="23"/>
        <v>0</v>
      </c>
      <c r="AC364" s="368">
        <f t="shared" si="23"/>
        <v>0</v>
      </c>
      <c r="AD364" s="368">
        <f t="shared" si="23"/>
        <v>0</v>
      </c>
      <c r="AE364" s="368">
        <f t="shared" si="23"/>
        <v>0</v>
      </c>
      <c r="AF364" s="368">
        <f t="shared" si="23"/>
        <v>0</v>
      </c>
      <c r="AG364" s="368">
        <f t="shared" si="23"/>
        <v>0</v>
      </c>
      <c r="AH364" s="368">
        <f t="shared" si="23"/>
        <v>0</v>
      </c>
      <c r="AI364" s="368">
        <f t="shared" si="23"/>
        <v>0</v>
      </c>
      <c r="AJ364" s="368">
        <f t="shared" si="23"/>
        <v>0</v>
      </c>
      <c r="AK364" s="368">
        <f t="shared" si="23"/>
        <v>0</v>
      </c>
      <c r="AL364" s="368">
        <f t="shared" si="23"/>
        <v>0</v>
      </c>
      <c r="AM364" s="368">
        <f t="shared" si="23"/>
        <v>0</v>
      </c>
      <c r="AN364" s="368">
        <f t="shared" si="23"/>
        <v>0</v>
      </c>
      <c r="AO364" s="368">
        <f t="shared" si="23"/>
        <v>0</v>
      </c>
      <c r="AP364" s="368">
        <f t="shared" si="23"/>
        <v>0</v>
      </c>
      <c r="AQ364" s="368">
        <f t="shared" si="23"/>
        <v>0</v>
      </c>
      <c r="AR364" s="368">
        <f t="shared" si="23"/>
        <v>0</v>
      </c>
      <c r="AS364" s="368">
        <f t="shared" si="23"/>
        <v>0</v>
      </c>
      <c r="AT364" s="368">
        <f t="shared" si="23"/>
        <v>0</v>
      </c>
      <c r="AU364" s="368">
        <f t="shared" si="23"/>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tr">
        <f t="shared" si="8"/>
        <v>YYNEPw</v>
      </c>
      <c r="H365" s="368">
        <f t="shared" ref="H365:AU365" si="24">IF(H330&gt;0,1,0)</f>
        <v>0</v>
      </c>
      <c r="I365" s="368">
        <f t="shared" si="24"/>
        <v>0</v>
      </c>
      <c r="J365" s="368">
        <f t="shared" si="24"/>
        <v>0</v>
      </c>
      <c r="K365" s="368">
        <f t="shared" si="24"/>
        <v>0</v>
      </c>
      <c r="L365" s="368">
        <f t="shared" si="24"/>
        <v>0</v>
      </c>
      <c r="M365" s="368">
        <f t="shared" si="24"/>
        <v>0</v>
      </c>
      <c r="N365" s="368">
        <f t="shared" si="24"/>
        <v>0</v>
      </c>
      <c r="O365" s="368">
        <f t="shared" si="24"/>
        <v>0</v>
      </c>
      <c r="P365" s="368">
        <f t="shared" si="24"/>
        <v>0</v>
      </c>
      <c r="Q365" s="368">
        <f t="shared" si="24"/>
        <v>0</v>
      </c>
      <c r="R365" s="368">
        <f t="shared" si="24"/>
        <v>0</v>
      </c>
      <c r="S365" s="368">
        <f t="shared" si="24"/>
        <v>0</v>
      </c>
      <c r="T365" s="368">
        <f t="shared" si="24"/>
        <v>0</v>
      </c>
      <c r="U365" s="368">
        <f t="shared" si="24"/>
        <v>0</v>
      </c>
      <c r="V365" s="368">
        <f t="shared" si="24"/>
        <v>0</v>
      </c>
      <c r="W365" s="368">
        <f t="shared" si="24"/>
        <v>0</v>
      </c>
      <c r="X365" s="368">
        <f t="shared" si="24"/>
        <v>0</v>
      </c>
      <c r="Y365" s="368">
        <f t="shared" si="24"/>
        <v>0</v>
      </c>
      <c r="Z365" s="368">
        <f t="shared" si="24"/>
        <v>0</v>
      </c>
      <c r="AA365" s="368">
        <f t="shared" si="24"/>
        <v>0</v>
      </c>
      <c r="AB365" s="368">
        <f t="shared" si="24"/>
        <v>0</v>
      </c>
      <c r="AC365" s="368">
        <f t="shared" si="24"/>
        <v>0</v>
      </c>
      <c r="AD365" s="368">
        <f t="shared" si="24"/>
        <v>0</v>
      </c>
      <c r="AE365" s="368">
        <f t="shared" si="24"/>
        <v>0</v>
      </c>
      <c r="AF365" s="368">
        <f t="shared" si="24"/>
        <v>0</v>
      </c>
      <c r="AG365" s="368">
        <f t="shared" si="24"/>
        <v>0</v>
      </c>
      <c r="AH365" s="368">
        <f t="shared" si="24"/>
        <v>0</v>
      </c>
      <c r="AI365" s="368">
        <f t="shared" si="24"/>
        <v>0</v>
      </c>
      <c r="AJ365" s="368">
        <f t="shared" si="24"/>
        <v>0</v>
      </c>
      <c r="AK365" s="368">
        <f t="shared" si="24"/>
        <v>0</v>
      </c>
      <c r="AL365" s="368">
        <f t="shared" si="24"/>
        <v>0</v>
      </c>
      <c r="AM365" s="368">
        <f t="shared" si="24"/>
        <v>0</v>
      </c>
      <c r="AN365" s="368">
        <f t="shared" si="24"/>
        <v>0</v>
      </c>
      <c r="AO365" s="368">
        <f t="shared" si="24"/>
        <v>0</v>
      </c>
      <c r="AP365" s="368">
        <f t="shared" si="24"/>
        <v>0</v>
      </c>
      <c r="AQ365" s="368">
        <f t="shared" si="24"/>
        <v>0</v>
      </c>
      <c r="AR365" s="368">
        <f t="shared" si="24"/>
        <v>0</v>
      </c>
      <c r="AS365" s="368">
        <f t="shared" si="24"/>
        <v>0</v>
      </c>
      <c r="AT365" s="368">
        <f t="shared" si="24"/>
        <v>0</v>
      </c>
      <c r="AU365" s="368">
        <f t="shared" si="24"/>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tr">
        <f t="shared" si="8"/>
        <v>AYAAAw</v>
      </c>
      <c r="H366" s="368">
        <f t="shared" ref="H366:AU366" si="25">IF(H331&gt;0,1,0)</f>
        <v>0</v>
      </c>
      <c r="I366" s="368">
        <f t="shared" si="25"/>
        <v>0</v>
      </c>
      <c r="J366" s="368">
        <f t="shared" si="25"/>
        <v>0</v>
      </c>
      <c r="K366" s="368">
        <f t="shared" si="25"/>
        <v>0</v>
      </c>
      <c r="L366" s="368">
        <f t="shared" si="25"/>
        <v>0</v>
      </c>
      <c r="M366" s="368">
        <f t="shared" si="25"/>
        <v>0</v>
      </c>
      <c r="N366" s="368">
        <f t="shared" si="25"/>
        <v>0</v>
      </c>
      <c r="O366" s="368">
        <f t="shared" si="25"/>
        <v>0</v>
      </c>
      <c r="P366" s="368">
        <f t="shared" si="25"/>
        <v>0</v>
      </c>
      <c r="Q366" s="368">
        <f t="shared" si="25"/>
        <v>0</v>
      </c>
      <c r="R366" s="368">
        <f t="shared" si="25"/>
        <v>0</v>
      </c>
      <c r="S366" s="368">
        <f t="shared" si="25"/>
        <v>0</v>
      </c>
      <c r="T366" s="368">
        <f t="shared" si="25"/>
        <v>0</v>
      </c>
      <c r="U366" s="368">
        <f t="shared" si="25"/>
        <v>0</v>
      </c>
      <c r="V366" s="368">
        <f t="shared" si="25"/>
        <v>0</v>
      </c>
      <c r="W366" s="368">
        <f t="shared" si="25"/>
        <v>0</v>
      </c>
      <c r="X366" s="368">
        <f t="shared" si="25"/>
        <v>0</v>
      </c>
      <c r="Y366" s="368">
        <f t="shared" si="25"/>
        <v>0</v>
      </c>
      <c r="Z366" s="368">
        <f t="shared" si="25"/>
        <v>0</v>
      </c>
      <c r="AA366" s="368">
        <f t="shared" si="25"/>
        <v>0</v>
      </c>
      <c r="AB366" s="368">
        <f t="shared" si="25"/>
        <v>0</v>
      </c>
      <c r="AC366" s="368">
        <f t="shared" si="25"/>
        <v>0</v>
      </c>
      <c r="AD366" s="368">
        <f t="shared" si="25"/>
        <v>0</v>
      </c>
      <c r="AE366" s="368">
        <f t="shared" si="25"/>
        <v>0</v>
      </c>
      <c r="AF366" s="368">
        <f t="shared" si="25"/>
        <v>0</v>
      </c>
      <c r="AG366" s="368">
        <f t="shared" si="25"/>
        <v>0</v>
      </c>
      <c r="AH366" s="368">
        <f t="shared" si="25"/>
        <v>0</v>
      </c>
      <c r="AI366" s="368">
        <f t="shared" si="25"/>
        <v>0</v>
      </c>
      <c r="AJ366" s="368">
        <f t="shared" si="25"/>
        <v>0</v>
      </c>
      <c r="AK366" s="368">
        <f t="shared" si="25"/>
        <v>0</v>
      </c>
      <c r="AL366" s="368">
        <f t="shared" si="25"/>
        <v>0</v>
      </c>
      <c r="AM366" s="368">
        <f t="shared" si="25"/>
        <v>0</v>
      </c>
      <c r="AN366" s="368">
        <f t="shared" si="25"/>
        <v>0</v>
      </c>
      <c r="AO366" s="368">
        <f t="shared" si="25"/>
        <v>0</v>
      </c>
      <c r="AP366" s="368">
        <f t="shared" si="25"/>
        <v>0</v>
      </c>
      <c r="AQ366" s="368">
        <f t="shared" si="25"/>
        <v>0</v>
      </c>
      <c r="AR366" s="368">
        <f t="shared" si="25"/>
        <v>0</v>
      </c>
      <c r="AS366" s="368">
        <f t="shared" si="25"/>
        <v>0</v>
      </c>
      <c r="AT366" s="368">
        <f t="shared" si="25"/>
        <v>0</v>
      </c>
      <c r="AU366" s="368">
        <f t="shared" si="25"/>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 t="shared" si="8"/>
        <v>AAEAAa</v>
      </c>
      <c r="H367" s="368">
        <f t="shared" ref="H367:AU367" si="26">IF(H332&gt;0,1,0)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257" t="str">
        <f t="shared" si="8"/>
        <v>AAAEAa</v>
      </c>
      <c r="H368" s="368">
        <f t="shared" ref="H368:AU368" si="27">IF(H333&gt;0,1,0)</f>
        <v>0</v>
      </c>
      <c r="I368" s="368">
        <f t="shared" si="27"/>
        <v>0</v>
      </c>
      <c r="J368" s="368">
        <f t="shared" si="27"/>
        <v>0</v>
      </c>
      <c r="K368" s="368">
        <f t="shared" si="27"/>
        <v>0</v>
      </c>
      <c r="L368" s="368">
        <f t="shared" si="27"/>
        <v>0</v>
      </c>
      <c r="M368" s="368">
        <f t="shared" si="27"/>
        <v>0</v>
      </c>
      <c r="N368" s="368">
        <f t="shared" si="27"/>
        <v>0</v>
      </c>
      <c r="O368" s="368">
        <f t="shared" si="27"/>
        <v>0</v>
      </c>
      <c r="P368" s="368">
        <f t="shared" si="27"/>
        <v>0</v>
      </c>
      <c r="Q368" s="368">
        <f t="shared" si="27"/>
        <v>0</v>
      </c>
      <c r="R368" s="368">
        <f t="shared" si="27"/>
        <v>0</v>
      </c>
      <c r="S368" s="368">
        <f t="shared" si="27"/>
        <v>0</v>
      </c>
      <c r="T368" s="368">
        <f t="shared" si="27"/>
        <v>0</v>
      </c>
      <c r="U368" s="368">
        <f t="shared" si="27"/>
        <v>0</v>
      </c>
      <c r="V368" s="368">
        <f t="shared" si="27"/>
        <v>0</v>
      </c>
      <c r="W368" s="368">
        <f t="shared" si="27"/>
        <v>0</v>
      </c>
      <c r="X368" s="368">
        <f t="shared" si="27"/>
        <v>0</v>
      </c>
      <c r="Y368" s="368">
        <f t="shared" si="27"/>
        <v>0</v>
      </c>
      <c r="Z368" s="368">
        <f t="shared" si="27"/>
        <v>0</v>
      </c>
      <c r="AA368" s="368">
        <f t="shared" si="27"/>
        <v>0</v>
      </c>
      <c r="AB368" s="368">
        <f t="shared" si="27"/>
        <v>0</v>
      </c>
      <c r="AC368" s="368">
        <f t="shared" si="27"/>
        <v>0</v>
      </c>
      <c r="AD368" s="368">
        <f t="shared" si="27"/>
        <v>0</v>
      </c>
      <c r="AE368" s="368">
        <f t="shared" si="27"/>
        <v>0</v>
      </c>
      <c r="AF368" s="368">
        <f t="shared" si="27"/>
        <v>0</v>
      </c>
      <c r="AG368" s="368">
        <f t="shared" si="27"/>
        <v>0</v>
      </c>
      <c r="AH368" s="368">
        <f t="shared" si="27"/>
        <v>0</v>
      </c>
      <c r="AI368" s="368">
        <f t="shared" si="27"/>
        <v>0</v>
      </c>
      <c r="AJ368" s="368">
        <f t="shared" si="27"/>
        <v>0</v>
      </c>
      <c r="AK368" s="368">
        <f t="shared" si="27"/>
        <v>0</v>
      </c>
      <c r="AL368" s="368">
        <f t="shared" si="27"/>
        <v>0</v>
      </c>
      <c r="AM368" s="368">
        <f t="shared" si="27"/>
        <v>0</v>
      </c>
      <c r="AN368" s="368">
        <f t="shared" si="27"/>
        <v>0</v>
      </c>
      <c r="AO368" s="368">
        <f t="shared" si="27"/>
        <v>0</v>
      </c>
      <c r="AP368" s="368">
        <f t="shared" si="27"/>
        <v>0</v>
      </c>
      <c r="AQ368" s="368">
        <f t="shared" si="27"/>
        <v>0</v>
      </c>
      <c r="AR368" s="368">
        <f t="shared" si="27"/>
        <v>0</v>
      </c>
      <c r="AS368" s="368">
        <f t="shared" si="27"/>
        <v>0</v>
      </c>
      <c r="AT368" s="368">
        <f t="shared" si="27"/>
        <v>0</v>
      </c>
      <c r="AU368" s="368">
        <f t="shared" si="27"/>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89" s="75" customFormat="1" ht="15" outlineLevel="1" x14ac:dyDescent="0.25">
      <c r="A369" s="238"/>
      <c r="B369" s="239"/>
      <c r="C369" s="249"/>
      <c r="D369" s="249"/>
      <c r="E369" s="249"/>
      <c r="F369" s="257"/>
      <c r="G369" s="257" t="str">
        <f t="shared" si="8"/>
        <v>YAAAEa</v>
      </c>
      <c r="H369" s="368">
        <f t="shared" ref="H369:AU369" si="28">IF(H334&gt;0,1,0)</f>
        <v>0</v>
      </c>
      <c r="I369" s="368">
        <f t="shared" si="28"/>
        <v>0</v>
      </c>
      <c r="J369" s="368">
        <f t="shared" si="28"/>
        <v>0</v>
      </c>
      <c r="K369" s="368">
        <f t="shared" si="28"/>
        <v>0</v>
      </c>
      <c r="L369" s="368">
        <f t="shared" si="28"/>
        <v>0</v>
      </c>
      <c r="M369" s="368">
        <f t="shared" si="28"/>
        <v>0</v>
      </c>
      <c r="N369" s="368">
        <f t="shared" si="28"/>
        <v>0</v>
      </c>
      <c r="O369" s="368">
        <f t="shared" si="28"/>
        <v>0</v>
      </c>
      <c r="P369" s="368">
        <f t="shared" si="28"/>
        <v>0</v>
      </c>
      <c r="Q369" s="368">
        <f t="shared" si="28"/>
        <v>0</v>
      </c>
      <c r="R369" s="368">
        <f t="shared" si="28"/>
        <v>0</v>
      </c>
      <c r="S369" s="368">
        <f t="shared" si="28"/>
        <v>0</v>
      </c>
      <c r="T369" s="368">
        <f t="shared" si="28"/>
        <v>0</v>
      </c>
      <c r="U369" s="368">
        <f t="shared" si="28"/>
        <v>0</v>
      </c>
      <c r="V369" s="368">
        <f t="shared" si="28"/>
        <v>0</v>
      </c>
      <c r="W369" s="368">
        <f t="shared" si="28"/>
        <v>0</v>
      </c>
      <c r="X369" s="368">
        <f t="shared" si="28"/>
        <v>0</v>
      </c>
      <c r="Y369" s="368">
        <f t="shared" si="28"/>
        <v>0</v>
      </c>
      <c r="Z369" s="368">
        <f t="shared" si="28"/>
        <v>0</v>
      </c>
      <c r="AA369" s="368">
        <f t="shared" si="28"/>
        <v>0</v>
      </c>
      <c r="AB369" s="368">
        <f t="shared" si="28"/>
        <v>0</v>
      </c>
      <c r="AC369" s="368">
        <f t="shared" si="28"/>
        <v>0</v>
      </c>
      <c r="AD369" s="368">
        <f t="shared" si="28"/>
        <v>0</v>
      </c>
      <c r="AE369" s="368">
        <f t="shared" si="28"/>
        <v>0</v>
      </c>
      <c r="AF369" s="368">
        <f t="shared" si="28"/>
        <v>0</v>
      </c>
      <c r="AG369" s="368">
        <f t="shared" si="28"/>
        <v>0</v>
      </c>
      <c r="AH369" s="368">
        <f t="shared" si="28"/>
        <v>0</v>
      </c>
      <c r="AI369" s="368">
        <f t="shared" si="28"/>
        <v>0</v>
      </c>
      <c r="AJ369" s="368">
        <f t="shared" si="28"/>
        <v>0</v>
      </c>
      <c r="AK369" s="368">
        <f t="shared" si="28"/>
        <v>0</v>
      </c>
      <c r="AL369" s="368">
        <f t="shared" si="28"/>
        <v>0</v>
      </c>
      <c r="AM369" s="368">
        <f t="shared" si="28"/>
        <v>0</v>
      </c>
      <c r="AN369" s="368">
        <f t="shared" si="28"/>
        <v>0</v>
      </c>
      <c r="AO369" s="368">
        <f t="shared" si="28"/>
        <v>0</v>
      </c>
      <c r="AP369" s="368">
        <f t="shared" si="28"/>
        <v>0</v>
      </c>
      <c r="AQ369" s="368">
        <f t="shared" si="28"/>
        <v>0</v>
      </c>
      <c r="AR369" s="368">
        <f t="shared" si="28"/>
        <v>0</v>
      </c>
      <c r="AS369" s="368">
        <f t="shared" si="28"/>
        <v>0</v>
      </c>
      <c r="AT369" s="368">
        <f t="shared" si="28"/>
        <v>0</v>
      </c>
      <c r="AU369" s="368">
        <f t="shared" si="28"/>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89" s="75" customFormat="1" ht="15" outlineLevel="1" x14ac:dyDescent="0.25">
      <c r="A370" s="238"/>
      <c r="B370" s="239"/>
      <c r="C370" s="249"/>
      <c r="D370" s="249"/>
      <c r="E370" s="249"/>
      <c r="F370" s="257"/>
      <c r="G370" s="257" t="str">
        <f t="shared" si="8"/>
        <v>YAAANw</v>
      </c>
      <c r="H370" s="368">
        <f t="shared" ref="H370:AU370" si="29">IF(H335&gt;0,1,0)</f>
        <v>0</v>
      </c>
      <c r="I370" s="368">
        <f t="shared" si="29"/>
        <v>0</v>
      </c>
      <c r="J370" s="368">
        <f t="shared" si="29"/>
        <v>0</v>
      </c>
      <c r="K370" s="368">
        <f t="shared" si="29"/>
        <v>0</v>
      </c>
      <c r="L370" s="368">
        <f t="shared" si="29"/>
        <v>0</v>
      </c>
      <c r="M370" s="368">
        <f t="shared" si="29"/>
        <v>0</v>
      </c>
      <c r="N370" s="368">
        <f t="shared" si="29"/>
        <v>0</v>
      </c>
      <c r="O370" s="368">
        <f t="shared" si="29"/>
        <v>0</v>
      </c>
      <c r="P370" s="368">
        <f t="shared" si="29"/>
        <v>0</v>
      </c>
      <c r="Q370" s="368">
        <f t="shared" si="29"/>
        <v>0</v>
      </c>
      <c r="R370" s="368">
        <f t="shared" si="29"/>
        <v>0</v>
      </c>
      <c r="S370" s="368">
        <f t="shared" si="29"/>
        <v>0</v>
      </c>
      <c r="T370" s="368">
        <f t="shared" si="29"/>
        <v>0</v>
      </c>
      <c r="U370" s="368">
        <f t="shared" si="29"/>
        <v>0</v>
      </c>
      <c r="V370" s="368">
        <f t="shared" si="29"/>
        <v>0</v>
      </c>
      <c r="W370" s="368">
        <f t="shared" si="29"/>
        <v>0</v>
      </c>
      <c r="X370" s="368">
        <f t="shared" si="29"/>
        <v>0</v>
      </c>
      <c r="Y370" s="368">
        <f t="shared" si="29"/>
        <v>0</v>
      </c>
      <c r="Z370" s="368">
        <f t="shared" si="29"/>
        <v>0</v>
      </c>
      <c r="AA370" s="368">
        <f t="shared" si="29"/>
        <v>0</v>
      </c>
      <c r="AB370" s="368">
        <f t="shared" si="29"/>
        <v>0</v>
      </c>
      <c r="AC370" s="368">
        <f t="shared" si="29"/>
        <v>0</v>
      </c>
      <c r="AD370" s="368">
        <f t="shared" si="29"/>
        <v>0</v>
      </c>
      <c r="AE370" s="368">
        <f t="shared" si="29"/>
        <v>0</v>
      </c>
      <c r="AF370" s="368">
        <f t="shared" si="29"/>
        <v>0</v>
      </c>
      <c r="AG370" s="368">
        <f t="shared" si="29"/>
        <v>0</v>
      </c>
      <c r="AH370" s="368">
        <f t="shared" si="29"/>
        <v>0</v>
      </c>
      <c r="AI370" s="368">
        <f t="shared" si="29"/>
        <v>0</v>
      </c>
      <c r="AJ370" s="368">
        <f t="shared" si="29"/>
        <v>0</v>
      </c>
      <c r="AK370" s="368">
        <f t="shared" si="29"/>
        <v>0</v>
      </c>
      <c r="AL370" s="368">
        <f t="shared" si="29"/>
        <v>0</v>
      </c>
      <c r="AM370" s="368">
        <f t="shared" si="29"/>
        <v>0</v>
      </c>
      <c r="AN370" s="368">
        <f t="shared" si="29"/>
        <v>0</v>
      </c>
      <c r="AO370" s="368">
        <f t="shared" si="29"/>
        <v>0</v>
      </c>
      <c r="AP370" s="368">
        <f t="shared" si="29"/>
        <v>0</v>
      </c>
      <c r="AQ370" s="368">
        <f t="shared" si="29"/>
        <v>0</v>
      </c>
      <c r="AR370" s="368">
        <f t="shared" si="29"/>
        <v>0</v>
      </c>
      <c r="AS370" s="368">
        <f t="shared" si="29"/>
        <v>0</v>
      </c>
      <c r="AT370" s="368">
        <f t="shared" si="29"/>
        <v>0</v>
      </c>
      <c r="AU370" s="368">
        <f t="shared" si="29"/>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89" s="75" customFormat="1" ht="15" outlineLevel="1" x14ac:dyDescent="0.25">
      <c r="A371" s="238"/>
      <c r="B371" s="239"/>
      <c r="C371" s="249"/>
      <c r="D371" s="249"/>
      <c r="E371" s="249"/>
      <c r="F371" s="257"/>
      <c r="G371" s="257" t="str">
        <f t="shared" si="8"/>
        <v>AYAAAz</v>
      </c>
      <c r="H371" s="368">
        <f t="shared" ref="H371:AU371" si="30">IF(H336&gt;0,1,0)</f>
        <v>0</v>
      </c>
      <c r="I371" s="368">
        <f t="shared" si="30"/>
        <v>0</v>
      </c>
      <c r="J371" s="368">
        <f t="shared" si="30"/>
        <v>0</v>
      </c>
      <c r="K371" s="368">
        <f t="shared" si="30"/>
        <v>0</v>
      </c>
      <c r="L371" s="368">
        <f t="shared" si="30"/>
        <v>0</v>
      </c>
      <c r="M371" s="368">
        <f t="shared" si="30"/>
        <v>0</v>
      </c>
      <c r="N371" s="368">
        <f t="shared" si="30"/>
        <v>0</v>
      </c>
      <c r="O371" s="368">
        <f t="shared" si="30"/>
        <v>0</v>
      </c>
      <c r="P371" s="368">
        <f t="shared" si="30"/>
        <v>0</v>
      </c>
      <c r="Q371" s="368">
        <f t="shared" si="30"/>
        <v>0</v>
      </c>
      <c r="R371" s="368">
        <f t="shared" si="30"/>
        <v>0</v>
      </c>
      <c r="S371" s="368">
        <f t="shared" si="30"/>
        <v>0</v>
      </c>
      <c r="T371" s="368">
        <f t="shared" si="30"/>
        <v>0</v>
      </c>
      <c r="U371" s="368">
        <f t="shared" si="30"/>
        <v>0</v>
      </c>
      <c r="V371" s="368">
        <f t="shared" si="30"/>
        <v>0</v>
      </c>
      <c r="W371" s="368">
        <f t="shared" si="30"/>
        <v>0</v>
      </c>
      <c r="X371" s="368">
        <f t="shared" si="30"/>
        <v>0</v>
      </c>
      <c r="Y371" s="368">
        <f t="shared" si="30"/>
        <v>0</v>
      </c>
      <c r="Z371" s="368">
        <f t="shared" si="30"/>
        <v>0</v>
      </c>
      <c r="AA371" s="368">
        <f t="shared" si="30"/>
        <v>0</v>
      </c>
      <c r="AB371" s="368">
        <f t="shared" si="30"/>
        <v>0</v>
      </c>
      <c r="AC371" s="368">
        <f t="shared" si="30"/>
        <v>0</v>
      </c>
      <c r="AD371" s="368">
        <f t="shared" si="30"/>
        <v>0</v>
      </c>
      <c r="AE371" s="368">
        <f t="shared" si="30"/>
        <v>0</v>
      </c>
      <c r="AF371" s="368">
        <f t="shared" si="30"/>
        <v>0</v>
      </c>
      <c r="AG371" s="368">
        <f t="shared" si="30"/>
        <v>0</v>
      </c>
      <c r="AH371" s="368">
        <f t="shared" si="30"/>
        <v>0</v>
      </c>
      <c r="AI371" s="368">
        <f t="shared" si="30"/>
        <v>0</v>
      </c>
      <c r="AJ371" s="368">
        <f t="shared" si="30"/>
        <v>0</v>
      </c>
      <c r="AK371" s="368">
        <f t="shared" si="30"/>
        <v>0</v>
      </c>
      <c r="AL371" s="368">
        <f t="shared" si="30"/>
        <v>0</v>
      </c>
      <c r="AM371" s="368">
        <f t="shared" si="30"/>
        <v>0</v>
      </c>
      <c r="AN371" s="368">
        <f t="shared" si="30"/>
        <v>0</v>
      </c>
      <c r="AO371" s="368">
        <f t="shared" si="30"/>
        <v>0</v>
      </c>
      <c r="AP371" s="368">
        <f t="shared" si="30"/>
        <v>0</v>
      </c>
      <c r="AQ371" s="368">
        <f t="shared" si="30"/>
        <v>0</v>
      </c>
      <c r="AR371" s="368">
        <f t="shared" si="30"/>
        <v>0</v>
      </c>
      <c r="AS371" s="368">
        <f t="shared" si="30"/>
        <v>0</v>
      </c>
      <c r="AT371" s="368">
        <f t="shared" si="30"/>
        <v>0</v>
      </c>
      <c r="AU371" s="368">
        <f t="shared" si="30"/>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89" s="75" customFormat="1" ht="15" outlineLevel="1" x14ac:dyDescent="0.25">
      <c r="A372" s="238"/>
      <c r="B372" s="239"/>
      <c r="C372" s="249"/>
      <c r="D372" s="249"/>
      <c r="E372" s="249"/>
      <c r="F372" s="257"/>
      <c r="G372" s="257" t="str">
        <f t="shared" si="8"/>
        <v>AYEAAa</v>
      </c>
      <c r="H372" s="368">
        <f t="shared" ref="H372:AU372" si="31">IF(H337&gt;0,1,0)</f>
        <v>0</v>
      </c>
      <c r="I372" s="368">
        <f t="shared" si="31"/>
        <v>0</v>
      </c>
      <c r="J372" s="368">
        <f t="shared" si="31"/>
        <v>0</v>
      </c>
      <c r="K372" s="368">
        <f t="shared" si="31"/>
        <v>0</v>
      </c>
      <c r="L372" s="368">
        <f t="shared" si="31"/>
        <v>0</v>
      </c>
      <c r="M372" s="368">
        <f t="shared" si="31"/>
        <v>0</v>
      </c>
      <c r="N372" s="368">
        <f t="shared" si="31"/>
        <v>0</v>
      </c>
      <c r="O372" s="368">
        <f t="shared" si="31"/>
        <v>0</v>
      </c>
      <c r="P372" s="368">
        <f t="shared" si="31"/>
        <v>0</v>
      </c>
      <c r="Q372" s="368">
        <f t="shared" si="31"/>
        <v>0</v>
      </c>
      <c r="R372" s="368">
        <f t="shared" si="31"/>
        <v>0</v>
      </c>
      <c r="S372" s="368">
        <f t="shared" si="31"/>
        <v>0</v>
      </c>
      <c r="T372" s="368">
        <f t="shared" si="31"/>
        <v>0</v>
      </c>
      <c r="U372" s="368">
        <f t="shared" si="31"/>
        <v>0</v>
      </c>
      <c r="V372" s="368">
        <f t="shared" si="31"/>
        <v>0</v>
      </c>
      <c r="W372" s="368">
        <f t="shared" si="31"/>
        <v>0</v>
      </c>
      <c r="X372" s="368">
        <f t="shared" si="31"/>
        <v>0</v>
      </c>
      <c r="Y372" s="368">
        <f t="shared" si="31"/>
        <v>0</v>
      </c>
      <c r="Z372" s="368">
        <f t="shared" si="31"/>
        <v>0</v>
      </c>
      <c r="AA372" s="368">
        <f t="shared" si="31"/>
        <v>0</v>
      </c>
      <c r="AB372" s="368">
        <f t="shared" si="31"/>
        <v>0</v>
      </c>
      <c r="AC372" s="368">
        <f t="shared" si="31"/>
        <v>0</v>
      </c>
      <c r="AD372" s="368">
        <f t="shared" si="31"/>
        <v>0</v>
      </c>
      <c r="AE372" s="368">
        <f t="shared" si="31"/>
        <v>0</v>
      </c>
      <c r="AF372" s="368">
        <f t="shared" si="31"/>
        <v>0</v>
      </c>
      <c r="AG372" s="368">
        <f t="shared" si="31"/>
        <v>0</v>
      </c>
      <c r="AH372" s="368">
        <f t="shared" si="31"/>
        <v>0</v>
      </c>
      <c r="AI372" s="368">
        <f t="shared" si="31"/>
        <v>0</v>
      </c>
      <c r="AJ372" s="368">
        <f t="shared" si="31"/>
        <v>0</v>
      </c>
      <c r="AK372" s="368">
        <f t="shared" si="31"/>
        <v>0</v>
      </c>
      <c r="AL372" s="368">
        <f t="shared" si="31"/>
        <v>0</v>
      </c>
      <c r="AM372" s="368">
        <f t="shared" si="31"/>
        <v>0</v>
      </c>
      <c r="AN372" s="368">
        <f t="shared" si="31"/>
        <v>0</v>
      </c>
      <c r="AO372" s="368">
        <f t="shared" si="31"/>
        <v>0</v>
      </c>
      <c r="AP372" s="368">
        <f t="shared" si="31"/>
        <v>0</v>
      </c>
      <c r="AQ372" s="368">
        <f t="shared" si="31"/>
        <v>0</v>
      </c>
      <c r="AR372" s="368">
        <f t="shared" si="31"/>
        <v>0</v>
      </c>
      <c r="AS372" s="368">
        <f t="shared" si="31"/>
        <v>0</v>
      </c>
      <c r="AT372" s="368">
        <f t="shared" si="31"/>
        <v>0</v>
      </c>
      <c r="AU372" s="368">
        <f t="shared" si="31"/>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89" s="75" customFormat="1" ht="15" outlineLevel="1" x14ac:dyDescent="0.25">
      <c r="A373" s="238"/>
      <c r="B373" s="239"/>
      <c r="C373" s="249"/>
      <c r="D373" s="249"/>
      <c r="E373" s="249"/>
      <c r="F373" s="257"/>
      <c r="G373" s="257" t="str">
        <f t="shared" si="8"/>
        <v>AANEAa</v>
      </c>
      <c r="H373" s="368">
        <f t="shared" ref="H373:AU373" si="32">IF(H338&gt;0,1,0)</f>
        <v>0</v>
      </c>
      <c r="I373" s="368">
        <f t="shared" si="32"/>
        <v>0</v>
      </c>
      <c r="J373" s="368">
        <f t="shared" si="32"/>
        <v>0</v>
      </c>
      <c r="K373" s="368">
        <f t="shared" si="32"/>
        <v>0</v>
      </c>
      <c r="L373" s="368">
        <f t="shared" si="32"/>
        <v>0</v>
      </c>
      <c r="M373" s="368">
        <f t="shared" si="32"/>
        <v>0</v>
      </c>
      <c r="N373" s="368">
        <f t="shared" si="32"/>
        <v>0</v>
      </c>
      <c r="O373" s="368">
        <f t="shared" si="32"/>
        <v>0</v>
      </c>
      <c r="P373" s="368">
        <f t="shared" si="32"/>
        <v>0</v>
      </c>
      <c r="Q373" s="368">
        <f t="shared" si="32"/>
        <v>0</v>
      </c>
      <c r="R373" s="368">
        <f t="shared" si="32"/>
        <v>0</v>
      </c>
      <c r="S373" s="368">
        <f t="shared" si="32"/>
        <v>0</v>
      </c>
      <c r="T373" s="368">
        <f t="shared" si="32"/>
        <v>0</v>
      </c>
      <c r="U373" s="368">
        <f t="shared" si="32"/>
        <v>0</v>
      </c>
      <c r="V373" s="368">
        <f t="shared" si="32"/>
        <v>0</v>
      </c>
      <c r="W373" s="368">
        <f t="shared" si="32"/>
        <v>0</v>
      </c>
      <c r="X373" s="368">
        <f t="shared" si="32"/>
        <v>0</v>
      </c>
      <c r="Y373" s="368">
        <f t="shared" si="32"/>
        <v>0</v>
      </c>
      <c r="Z373" s="368">
        <f t="shared" si="32"/>
        <v>0</v>
      </c>
      <c r="AA373" s="368">
        <f t="shared" si="32"/>
        <v>0</v>
      </c>
      <c r="AB373" s="368">
        <f t="shared" si="32"/>
        <v>0</v>
      </c>
      <c r="AC373" s="368">
        <f t="shared" si="32"/>
        <v>0</v>
      </c>
      <c r="AD373" s="368">
        <f t="shared" si="32"/>
        <v>0</v>
      </c>
      <c r="AE373" s="368">
        <f t="shared" si="32"/>
        <v>0</v>
      </c>
      <c r="AF373" s="368">
        <f t="shared" si="32"/>
        <v>0</v>
      </c>
      <c r="AG373" s="368">
        <f t="shared" si="32"/>
        <v>0</v>
      </c>
      <c r="AH373" s="368">
        <f t="shared" si="32"/>
        <v>0</v>
      </c>
      <c r="AI373" s="368">
        <f t="shared" si="32"/>
        <v>0</v>
      </c>
      <c r="AJ373" s="368">
        <f t="shared" si="32"/>
        <v>0</v>
      </c>
      <c r="AK373" s="368">
        <f t="shared" si="32"/>
        <v>0</v>
      </c>
      <c r="AL373" s="368">
        <f t="shared" si="32"/>
        <v>0</v>
      </c>
      <c r="AM373" s="368">
        <f t="shared" si="32"/>
        <v>0</v>
      </c>
      <c r="AN373" s="368">
        <f t="shared" si="32"/>
        <v>0</v>
      </c>
      <c r="AO373" s="368">
        <f t="shared" si="32"/>
        <v>0</v>
      </c>
      <c r="AP373" s="368">
        <f t="shared" si="32"/>
        <v>0</v>
      </c>
      <c r="AQ373" s="368">
        <f t="shared" si="32"/>
        <v>0</v>
      </c>
      <c r="AR373" s="368">
        <f t="shared" si="32"/>
        <v>0</v>
      </c>
      <c r="AS373" s="368">
        <f t="shared" si="32"/>
        <v>0</v>
      </c>
      <c r="AT373" s="368">
        <f t="shared" si="32"/>
        <v>0</v>
      </c>
      <c r="AU373" s="368">
        <f t="shared" si="32"/>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89" s="75" customFormat="1" ht="15" outlineLevel="1" x14ac:dyDescent="0.25">
      <c r="A374" s="238"/>
      <c r="B374" s="239"/>
      <c r="C374" s="249"/>
      <c r="D374" s="249"/>
      <c r="E374" s="249"/>
      <c r="F374" s="257"/>
      <c r="G374" s="257" t="str">
        <f t="shared" si="8"/>
        <v>AAANEa</v>
      </c>
      <c r="H374" s="368">
        <f t="shared" ref="H374:AU374" si="33">IF(H339&gt;0,1,0)</f>
        <v>0</v>
      </c>
      <c r="I374" s="368">
        <f t="shared" si="33"/>
        <v>0</v>
      </c>
      <c r="J374" s="368">
        <f t="shared" si="33"/>
        <v>0</v>
      </c>
      <c r="K374" s="368">
        <f t="shared" si="33"/>
        <v>0</v>
      </c>
      <c r="L374" s="368">
        <f t="shared" si="33"/>
        <v>0</v>
      </c>
      <c r="M374" s="368">
        <f t="shared" si="33"/>
        <v>0</v>
      </c>
      <c r="N374" s="368">
        <f t="shared" si="33"/>
        <v>0</v>
      </c>
      <c r="O374" s="368">
        <f t="shared" si="33"/>
        <v>0</v>
      </c>
      <c r="P374" s="368">
        <f t="shared" si="33"/>
        <v>0</v>
      </c>
      <c r="Q374" s="368">
        <f t="shared" si="33"/>
        <v>0</v>
      </c>
      <c r="R374" s="368">
        <f t="shared" si="33"/>
        <v>0</v>
      </c>
      <c r="S374" s="368">
        <f t="shared" si="33"/>
        <v>0</v>
      </c>
      <c r="T374" s="368">
        <f t="shared" si="33"/>
        <v>0</v>
      </c>
      <c r="U374" s="368">
        <f t="shared" si="33"/>
        <v>0</v>
      </c>
      <c r="V374" s="368">
        <f t="shared" si="33"/>
        <v>0</v>
      </c>
      <c r="W374" s="368">
        <f t="shared" si="33"/>
        <v>0</v>
      </c>
      <c r="X374" s="368">
        <f t="shared" si="33"/>
        <v>0</v>
      </c>
      <c r="Y374" s="368">
        <f t="shared" si="33"/>
        <v>0</v>
      </c>
      <c r="Z374" s="368">
        <f t="shared" si="33"/>
        <v>0</v>
      </c>
      <c r="AA374" s="368">
        <f t="shared" si="33"/>
        <v>0</v>
      </c>
      <c r="AB374" s="368">
        <f t="shared" si="33"/>
        <v>0</v>
      </c>
      <c r="AC374" s="368">
        <f t="shared" si="33"/>
        <v>0</v>
      </c>
      <c r="AD374" s="368">
        <f t="shared" si="33"/>
        <v>0</v>
      </c>
      <c r="AE374" s="368">
        <f t="shared" si="33"/>
        <v>0</v>
      </c>
      <c r="AF374" s="368">
        <f t="shared" si="33"/>
        <v>0</v>
      </c>
      <c r="AG374" s="368">
        <f t="shared" si="33"/>
        <v>0</v>
      </c>
      <c r="AH374" s="368">
        <f t="shared" si="33"/>
        <v>0</v>
      </c>
      <c r="AI374" s="368">
        <f t="shared" si="33"/>
        <v>0</v>
      </c>
      <c r="AJ374" s="368">
        <f t="shared" si="33"/>
        <v>0</v>
      </c>
      <c r="AK374" s="368">
        <f t="shared" si="33"/>
        <v>0</v>
      </c>
      <c r="AL374" s="368">
        <f t="shared" si="33"/>
        <v>0</v>
      </c>
      <c r="AM374" s="368">
        <f t="shared" si="33"/>
        <v>0</v>
      </c>
      <c r="AN374" s="368">
        <f t="shared" si="33"/>
        <v>0</v>
      </c>
      <c r="AO374" s="368">
        <f t="shared" si="33"/>
        <v>0</v>
      </c>
      <c r="AP374" s="368">
        <f t="shared" si="33"/>
        <v>0</v>
      </c>
      <c r="AQ374" s="368">
        <f t="shared" si="33"/>
        <v>0</v>
      </c>
      <c r="AR374" s="368">
        <f t="shared" si="33"/>
        <v>0</v>
      </c>
      <c r="AS374" s="368">
        <f t="shared" si="33"/>
        <v>0</v>
      </c>
      <c r="AT374" s="368">
        <f t="shared" si="33"/>
        <v>0</v>
      </c>
      <c r="AU374" s="368">
        <f t="shared" si="33"/>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89" ht="12" customHeight="1" outlineLevel="1" x14ac:dyDescent="0.25">
      <c r="A375" s="5"/>
      <c r="B375" s="6"/>
      <c r="C375" s="17"/>
      <c r="D375" s="17"/>
      <c r="E375" s="17"/>
      <c r="F375" s="33"/>
      <c r="G375" s="33"/>
      <c r="I375" s="33"/>
      <c r="J375" s="33"/>
      <c r="K375" s="34"/>
      <c r="L375" s="34"/>
      <c r="M375" s="34"/>
      <c r="N375" s="58"/>
      <c r="O375" s="58"/>
      <c r="P375" s="58"/>
      <c r="Q375" s="35"/>
      <c r="R375" s="35"/>
      <c r="S375" s="35"/>
      <c r="T375" s="35"/>
      <c r="U375" s="35"/>
      <c r="V375" s="35"/>
      <c r="W375" s="35"/>
      <c r="X375" s="320"/>
      <c r="Y375" s="320"/>
      <c r="Z375" s="320"/>
      <c r="AA375" s="320"/>
      <c r="AB375" s="320"/>
      <c r="AC375" s="320"/>
      <c r="AD375" s="320"/>
      <c r="AE375" s="320"/>
      <c r="AF375" s="320"/>
      <c r="AG375" s="320"/>
      <c r="AH375" s="320"/>
      <c r="AI375" s="320"/>
      <c r="AJ375" s="320"/>
      <c r="AK375" s="320"/>
      <c r="AL375" s="320"/>
      <c r="AM375" s="320"/>
      <c r="AN375" s="320"/>
      <c r="AO375" s="320"/>
      <c r="AP375" s="320"/>
      <c r="AQ375" s="320"/>
      <c r="AR375" s="320"/>
      <c r="AS375" s="320"/>
      <c r="AT375" s="320"/>
      <c r="AU375" s="320"/>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16"/>
      <c r="BS375" s="7"/>
      <c r="BT375" s="7"/>
      <c r="BU375" s="7"/>
    </row>
    <row r="376" spans="1:89" ht="5.0999999999999996" customHeight="1" outlineLevel="1" x14ac:dyDescent="0.25">
      <c r="A376" s="5"/>
      <c r="B376" s="6"/>
      <c r="C376" s="17"/>
      <c r="D376" s="17"/>
      <c r="E376" s="17"/>
      <c r="F376" s="36"/>
      <c r="G376" s="36"/>
      <c r="H376" s="36"/>
      <c r="I376" s="36"/>
      <c r="J376" s="36"/>
      <c r="K376" s="37"/>
      <c r="L376" s="37"/>
      <c r="M376" s="37"/>
      <c r="N376" s="37"/>
      <c r="O376" s="38"/>
      <c r="P376" s="38"/>
      <c r="Q376" s="38"/>
      <c r="R376" s="38"/>
      <c r="S376" s="38"/>
      <c r="T376" s="38"/>
      <c r="U376" s="38"/>
      <c r="V376" s="38"/>
      <c r="W376" s="38"/>
      <c r="X376" s="216"/>
      <c r="Y376" s="216"/>
      <c r="Z376" s="216"/>
      <c r="AA376" s="277"/>
      <c r="AB376" s="277"/>
      <c r="AC376" s="277"/>
      <c r="AD376" s="277"/>
      <c r="AE376" s="277"/>
      <c r="AF376" s="277"/>
      <c r="AG376" s="277"/>
      <c r="AH376" s="277"/>
      <c r="AI376" s="277"/>
      <c r="AJ376" s="277"/>
      <c r="AK376" s="277"/>
      <c r="AL376" s="277"/>
      <c r="AM376" s="277"/>
      <c r="AN376" s="277"/>
      <c r="AO376" s="277"/>
      <c r="AP376" s="277"/>
      <c r="AQ376" s="277"/>
      <c r="AR376" s="277"/>
      <c r="AS376" s="277"/>
      <c r="AT376" s="277"/>
      <c r="AU376" s="277"/>
      <c r="AV376" s="277"/>
      <c r="AW376" s="277"/>
      <c r="AX376" s="277"/>
      <c r="AY376" s="277"/>
      <c r="AZ376" s="277"/>
      <c r="BA376" s="277"/>
      <c r="BB376" s="277"/>
      <c r="BC376" s="277"/>
      <c r="BD376" s="277"/>
      <c r="BE376" s="277"/>
      <c r="BF376" s="277"/>
      <c r="BG376" s="277"/>
      <c r="BH376" s="277"/>
      <c r="BI376" s="277"/>
      <c r="BJ376" s="277"/>
      <c r="BK376" s="277"/>
      <c r="BL376" s="277"/>
      <c r="BM376" s="277"/>
      <c r="BN376" s="277"/>
      <c r="BO376" s="277"/>
      <c r="BP376" s="277"/>
      <c r="BQ376" s="216"/>
      <c r="BR376" s="16"/>
      <c r="BS376" s="7"/>
      <c r="BT376" s="7"/>
      <c r="BU376" s="7"/>
    </row>
    <row r="377" spans="1:89" ht="24.95" customHeight="1" outlineLevel="1" x14ac:dyDescent="0.25">
      <c r="A377" s="5"/>
      <c r="B377" s="6"/>
      <c r="C377" s="39"/>
      <c r="D377" s="39"/>
      <c r="E377" s="39"/>
      <c r="F377" s="39"/>
      <c r="G377" s="40" t="str">
        <f>G193</f>
        <v>User defined rotations</v>
      </c>
      <c r="H377" s="39"/>
      <c r="I377" s="39"/>
      <c r="J377" s="39"/>
      <c r="K377" s="39"/>
      <c r="L377" s="39"/>
      <c r="M377" s="39"/>
      <c r="N377" s="39"/>
      <c r="O377" s="39"/>
      <c r="P377" s="39"/>
      <c r="Q377" s="39"/>
      <c r="R377" s="39"/>
      <c r="S377" s="39"/>
      <c r="T377" s="39"/>
      <c r="U377" s="39"/>
      <c r="V377" s="39"/>
      <c r="W377" s="39"/>
      <c r="X377" s="39"/>
      <c r="Y377" s="39"/>
      <c r="Z377" s="39"/>
      <c r="AA377" s="269"/>
      <c r="AB377" s="269"/>
      <c r="AC377" s="269"/>
      <c r="AD377" s="269"/>
      <c r="AE377" s="269"/>
      <c r="AF377" s="269"/>
      <c r="AG377" s="269"/>
      <c r="AH377" s="269"/>
      <c r="AI377" s="269"/>
      <c r="AJ377" s="269"/>
      <c r="AK377" s="269"/>
      <c r="AL377" s="269"/>
      <c r="AM377" s="269"/>
      <c r="AN377" s="269"/>
      <c r="AO377" s="269"/>
      <c r="AP377" s="269"/>
      <c r="AQ377" s="269"/>
      <c r="AR377" s="269"/>
      <c r="AS377" s="269"/>
      <c r="AT377" s="269"/>
      <c r="AU377" s="269"/>
      <c r="AV377" s="269"/>
      <c r="AW377" s="269"/>
      <c r="AX377" s="269"/>
      <c r="AY377" s="269"/>
      <c r="AZ377" s="269"/>
      <c r="BA377" s="269"/>
      <c r="BB377" s="269"/>
      <c r="BC377" s="269"/>
      <c r="BD377" s="269"/>
      <c r="BE377" s="269"/>
      <c r="BF377" s="269"/>
      <c r="BG377" s="269"/>
      <c r="BH377" s="269"/>
      <c r="BI377" s="269"/>
      <c r="BJ377" s="269"/>
      <c r="BK377" s="269"/>
      <c r="BL377" s="269"/>
      <c r="BM377" s="269"/>
      <c r="BN377" s="269"/>
      <c r="BO377" s="269"/>
      <c r="BP377" s="269"/>
      <c r="BQ377" s="39"/>
      <c r="BR377" s="41" t="s">
        <v>24</v>
      </c>
      <c r="BS377" s="7"/>
      <c r="BT377" s="7"/>
      <c r="BU377" s="7"/>
    </row>
    <row r="378" spans="1:89" ht="12" customHeight="1" outlineLevel="1" x14ac:dyDescent="0.25">
      <c r="A378" s="5"/>
      <c r="B378" s="6"/>
      <c r="C378" s="6"/>
      <c r="D378" s="6"/>
      <c r="E378" s="6"/>
      <c r="F378" s="7"/>
      <c r="G378" s="7"/>
      <c r="H378" s="7"/>
      <c r="I378" s="7"/>
      <c r="J378" s="7"/>
      <c r="K378" s="7"/>
      <c r="L378" s="7"/>
      <c r="M378" s="7"/>
      <c r="N378" s="7"/>
      <c r="O378" s="7"/>
      <c r="P378" s="7"/>
      <c r="Q378" s="7"/>
      <c r="R378" s="7"/>
      <c r="S378" s="7"/>
      <c r="T378" s="7"/>
      <c r="U378" s="7"/>
      <c r="V378" s="7"/>
      <c r="W378" s="7"/>
      <c r="X378" s="7"/>
      <c r="Y378" s="7"/>
      <c r="Z378" s="7"/>
      <c r="AA378" s="240"/>
      <c r="AB378" s="240"/>
      <c r="AC378" s="240"/>
      <c r="AD378" s="240"/>
      <c r="AE378" s="240"/>
      <c r="AF378" s="240"/>
      <c r="AG378" s="240"/>
      <c r="AH378" s="240"/>
      <c r="AI378" s="240"/>
      <c r="AJ378" s="240"/>
      <c r="AK378" s="240"/>
      <c r="AL378" s="240"/>
      <c r="AM378" s="240"/>
      <c r="AN378" s="240"/>
      <c r="AO378" s="240"/>
      <c r="AP378" s="240"/>
      <c r="AQ378" s="240"/>
      <c r="AR378" s="240"/>
      <c r="AS378" s="240"/>
      <c r="AT378" s="240"/>
      <c r="AU378" s="240"/>
      <c r="AV378" s="240"/>
      <c r="AW378" s="240"/>
      <c r="AX378" s="240"/>
      <c r="AY378" s="240"/>
      <c r="AZ378" s="240"/>
      <c r="BA378" s="240"/>
      <c r="BB378" s="240"/>
      <c r="BC378" s="240"/>
      <c r="BD378" s="240"/>
      <c r="BE378" s="240"/>
      <c r="BF378" s="240"/>
      <c r="BG378" s="240"/>
      <c r="BH378" s="240"/>
      <c r="BI378" s="240"/>
      <c r="BJ378" s="240"/>
      <c r="BK378" s="240"/>
      <c r="BL378" s="240"/>
      <c r="BM378" s="240"/>
      <c r="BN378" s="240"/>
      <c r="BO378" s="240"/>
      <c r="BP378" s="240"/>
      <c r="BQ378" s="7"/>
      <c r="BR378" s="7"/>
      <c r="BS378" s="7"/>
      <c r="BT378" s="7"/>
      <c r="BU378" s="7"/>
      <c r="BV378" s="7"/>
      <c r="BW378" s="7"/>
      <c r="BX378" s="7"/>
      <c r="BY378" s="7"/>
      <c r="BZ378" s="7"/>
      <c r="CA378" s="7"/>
      <c r="CB378" s="7"/>
      <c r="CC378" s="7"/>
      <c r="CD378" s="7"/>
      <c r="CE378" s="7"/>
      <c r="CF378" s="7"/>
      <c r="CG378" s="7"/>
      <c r="CH378" s="7"/>
      <c r="CI378" s="7"/>
      <c r="CJ378" s="7"/>
      <c r="CK378" s="7"/>
    </row>
    <row r="379" spans="1:89" ht="12" customHeight="1" outlineLevel="1" x14ac:dyDescent="0.25">
      <c r="A379" s="5"/>
      <c r="B379" s="6"/>
      <c r="C379" s="6"/>
      <c r="D379" s="6"/>
      <c r="E379" s="6"/>
      <c r="F379" s="6"/>
      <c r="G379" s="6"/>
      <c r="H379" s="7"/>
      <c r="I379" s="7"/>
      <c r="J379" s="7"/>
      <c r="K379" s="7"/>
      <c r="L379" s="7"/>
      <c r="M379" s="7"/>
      <c r="N379" s="7"/>
      <c r="O379" s="7"/>
      <c r="P379" s="7"/>
      <c r="Q379" s="7"/>
      <c r="R379" s="7"/>
      <c r="S379" s="7"/>
      <c r="T379" s="7"/>
      <c r="U379" s="7"/>
      <c r="V379" s="7"/>
      <c r="W379" s="7"/>
      <c r="X379" s="6"/>
      <c r="Y379" s="6"/>
      <c r="Z379" s="6"/>
      <c r="AA379" s="239"/>
      <c r="AB379" s="239"/>
      <c r="AC379" s="239"/>
      <c r="AD379" s="239"/>
      <c r="AE379" s="239"/>
      <c r="AF379" s="239"/>
      <c r="AG379" s="239"/>
      <c r="AH379" s="239"/>
      <c r="AI379" s="239"/>
      <c r="AJ379" s="239"/>
      <c r="AK379" s="239"/>
      <c r="AL379" s="239"/>
      <c r="AM379" s="239"/>
      <c r="AN379" s="239"/>
      <c r="AO379" s="239"/>
      <c r="AP379" s="239"/>
      <c r="AQ379" s="239"/>
      <c r="AR379" s="239"/>
      <c r="AS379" s="239"/>
      <c r="AT379" s="239"/>
      <c r="AU379" s="239"/>
      <c r="AV379" s="239"/>
      <c r="AW379" s="239"/>
      <c r="AX379" s="239"/>
      <c r="AY379" s="239"/>
      <c r="AZ379" s="239"/>
      <c r="BA379" s="239"/>
      <c r="BB379" s="239"/>
      <c r="BC379" s="239"/>
      <c r="BD379" s="239"/>
      <c r="BE379" s="239"/>
      <c r="BF379" s="239"/>
      <c r="BG379" s="239"/>
      <c r="BH379" s="239"/>
      <c r="BI379" s="239"/>
      <c r="BJ379" s="239"/>
      <c r="BK379" s="239"/>
      <c r="BL379" s="239"/>
      <c r="BM379" s="239"/>
      <c r="BN379" s="239"/>
      <c r="BO379" s="239"/>
      <c r="BP379" s="239"/>
    </row>
    <row r="380" spans="1:89" ht="5.0999999999999996" customHeight="1" outlineLevel="1" thickBot="1" x14ac:dyDescent="0.3">
      <c r="A380" s="5"/>
      <c r="B380" s="6"/>
      <c r="C380" s="6"/>
      <c r="D380" s="6"/>
      <c r="E380" s="6"/>
      <c r="F380" s="6"/>
      <c r="G380" s="6"/>
      <c r="H380" s="7"/>
      <c r="I380" s="7"/>
      <c r="J380" s="7"/>
      <c r="K380" s="7"/>
      <c r="L380" s="7"/>
      <c r="M380" s="7"/>
      <c r="N380" s="7"/>
      <c r="O380" s="7"/>
      <c r="P380" s="7"/>
      <c r="Q380" s="7"/>
      <c r="R380" s="7"/>
      <c r="S380" s="7"/>
      <c r="T380" s="7"/>
      <c r="U380" s="7"/>
      <c r="V380" s="7"/>
      <c r="W380" s="7"/>
      <c r="X380" s="6"/>
      <c r="Y380" s="6"/>
      <c r="Z380" s="6"/>
      <c r="AA380" s="239"/>
      <c r="AB380" s="239"/>
      <c r="AC380" s="239"/>
      <c r="AD380" s="239"/>
      <c r="AE380" s="239"/>
      <c r="AF380" s="239"/>
      <c r="AG380" s="239"/>
      <c r="AH380" s="239"/>
      <c r="AI380" s="239"/>
      <c r="AJ380" s="239"/>
      <c r="AK380" s="239"/>
      <c r="AL380" s="239"/>
      <c r="AM380" s="239"/>
      <c r="AN380" s="239"/>
      <c r="AO380" s="239"/>
      <c r="AP380" s="239"/>
      <c r="AQ380" s="239"/>
      <c r="AR380" s="239"/>
      <c r="AS380" s="239"/>
      <c r="AT380" s="239"/>
      <c r="AU380" s="239"/>
      <c r="AV380" s="239"/>
      <c r="AW380" s="239"/>
      <c r="AX380" s="239"/>
      <c r="AY380" s="239"/>
      <c r="AZ380" s="239"/>
      <c r="BA380" s="239"/>
      <c r="BB380" s="239"/>
      <c r="BC380" s="239"/>
      <c r="BD380" s="239"/>
      <c r="BE380" s="239"/>
      <c r="BF380" s="239"/>
      <c r="BG380" s="239"/>
      <c r="BH380" s="239"/>
      <c r="BI380" s="239"/>
      <c r="BJ380" s="239"/>
      <c r="BK380" s="239"/>
      <c r="BL380" s="239"/>
      <c r="BM380" s="239"/>
      <c r="BN380" s="239"/>
      <c r="BO380" s="239"/>
      <c r="BP380" s="239"/>
    </row>
    <row r="381" spans="1:89" ht="5.0999999999999996" customHeight="1" outlineLevel="1" x14ac:dyDescent="0.25">
      <c r="A381" s="5"/>
      <c r="B381" s="6"/>
      <c r="C381" s="9" t="s">
        <v>0</v>
      </c>
      <c r="D381" s="9"/>
      <c r="E381" s="9"/>
      <c r="F381" s="9"/>
      <c r="G381" s="9"/>
      <c r="H381" s="9"/>
      <c r="I381" s="9"/>
      <c r="J381" s="9"/>
      <c r="K381" s="10"/>
      <c r="L381" s="10"/>
      <c r="M381" s="10"/>
      <c r="N381" s="10"/>
      <c r="O381" s="10"/>
      <c r="P381" s="10"/>
      <c r="Q381" s="10"/>
      <c r="R381" s="10"/>
      <c r="S381" s="10"/>
      <c r="T381" s="10"/>
      <c r="U381" s="10"/>
      <c r="V381" s="10"/>
      <c r="W381" s="11"/>
      <c r="X381" s="7"/>
      <c r="Y381" s="7"/>
      <c r="Z381" s="7"/>
      <c r="AA381" s="240"/>
      <c r="AB381" s="240"/>
      <c r="AC381" s="240"/>
      <c r="AD381" s="240"/>
      <c r="AE381" s="240"/>
      <c r="AF381" s="240"/>
      <c r="AG381" s="240"/>
      <c r="AH381" s="240"/>
      <c r="AI381" s="240"/>
      <c r="AJ381" s="240"/>
      <c r="AK381" s="240"/>
      <c r="AL381" s="240"/>
      <c r="AM381" s="240"/>
      <c r="AN381" s="240"/>
      <c r="AO381" s="240"/>
      <c r="AP381" s="240"/>
      <c r="AQ381" s="240"/>
      <c r="AR381" s="240"/>
      <c r="AS381" s="240"/>
      <c r="AT381" s="240"/>
      <c r="AU381" s="240"/>
      <c r="AV381" s="240"/>
      <c r="AW381" s="240"/>
      <c r="AX381" s="240"/>
      <c r="AY381" s="240"/>
      <c r="AZ381" s="240"/>
      <c r="BA381" s="240"/>
      <c r="BB381" s="240"/>
      <c r="BC381" s="240"/>
      <c r="BD381" s="240"/>
      <c r="BE381" s="240"/>
      <c r="BF381" s="240"/>
      <c r="BG381" s="240"/>
      <c r="BH381" s="240"/>
      <c r="BI381" s="240"/>
      <c r="BJ381" s="240"/>
      <c r="BK381" s="240"/>
      <c r="BL381" s="240"/>
      <c r="BM381" s="240"/>
      <c r="BN381" s="240"/>
      <c r="BO381" s="240"/>
      <c r="BP381" s="240"/>
    </row>
    <row r="382" spans="1:89" ht="12" customHeight="1" outlineLevel="1" x14ac:dyDescent="0.25">
      <c r="A382" s="5"/>
      <c r="B382" s="6"/>
      <c r="C382" s="12"/>
      <c r="D382" s="12"/>
      <c r="E382" s="12" t="s">
        <v>1</v>
      </c>
      <c r="F382" s="13"/>
      <c r="G382" s="14" t="s">
        <v>395</v>
      </c>
      <c r="H382" s="13"/>
      <c r="I382" s="13"/>
      <c r="J382" s="13"/>
      <c r="K382" s="13"/>
      <c r="L382" s="13"/>
      <c r="M382" s="13"/>
      <c r="N382" s="13"/>
      <c r="O382" s="13"/>
      <c r="P382" s="13"/>
      <c r="Q382" s="13"/>
      <c r="R382" s="13"/>
      <c r="S382" s="15"/>
      <c r="T382" s="13"/>
      <c r="U382" s="15"/>
      <c r="V382" s="15"/>
      <c r="W382" s="16"/>
      <c r="X382" s="7"/>
      <c r="Y382" s="7"/>
      <c r="Z382" s="7"/>
      <c r="AA382" s="240"/>
      <c r="AB382" s="240"/>
      <c r="AC382" s="240"/>
      <c r="AD382" s="240"/>
      <c r="AE382" s="240"/>
      <c r="AF382" s="240"/>
      <c r="AG382" s="240"/>
      <c r="AH382" s="240"/>
      <c r="AI382" s="240"/>
      <c r="AJ382" s="240"/>
      <c r="AK382" s="240"/>
      <c r="AL382" s="240"/>
      <c r="AM382" s="240"/>
      <c r="AN382" s="240"/>
      <c r="AO382" s="240"/>
      <c r="AP382" s="240"/>
      <c r="AQ382" s="240"/>
      <c r="AR382" s="240"/>
      <c r="AS382" s="240"/>
      <c r="AT382" s="240"/>
      <c r="AU382" s="240"/>
      <c r="AV382" s="240"/>
      <c r="AW382" s="240"/>
      <c r="AX382" s="240"/>
      <c r="AY382" s="240"/>
      <c r="AZ382" s="240"/>
      <c r="BA382" s="240"/>
      <c r="BB382" s="240"/>
      <c r="BC382" s="240"/>
      <c r="BD382" s="240"/>
      <c r="BE382" s="240"/>
      <c r="BF382" s="240"/>
      <c r="BG382" s="240"/>
      <c r="BH382" s="240"/>
      <c r="BI382" s="240"/>
      <c r="BJ382" s="240"/>
      <c r="BK382" s="240"/>
      <c r="BL382" s="240"/>
      <c r="BM382" s="240"/>
      <c r="BN382" s="240"/>
      <c r="BO382" s="240"/>
      <c r="BP382" s="240"/>
    </row>
    <row r="383" spans="1:89" ht="12" customHeight="1" outlineLevel="1" x14ac:dyDescent="0.25">
      <c r="A383" s="5"/>
      <c r="B383" s="6"/>
      <c r="C383" s="12"/>
      <c r="D383" s="12"/>
      <c r="E383" s="17"/>
      <c r="F383" s="13"/>
      <c r="G383" s="18"/>
      <c r="H383" s="13"/>
      <c r="I383" s="315" t="s">
        <v>379</v>
      </c>
      <c r="J383" s="13"/>
      <c r="K383" s="13"/>
      <c r="L383" s="13"/>
      <c r="M383" s="13"/>
      <c r="N383" s="13"/>
      <c r="O383" s="13"/>
      <c r="P383" s="13"/>
      <c r="Q383" s="13"/>
      <c r="R383" s="13"/>
      <c r="S383" s="15"/>
      <c r="T383" s="19"/>
      <c r="U383" s="15"/>
      <c r="V383" s="15"/>
      <c r="W383" s="16"/>
      <c r="X383" s="7"/>
      <c r="Y383" s="7"/>
      <c r="Z383" s="7"/>
      <c r="AA383" s="240"/>
      <c r="AB383" s="240"/>
      <c r="AC383" s="240"/>
      <c r="AD383" s="240"/>
      <c r="AE383" s="240"/>
      <c r="AF383" s="240"/>
      <c r="AG383" s="240"/>
      <c r="AH383" s="240"/>
      <c r="AI383" s="240"/>
      <c r="AJ383" s="240"/>
      <c r="AK383" s="240"/>
      <c r="AL383" s="240"/>
      <c r="AM383" s="240"/>
      <c r="AN383" s="240"/>
      <c r="AO383" s="240"/>
      <c r="AP383" s="240"/>
      <c r="AQ383" s="240"/>
      <c r="AR383" s="240"/>
      <c r="AS383" s="240"/>
      <c r="AT383" s="240"/>
      <c r="AU383" s="240"/>
      <c r="AV383" s="240"/>
      <c r="AW383" s="240"/>
      <c r="AX383" s="240"/>
      <c r="AY383" s="240"/>
      <c r="AZ383" s="240"/>
      <c r="BA383" s="240"/>
      <c r="BB383" s="240"/>
      <c r="BC383" s="240"/>
      <c r="BD383" s="240"/>
      <c r="BE383" s="240"/>
      <c r="BF383" s="240"/>
      <c r="BG383" s="240"/>
      <c r="BH383" s="240"/>
      <c r="BI383" s="240"/>
      <c r="BJ383" s="240"/>
      <c r="BK383" s="240"/>
      <c r="BL383" s="240"/>
      <c r="BM383" s="240"/>
      <c r="BN383" s="240"/>
      <c r="BO383" s="240"/>
      <c r="BP383" s="240"/>
    </row>
    <row r="384" spans="1:89" ht="12" customHeight="1" outlineLevel="1" x14ac:dyDescent="0.25">
      <c r="A384" s="5"/>
      <c r="B384" s="6"/>
      <c r="C384" s="17"/>
      <c r="D384" s="12"/>
      <c r="E384" s="17"/>
      <c r="F384" s="13"/>
      <c r="G384" s="13"/>
      <c r="H384" s="13"/>
      <c r="I384" s="13" t="s">
        <v>416</v>
      </c>
      <c r="J384" s="13"/>
      <c r="K384" s="13"/>
      <c r="L384" s="13"/>
      <c r="M384" s="13"/>
      <c r="N384" s="13"/>
      <c r="O384" s="13"/>
      <c r="P384" s="13"/>
      <c r="Q384" s="13"/>
      <c r="R384" s="13"/>
      <c r="S384" s="15"/>
      <c r="T384" s="19"/>
      <c r="U384" s="15"/>
      <c r="V384" s="15"/>
      <c r="W384" s="16"/>
      <c r="X384" s="7"/>
      <c r="Y384" s="7"/>
      <c r="Z384" s="7"/>
      <c r="AA384" s="240"/>
      <c r="AB384" s="240"/>
      <c r="AC384" s="240"/>
      <c r="AD384" s="240"/>
      <c r="AE384" s="240"/>
      <c r="AF384" s="240"/>
      <c r="AG384" s="240"/>
      <c r="AH384" s="240"/>
      <c r="AI384" s="240"/>
      <c r="AJ384" s="240"/>
      <c r="AK384" s="240"/>
      <c r="AL384" s="240"/>
      <c r="AM384" s="240"/>
      <c r="AN384" s="240"/>
      <c r="AO384" s="240"/>
      <c r="AP384" s="240"/>
      <c r="AQ384" s="240"/>
      <c r="AR384" s="240"/>
      <c r="AS384" s="240"/>
      <c r="AT384" s="240"/>
      <c r="AU384" s="240"/>
      <c r="AV384" s="240"/>
      <c r="AW384" s="240"/>
      <c r="AX384" s="240"/>
      <c r="AY384" s="240"/>
      <c r="AZ384" s="240"/>
      <c r="BA384" s="240"/>
      <c r="BB384" s="240"/>
      <c r="BC384" s="240"/>
      <c r="BD384" s="240"/>
      <c r="BE384" s="240"/>
      <c r="BF384" s="240"/>
      <c r="BG384" s="240"/>
      <c r="BH384" s="240"/>
      <c r="BI384" s="240"/>
      <c r="BJ384" s="240"/>
      <c r="BK384" s="240"/>
      <c r="BL384" s="240"/>
      <c r="BM384" s="240"/>
      <c r="BN384" s="240"/>
      <c r="BO384" s="240"/>
      <c r="BP384" s="240"/>
    </row>
    <row r="385" spans="1:68" ht="12" customHeight="1" outlineLevel="1" x14ac:dyDescent="0.25">
      <c r="A385" s="5"/>
      <c r="B385" s="6"/>
      <c r="C385" s="20">
        <v>0</v>
      </c>
      <c r="D385" s="12"/>
      <c r="E385" s="17"/>
      <c r="F385" s="13"/>
      <c r="G385" s="21"/>
      <c r="H385" s="13"/>
      <c r="I385" s="13"/>
      <c r="J385" s="13"/>
      <c r="K385" s="13"/>
      <c r="L385" s="13"/>
      <c r="M385" s="13"/>
      <c r="N385" s="13"/>
      <c r="O385" s="13"/>
      <c r="P385" s="13"/>
      <c r="Q385" s="13"/>
      <c r="R385" s="13"/>
      <c r="S385" s="15"/>
      <c r="T385" s="19"/>
      <c r="U385" s="15"/>
      <c r="V385" s="15"/>
      <c r="W385" s="16"/>
      <c r="X385" s="7"/>
      <c r="Y385" s="7"/>
      <c r="Z385" s="7"/>
      <c r="AA385" s="240"/>
      <c r="AB385" s="240"/>
      <c r="AC385" s="240"/>
      <c r="AD385" s="240"/>
      <c r="AE385" s="240"/>
      <c r="AF385" s="240"/>
      <c r="AG385" s="240"/>
      <c r="AH385" s="240"/>
      <c r="AI385" s="240"/>
      <c r="AJ385" s="240"/>
      <c r="AK385" s="240"/>
      <c r="AL385" s="240"/>
      <c r="AM385" s="240"/>
      <c r="AN385" s="240"/>
      <c r="AO385" s="240"/>
      <c r="AP385" s="240"/>
      <c r="AQ385" s="240"/>
      <c r="AR385" s="240"/>
      <c r="AS385" s="240"/>
      <c r="AT385" s="240"/>
      <c r="AU385" s="240"/>
      <c r="AV385" s="240"/>
      <c r="AW385" s="240"/>
      <c r="AX385" s="240"/>
      <c r="AY385" s="240"/>
      <c r="AZ385" s="240"/>
      <c r="BA385" s="240"/>
      <c r="BB385" s="240"/>
      <c r="BC385" s="240"/>
      <c r="BD385" s="240"/>
      <c r="BE385" s="240"/>
      <c r="BF385" s="240"/>
      <c r="BG385" s="240"/>
      <c r="BH385" s="240"/>
      <c r="BI385" s="240"/>
      <c r="BJ385" s="240"/>
      <c r="BK385" s="240"/>
      <c r="BL385" s="240"/>
      <c r="BM385" s="240"/>
      <c r="BN385" s="240"/>
      <c r="BO385" s="240"/>
      <c r="BP385" s="240"/>
    </row>
    <row r="386" spans="1:68" ht="12" customHeight="1" outlineLevel="1" x14ac:dyDescent="0.25">
      <c r="A386" s="5"/>
      <c r="B386" s="6"/>
      <c r="C386" s="17"/>
      <c r="D386" s="17"/>
      <c r="E386" s="17"/>
      <c r="F386" s="17"/>
      <c r="G386" s="17"/>
      <c r="H386" s="17"/>
      <c r="I386" s="325"/>
      <c r="J386" s="325"/>
      <c r="K386" s="325"/>
      <c r="L386" s="325"/>
      <c r="M386" s="325"/>
      <c r="N386" s="328"/>
      <c r="O386" s="325"/>
      <c r="P386" s="325"/>
      <c r="Q386" s="325"/>
      <c r="R386" s="325"/>
      <c r="S386" s="325"/>
      <c r="T386" s="325"/>
      <c r="U386" s="325"/>
      <c r="V386" s="325"/>
      <c r="W386" s="16"/>
      <c r="X386" s="7"/>
      <c r="Y386" s="7"/>
      <c r="Z386" s="7"/>
      <c r="AA386" s="240"/>
      <c r="AB386" s="240"/>
      <c r="AC386" s="240"/>
      <c r="AD386" s="240"/>
      <c r="AE386" s="240"/>
      <c r="AF386" s="240"/>
      <c r="AG386" s="240"/>
      <c r="AH386" s="240"/>
      <c r="AI386" s="240"/>
      <c r="AJ386" s="240"/>
      <c r="AK386" s="240"/>
      <c r="AL386" s="240"/>
      <c r="AM386" s="240"/>
      <c r="AN386" s="240"/>
      <c r="AO386" s="240"/>
      <c r="AP386" s="240"/>
      <c r="AQ386" s="240"/>
      <c r="AR386" s="240"/>
      <c r="AS386" s="240"/>
      <c r="AT386" s="240"/>
      <c r="AU386" s="240"/>
      <c r="AV386" s="240"/>
      <c r="AW386" s="240"/>
      <c r="AX386" s="240"/>
      <c r="AY386" s="240"/>
      <c r="AZ386" s="240"/>
      <c r="BA386" s="240"/>
      <c r="BB386" s="240"/>
      <c r="BC386" s="240"/>
      <c r="BD386" s="240"/>
      <c r="BE386" s="240"/>
      <c r="BF386" s="240"/>
      <c r="BG386" s="240"/>
      <c r="BH386" s="240"/>
      <c r="BI386" s="240"/>
      <c r="BJ386" s="240"/>
      <c r="BK386" s="240"/>
      <c r="BL386" s="240"/>
      <c r="BM386" s="240"/>
      <c r="BN386" s="240"/>
      <c r="BO386" s="240"/>
      <c r="BP386" s="240"/>
    </row>
    <row r="387" spans="1:68" ht="12" customHeight="1" outlineLevel="1" x14ac:dyDescent="0.25">
      <c r="A387" s="5"/>
      <c r="B387" s="6"/>
      <c r="C387" s="17"/>
      <c r="D387" s="17"/>
      <c r="E387" s="17"/>
      <c r="F387" s="17"/>
      <c r="G387" s="17"/>
      <c r="H387" s="17"/>
      <c r="I387" s="17"/>
      <c r="J387" s="17"/>
      <c r="K387" s="17"/>
      <c r="L387" s="325"/>
      <c r="M387" s="325"/>
      <c r="N387" s="325"/>
      <c r="O387" s="325"/>
      <c r="P387" s="325"/>
      <c r="Q387" s="325"/>
      <c r="R387" s="325"/>
      <c r="S387" s="325"/>
      <c r="T387" s="325"/>
      <c r="U387" s="325"/>
      <c r="V387" s="325"/>
      <c r="W387" s="16"/>
      <c r="X387" s="7"/>
      <c r="Y387" s="7"/>
      <c r="Z387" s="7"/>
      <c r="AA387" s="240"/>
      <c r="AB387" s="240"/>
      <c r="AC387" s="240"/>
      <c r="AD387" s="240"/>
      <c r="AE387" s="240"/>
      <c r="AF387" s="240"/>
      <c r="AG387" s="240"/>
      <c r="AH387" s="240"/>
      <c r="AI387" s="240"/>
      <c r="AJ387" s="240"/>
      <c r="AK387" s="240"/>
      <c r="AL387" s="240"/>
      <c r="AM387" s="240"/>
      <c r="AN387" s="240"/>
      <c r="AO387" s="240"/>
      <c r="AP387" s="240"/>
      <c r="AQ387" s="240"/>
      <c r="AR387" s="240"/>
      <c r="AS387" s="240"/>
      <c r="AT387" s="240"/>
      <c r="AU387" s="240"/>
      <c r="AV387" s="240"/>
      <c r="AW387" s="240"/>
      <c r="AX387" s="240"/>
      <c r="AY387" s="240"/>
      <c r="AZ387" s="240"/>
      <c r="BA387" s="240"/>
      <c r="BB387" s="240"/>
      <c r="BC387" s="240"/>
      <c r="BD387" s="240"/>
      <c r="BE387" s="240"/>
      <c r="BF387" s="240"/>
      <c r="BG387" s="240"/>
      <c r="BH387" s="240"/>
      <c r="BI387" s="240"/>
      <c r="BJ387" s="240"/>
      <c r="BK387" s="240"/>
      <c r="BL387" s="240"/>
      <c r="BM387" s="240"/>
      <c r="BN387" s="240"/>
      <c r="BO387" s="240"/>
      <c r="BP387" s="240"/>
    </row>
    <row r="388" spans="1:68" ht="12" customHeight="1" outlineLevel="1" x14ac:dyDescent="0.25">
      <c r="A388" s="5"/>
      <c r="B388" s="6"/>
      <c r="C388" s="17"/>
      <c r="D388" s="17"/>
      <c r="E388" s="17"/>
      <c r="F388" s="17"/>
      <c r="G388" s="17"/>
      <c r="H388" s="17"/>
      <c r="I388" s="17" t="s">
        <v>396</v>
      </c>
      <c r="J388" s="17" t="s">
        <v>396</v>
      </c>
      <c r="K388" s="17" t="s">
        <v>396</v>
      </c>
      <c r="L388" s="325" t="s">
        <v>397</v>
      </c>
      <c r="M388" s="325" t="s">
        <v>397</v>
      </c>
      <c r="N388" s="325" t="s">
        <v>397</v>
      </c>
      <c r="O388" s="17"/>
      <c r="P388" s="17"/>
      <c r="Q388" s="17"/>
      <c r="R388" s="17"/>
      <c r="S388" s="17"/>
      <c r="T388" s="17"/>
      <c r="U388" s="17"/>
      <c r="V388" s="17"/>
      <c r="W388" s="16"/>
      <c r="X388" s="7"/>
      <c r="Y388" s="7"/>
      <c r="Z388" s="7"/>
      <c r="AA388" s="240"/>
      <c r="AB388" s="240"/>
      <c r="AC388" s="240"/>
      <c r="AD388" s="240"/>
      <c r="AE388" s="240"/>
      <c r="AF388" s="240"/>
      <c r="AG388" s="240"/>
      <c r="AH388" s="240"/>
      <c r="AI388" s="240"/>
      <c r="AJ388" s="240"/>
      <c r="AK388" s="240"/>
      <c r="AL388" s="240"/>
      <c r="AM388" s="240"/>
      <c r="AN388" s="240"/>
      <c r="AO388" s="240"/>
      <c r="AP388" s="240"/>
      <c r="AQ388" s="240"/>
      <c r="AR388" s="240"/>
      <c r="AS388" s="240"/>
      <c r="AT388" s="240"/>
      <c r="AU388" s="240"/>
      <c r="AV388" s="240"/>
      <c r="AW388" s="240"/>
      <c r="AX388" s="240"/>
      <c r="AY388" s="240"/>
      <c r="AZ388" s="240"/>
      <c r="BA388" s="240"/>
      <c r="BB388" s="240"/>
      <c r="BC388" s="240"/>
      <c r="BD388" s="240"/>
      <c r="BE388" s="240"/>
      <c r="BF388" s="240"/>
      <c r="BG388" s="240"/>
      <c r="BH388" s="240"/>
      <c r="BI388" s="240"/>
      <c r="BJ388" s="240"/>
      <c r="BK388" s="240"/>
      <c r="BL388" s="240"/>
      <c r="BM388" s="240"/>
      <c r="BN388" s="240"/>
      <c r="BO388" s="240"/>
      <c r="BP388" s="240"/>
    </row>
    <row r="389" spans="1:68" ht="12" customHeight="1" outlineLevel="1" x14ac:dyDescent="0.25">
      <c r="A389" s="5"/>
      <c r="B389" s="6"/>
      <c r="C389" s="17"/>
      <c r="D389" s="17"/>
      <c r="E389" s="17"/>
      <c r="F389" s="17"/>
      <c r="G389" s="17"/>
      <c r="H389" s="17" t="s">
        <v>389</v>
      </c>
      <c r="I389" s="23" t="s">
        <v>384</v>
      </c>
      <c r="J389" s="23" t="s">
        <v>385</v>
      </c>
      <c r="K389" s="23" t="s">
        <v>386</v>
      </c>
      <c r="L389" s="23" t="s">
        <v>376</v>
      </c>
      <c r="M389" s="23" t="s">
        <v>377</v>
      </c>
      <c r="N389" s="23" t="s">
        <v>378</v>
      </c>
      <c r="O389" s="23"/>
      <c r="P389" s="23"/>
      <c r="Q389" s="23"/>
      <c r="R389" s="23"/>
      <c r="S389" s="23"/>
      <c r="T389" s="23"/>
      <c r="U389" s="23"/>
      <c r="V389" s="23"/>
      <c r="W389" s="16"/>
      <c r="X389" s="7"/>
      <c r="Y389" s="7"/>
      <c r="Z389" s="7"/>
      <c r="AA389" s="240"/>
      <c r="AB389" s="240"/>
      <c r="AC389" s="240"/>
      <c r="AD389" s="240"/>
      <c r="AE389" s="240"/>
      <c r="AF389" s="240"/>
      <c r="AG389" s="240"/>
      <c r="AH389" s="240"/>
      <c r="AI389" s="240"/>
      <c r="AJ389" s="240"/>
      <c r="AK389" s="240"/>
      <c r="AL389" s="240"/>
      <c r="AM389" s="240"/>
      <c r="AN389" s="240"/>
      <c r="AO389" s="240"/>
      <c r="AP389" s="240"/>
      <c r="AQ389" s="240"/>
      <c r="AR389" s="240"/>
      <c r="AS389" s="240"/>
      <c r="AT389" s="240"/>
      <c r="AU389" s="240"/>
      <c r="AV389" s="240"/>
      <c r="AW389" s="240"/>
      <c r="AX389" s="240"/>
      <c r="AY389" s="240"/>
      <c r="AZ389" s="240"/>
      <c r="BA389" s="240"/>
      <c r="BB389" s="240"/>
      <c r="BC389" s="240"/>
      <c r="BD389" s="240"/>
      <c r="BE389" s="240"/>
      <c r="BF389" s="240"/>
      <c r="BG389" s="240"/>
      <c r="BH389" s="240"/>
      <c r="BI389" s="240"/>
      <c r="BJ389" s="240"/>
      <c r="BK389" s="240"/>
      <c r="BL389" s="240"/>
      <c r="BM389" s="240"/>
      <c r="BN389" s="240"/>
      <c r="BO389" s="240"/>
      <c r="BP389" s="240"/>
    </row>
    <row r="390" spans="1:68" ht="15" outlineLevel="1" x14ac:dyDescent="0.25">
      <c r="A390" s="5"/>
      <c r="B390" s="6"/>
      <c r="C390" s="17"/>
      <c r="D390" s="17"/>
      <c r="E390" s="17"/>
      <c r="F390" s="26"/>
      <c r="G390" s="26"/>
      <c r="H390" s="26" t="s">
        <v>76</v>
      </c>
      <c r="I390" s="368">
        <v>10</v>
      </c>
      <c r="J390" s="368">
        <v>26</v>
      </c>
      <c r="K390" s="368">
        <v>25</v>
      </c>
      <c r="L390" s="368">
        <v>18</v>
      </c>
      <c r="M390" s="368">
        <v>0</v>
      </c>
      <c r="N390" s="368">
        <v>0</v>
      </c>
      <c r="Q390" s="26"/>
      <c r="R390" s="26"/>
      <c r="S390" s="26"/>
      <c r="T390" s="26"/>
      <c r="U390" s="26"/>
      <c r="V390" s="26"/>
      <c r="W390" s="16"/>
      <c r="X390" s="7"/>
      <c r="Y390" s="7"/>
      <c r="Z390" s="7"/>
      <c r="AA390" s="240"/>
      <c r="AB390" s="240"/>
      <c r="AC390" s="240"/>
      <c r="AD390" s="240"/>
      <c r="AE390" s="240"/>
      <c r="AF390" s="240"/>
      <c r="AG390" s="240"/>
      <c r="AH390" s="240"/>
      <c r="AI390" s="240"/>
      <c r="AJ390" s="240"/>
      <c r="AK390" s="240"/>
      <c r="AL390" s="240"/>
      <c r="AM390" s="240"/>
      <c r="AN390" s="240"/>
      <c r="AO390" s="240"/>
      <c r="AP390" s="240"/>
      <c r="AQ390" s="240"/>
      <c r="AR390" s="240"/>
      <c r="AS390" s="240"/>
      <c r="AT390" s="240"/>
      <c r="AU390" s="240"/>
      <c r="AV390" s="240"/>
      <c r="AW390" s="240"/>
      <c r="AX390" s="240"/>
      <c r="AY390" s="240"/>
      <c r="AZ390" s="240"/>
      <c r="BA390" s="240"/>
      <c r="BB390" s="240"/>
      <c r="BC390" s="240"/>
      <c r="BD390" s="240"/>
      <c r="BE390" s="240"/>
      <c r="BF390" s="240"/>
      <c r="BG390" s="240"/>
      <c r="BH390" s="240"/>
      <c r="BI390" s="240"/>
      <c r="BJ390" s="240"/>
      <c r="BK390" s="240"/>
      <c r="BL390" s="240"/>
      <c r="BM390" s="240"/>
      <c r="BN390" s="240"/>
      <c r="BO390" s="240"/>
      <c r="BP390" s="240"/>
    </row>
    <row r="391" spans="1:68" ht="15" outlineLevel="1" x14ac:dyDescent="0.25">
      <c r="A391" s="5"/>
      <c r="B391" s="6"/>
      <c r="C391" s="17"/>
      <c r="D391" s="17"/>
      <c r="E391" s="17"/>
      <c r="F391" s="26"/>
      <c r="G391" s="26"/>
      <c r="H391" s="26" t="s">
        <v>74</v>
      </c>
      <c r="I391" s="368">
        <v>0</v>
      </c>
      <c r="J391" s="368">
        <v>0</v>
      </c>
      <c r="K391" s="368">
        <v>0</v>
      </c>
      <c r="L391" s="368">
        <v>0</v>
      </c>
      <c r="M391" s="368">
        <v>0</v>
      </c>
      <c r="N391" s="368">
        <v>0</v>
      </c>
      <c r="Q391" s="26"/>
      <c r="R391" s="26"/>
      <c r="S391" s="26"/>
      <c r="T391" s="26"/>
      <c r="U391" s="26"/>
      <c r="V391" s="26"/>
      <c r="W391" s="16"/>
      <c r="X391" s="7"/>
      <c r="Y391" s="7"/>
      <c r="Z391" s="7"/>
      <c r="AA391" s="240"/>
      <c r="AB391" s="240"/>
      <c r="AC391" s="240"/>
      <c r="AD391" s="240"/>
      <c r="AE391" s="240"/>
      <c r="AF391" s="240"/>
      <c r="AG391" s="240"/>
      <c r="AH391" s="240"/>
      <c r="AI391" s="240"/>
      <c r="AJ391" s="240"/>
      <c r="AK391" s="240"/>
      <c r="AL391" s="240"/>
      <c r="AM391" s="240"/>
      <c r="AN391" s="240"/>
      <c r="AO391" s="240"/>
      <c r="AP391" s="240"/>
      <c r="AQ391" s="240"/>
      <c r="AR391" s="240"/>
      <c r="AS391" s="240"/>
      <c r="AT391" s="240"/>
      <c r="AU391" s="240"/>
      <c r="AV391" s="240"/>
      <c r="AW391" s="240"/>
      <c r="AX391" s="240"/>
      <c r="AY391" s="240"/>
      <c r="AZ391" s="240"/>
      <c r="BA391" s="240"/>
      <c r="BB391" s="240"/>
      <c r="BC391" s="240"/>
      <c r="BD391" s="240"/>
      <c r="BE391" s="240"/>
      <c r="BF391" s="240"/>
      <c r="BG391" s="240"/>
      <c r="BH391" s="240"/>
      <c r="BI391" s="240"/>
      <c r="BJ391" s="240"/>
      <c r="BK391" s="240"/>
      <c r="BL391" s="240"/>
      <c r="BM391" s="240"/>
      <c r="BN391" s="240"/>
      <c r="BO391" s="240"/>
      <c r="BP391" s="240"/>
    </row>
    <row r="392" spans="1:68" ht="15" outlineLevel="1" x14ac:dyDescent="0.25">
      <c r="A392" s="5"/>
      <c r="B392" s="6"/>
      <c r="C392" s="17"/>
      <c r="D392" s="17"/>
      <c r="E392" s="17"/>
      <c r="F392" s="26"/>
      <c r="G392" s="26"/>
      <c r="H392" s="26" t="s">
        <v>78</v>
      </c>
      <c r="I392" s="368">
        <v>0</v>
      </c>
      <c r="J392" s="368">
        <v>0</v>
      </c>
      <c r="K392" s="368">
        <v>0</v>
      </c>
      <c r="L392" s="368">
        <v>0</v>
      </c>
      <c r="M392" s="368">
        <v>0</v>
      </c>
      <c r="N392" s="368">
        <v>0</v>
      </c>
      <c r="Q392" s="26"/>
      <c r="R392" s="26"/>
      <c r="S392" s="26"/>
      <c r="T392" s="26"/>
      <c r="U392" s="26"/>
      <c r="V392" s="26"/>
      <c r="W392" s="16"/>
      <c r="X392" s="7"/>
      <c r="Y392" s="7"/>
      <c r="Z392" s="7"/>
      <c r="AA392" s="240"/>
      <c r="AB392" s="240"/>
      <c r="AC392" s="240"/>
      <c r="AD392" s="240"/>
      <c r="AE392" s="240"/>
      <c r="AF392" s="240"/>
      <c r="AG392" s="240"/>
      <c r="AH392" s="240"/>
      <c r="AI392" s="240"/>
      <c r="AJ392" s="240"/>
      <c r="AK392" s="240"/>
      <c r="AL392" s="240"/>
      <c r="AM392" s="240"/>
      <c r="AN392" s="240"/>
      <c r="AO392" s="240"/>
      <c r="AP392" s="240"/>
      <c r="AQ392" s="240"/>
      <c r="AR392" s="240"/>
      <c r="AS392" s="240"/>
      <c r="AT392" s="240"/>
      <c r="AU392" s="240"/>
      <c r="AV392" s="240"/>
      <c r="AW392" s="240"/>
      <c r="AX392" s="240"/>
      <c r="AY392" s="240"/>
      <c r="AZ392" s="240"/>
      <c r="BA392" s="240"/>
      <c r="BB392" s="240"/>
      <c r="BC392" s="240"/>
      <c r="BD392" s="240"/>
      <c r="BE392" s="240"/>
      <c r="BF392" s="240"/>
      <c r="BG392" s="240"/>
      <c r="BH392" s="240"/>
      <c r="BI392" s="240"/>
      <c r="BJ392" s="240"/>
      <c r="BK392" s="240"/>
      <c r="BL392" s="240"/>
      <c r="BM392" s="240"/>
      <c r="BN392" s="240"/>
      <c r="BO392" s="240"/>
      <c r="BP392" s="240"/>
    </row>
    <row r="393" spans="1:68" ht="15" outlineLevel="1" x14ac:dyDescent="0.25">
      <c r="A393" s="5"/>
      <c r="B393" s="6"/>
      <c r="C393" s="17"/>
      <c r="D393" s="17"/>
      <c r="E393" s="17"/>
      <c r="F393" s="26"/>
      <c r="G393" s="26"/>
      <c r="H393" s="26" t="s">
        <v>82</v>
      </c>
      <c r="I393" s="368">
        <v>0</v>
      </c>
      <c r="J393" s="368">
        <v>0</v>
      </c>
      <c r="K393" s="368">
        <v>0</v>
      </c>
      <c r="L393" s="368">
        <v>0</v>
      </c>
      <c r="M393" s="368">
        <v>0</v>
      </c>
      <c r="N393" s="368">
        <v>0</v>
      </c>
      <c r="Q393" s="26"/>
      <c r="R393" s="26"/>
      <c r="S393" s="26"/>
      <c r="T393" s="26"/>
      <c r="U393" s="26"/>
      <c r="V393" s="26"/>
      <c r="W393" s="16"/>
      <c r="X393" s="7"/>
      <c r="Y393" s="7"/>
      <c r="Z393" s="7"/>
      <c r="AA393" s="240"/>
      <c r="AB393" s="240"/>
      <c r="AC393" s="240"/>
      <c r="AD393" s="240"/>
      <c r="AE393" s="240"/>
      <c r="AF393" s="240"/>
      <c r="AG393" s="240"/>
      <c r="AH393" s="240"/>
      <c r="AI393" s="240"/>
      <c r="AJ393" s="240"/>
      <c r="AK393" s="240"/>
      <c r="AL393" s="240"/>
      <c r="AM393" s="240"/>
      <c r="AN393" s="240"/>
      <c r="AO393" s="240"/>
      <c r="AP393" s="240"/>
      <c r="AQ393" s="240"/>
      <c r="AR393" s="240"/>
      <c r="AS393" s="240"/>
      <c r="AT393" s="240"/>
      <c r="AU393" s="240"/>
      <c r="AV393" s="240"/>
      <c r="AW393" s="240"/>
      <c r="AX393" s="240"/>
      <c r="AY393" s="240"/>
      <c r="AZ393" s="240"/>
      <c r="BA393" s="240"/>
      <c r="BB393" s="240"/>
      <c r="BC393" s="240"/>
      <c r="BD393" s="240"/>
      <c r="BE393" s="240"/>
      <c r="BF393" s="240"/>
      <c r="BG393" s="240"/>
      <c r="BH393" s="240"/>
      <c r="BI393" s="240"/>
      <c r="BJ393" s="240"/>
      <c r="BK393" s="240"/>
      <c r="BL393" s="240"/>
      <c r="BM393" s="240"/>
      <c r="BN393" s="240"/>
      <c r="BO393" s="240"/>
      <c r="BP393" s="240"/>
    </row>
    <row r="394" spans="1:68" ht="15" outlineLevel="1" x14ac:dyDescent="0.25">
      <c r="A394" s="5"/>
      <c r="B394" s="6"/>
      <c r="C394" s="17"/>
      <c r="D394" s="17"/>
      <c r="E394" s="17"/>
      <c r="F394" s="26"/>
      <c r="G394" s="26"/>
      <c r="H394" s="26" t="s">
        <v>83</v>
      </c>
      <c r="I394" s="368">
        <v>0</v>
      </c>
      <c r="J394" s="368">
        <v>0</v>
      </c>
      <c r="K394" s="368">
        <v>0</v>
      </c>
      <c r="L394" s="368">
        <v>0</v>
      </c>
      <c r="M394" s="368">
        <v>0</v>
      </c>
      <c r="N394" s="368">
        <v>0</v>
      </c>
      <c r="Q394" s="26"/>
      <c r="R394" s="26"/>
      <c r="S394" s="26"/>
      <c r="T394" s="26"/>
      <c r="U394" s="26"/>
      <c r="V394" s="26"/>
      <c r="W394" s="16"/>
      <c r="X394" s="7"/>
      <c r="Y394" s="7"/>
      <c r="Z394" s="7"/>
      <c r="AA394" s="240"/>
      <c r="AB394" s="240"/>
      <c r="AC394" s="240"/>
      <c r="AD394" s="240"/>
      <c r="AE394" s="240"/>
      <c r="AF394" s="240"/>
      <c r="AG394" s="240"/>
      <c r="AH394" s="240"/>
      <c r="AI394" s="240"/>
      <c r="AJ394" s="240"/>
      <c r="AK394" s="240"/>
      <c r="AL394" s="240"/>
      <c r="AM394" s="240"/>
      <c r="AN394" s="240"/>
      <c r="AO394" s="240"/>
      <c r="AP394" s="240"/>
      <c r="AQ394" s="240"/>
      <c r="AR394" s="240"/>
      <c r="AS394" s="240"/>
      <c r="AT394" s="240"/>
      <c r="AU394" s="240"/>
      <c r="AV394" s="240"/>
      <c r="AW394" s="240"/>
      <c r="AX394" s="240"/>
      <c r="AY394" s="240"/>
      <c r="AZ394" s="240"/>
      <c r="BA394" s="240"/>
      <c r="BB394" s="240"/>
      <c r="BC394" s="240"/>
      <c r="BD394" s="240"/>
      <c r="BE394" s="240"/>
      <c r="BF394" s="240"/>
      <c r="BG394" s="240"/>
      <c r="BH394" s="240"/>
      <c r="BI394" s="240"/>
      <c r="BJ394" s="240"/>
      <c r="BK394" s="240"/>
      <c r="BL394" s="240"/>
      <c r="BM394" s="240"/>
      <c r="BN394" s="240"/>
      <c r="BO394" s="240"/>
      <c r="BP394" s="240"/>
    </row>
    <row r="395" spans="1:68" ht="15" outlineLevel="1" x14ac:dyDescent="0.25">
      <c r="A395" s="5"/>
      <c r="B395" s="6"/>
      <c r="C395" s="17"/>
      <c r="D395" s="17"/>
      <c r="E395" s="17"/>
      <c r="F395" s="26"/>
      <c r="G395" s="26"/>
      <c r="H395" s="26" t="s">
        <v>77</v>
      </c>
      <c r="I395" s="368">
        <v>0</v>
      </c>
      <c r="J395" s="368">
        <v>0</v>
      </c>
      <c r="K395" s="368">
        <v>0</v>
      </c>
      <c r="L395" s="368">
        <v>0</v>
      </c>
      <c r="M395" s="368">
        <v>0</v>
      </c>
      <c r="N395" s="368">
        <v>0</v>
      </c>
      <c r="Q395" s="26"/>
      <c r="R395" s="26"/>
      <c r="S395" s="26"/>
      <c r="T395" s="26"/>
      <c r="U395" s="26"/>
      <c r="V395" s="26"/>
      <c r="W395" s="16"/>
      <c r="X395" s="7"/>
      <c r="Y395" s="7"/>
      <c r="Z395" s="7"/>
      <c r="AA395" s="240"/>
      <c r="AB395" s="240"/>
      <c r="AC395" s="240"/>
      <c r="AD395" s="240"/>
      <c r="AE395" s="240"/>
      <c r="AF395" s="240"/>
      <c r="AG395" s="240"/>
      <c r="AH395" s="240"/>
      <c r="AI395" s="240"/>
      <c r="AJ395" s="240"/>
      <c r="AK395" s="240"/>
      <c r="AL395" s="240"/>
      <c r="AM395" s="240"/>
      <c r="AN395" s="240"/>
      <c r="AO395" s="240"/>
      <c r="AP395" s="240"/>
      <c r="AQ395" s="240"/>
      <c r="AR395" s="240"/>
      <c r="AS395" s="240"/>
      <c r="AT395" s="240"/>
      <c r="AU395" s="240"/>
      <c r="AV395" s="240"/>
      <c r="AW395" s="240"/>
      <c r="AX395" s="240"/>
      <c r="AY395" s="240"/>
      <c r="AZ395" s="240"/>
      <c r="BA395" s="240"/>
      <c r="BB395" s="240"/>
      <c r="BC395" s="240"/>
      <c r="BD395" s="240"/>
      <c r="BE395" s="240"/>
      <c r="BF395" s="240"/>
      <c r="BG395" s="240"/>
      <c r="BH395" s="240"/>
      <c r="BI395" s="240"/>
      <c r="BJ395" s="240"/>
      <c r="BK395" s="240"/>
      <c r="BL395" s="240"/>
      <c r="BM395" s="240"/>
      <c r="BN395" s="240"/>
      <c r="BO395" s="240"/>
      <c r="BP395" s="240"/>
    </row>
    <row r="396" spans="1:68" ht="15" outlineLevel="1" x14ac:dyDescent="0.25">
      <c r="A396" s="5"/>
      <c r="B396" s="6"/>
      <c r="C396" s="17"/>
      <c r="D396" s="17"/>
      <c r="E396" s="17"/>
      <c r="F396" s="26"/>
      <c r="G396" s="26"/>
      <c r="H396" s="26" t="s">
        <v>75</v>
      </c>
      <c r="I396" s="368">
        <v>0</v>
      </c>
      <c r="J396" s="368">
        <v>0</v>
      </c>
      <c r="K396" s="368">
        <v>0</v>
      </c>
      <c r="L396" s="368">
        <v>0</v>
      </c>
      <c r="M396" s="368">
        <v>0</v>
      </c>
      <c r="N396" s="368">
        <v>0</v>
      </c>
      <c r="Q396" s="26"/>
      <c r="R396" s="26"/>
      <c r="S396" s="26"/>
      <c r="T396" s="26"/>
      <c r="U396" s="26"/>
      <c r="V396" s="26"/>
      <c r="W396" s="16"/>
      <c r="X396" s="7"/>
      <c r="Y396" s="7"/>
      <c r="Z396" s="7"/>
      <c r="AA396" s="240"/>
      <c r="AB396" s="240"/>
      <c r="AC396" s="240"/>
      <c r="AD396" s="240"/>
      <c r="AE396" s="240"/>
      <c r="AF396" s="240"/>
      <c r="AG396" s="240"/>
      <c r="AH396" s="240"/>
      <c r="AI396" s="240"/>
      <c r="AJ396" s="240"/>
      <c r="AK396" s="240"/>
      <c r="AL396" s="240"/>
      <c r="AM396" s="240"/>
      <c r="AN396" s="240"/>
      <c r="AO396" s="240"/>
      <c r="AP396" s="240"/>
      <c r="AQ396" s="240"/>
      <c r="AR396" s="240"/>
      <c r="AS396" s="240"/>
      <c r="AT396" s="240"/>
      <c r="AU396" s="240"/>
      <c r="AV396" s="240"/>
      <c r="AW396" s="240"/>
      <c r="AX396" s="240"/>
      <c r="AY396" s="240"/>
      <c r="AZ396" s="240"/>
      <c r="BA396" s="240"/>
      <c r="BB396" s="240"/>
      <c r="BC396" s="240"/>
      <c r="BD396" s="240"/>
      <c r="BE396" s="240"/>
      <c r="BF396" s="240"/>
      <c r="BG396" s="240"/>
      <c r="BH396" s="240"/>
      <c r="BI396" s="240"/>
      <c r="BJ396" s="240"/>
      <c r="BK396" s="240"/>
      <c r="BL396" s="240"/>
      <c r="BM396" s="240"/>
      <c r="BN396" s="240"/>
      <c r="BO396" s="240"/>
      <c r="BP396" s="240"/>
    </row>
    <row r="397" spans="1:68" ht="15" outlineLevel="1" x14ac:dyDescent="0.25">
      <c r="A397" s="5"/>
      <c r="B397" s="6"/>
      <c r="C397" s="17"/>
      <c r="D397" s="17"/>
      <c r="E397" s="17"/>
      <c r="F397" s="26"/>
      <c r="G397" s="26"/>
      <c r="H397" s="26" t="s">
        <v>251</v>
      </c>
      <c r="I397" s="368">
        <v>0</v>
      </c>
      <c r="J397" s="368">
        <v>0</v>
      </c>
      <c r="K397" s="368">
        <v>0</v>
      </c>
      <c r="L397" s="368">
        <v>0</v>
      </c>
      <c r="M397" s="368">
        <v>0</v>
      </c>
      <c r="N397" s="368">
        <v>0</v>
      </c>
      <c r="Q397" s="26"/>
      <c r="R397" s="26"/>
      <c r="S397" s="26"/>
      <c r="T397" s="26"/>
      <c r="U397" s="26"/>
      <c r="V397" s="26"/>
      <c r="W397" s="16"/>
      <c r="X397" s="7"/>
      <c r="Y397" s="7"/>
      <c r="Z397" s="7"/>
      <c r="AA397" s="240"/>
      <c r="AB397" s="240"/>
      <c r="AC397" s="240"/>
      <c r="AD397" s="240"/>
      <c r="AE397" s="240"/>
      <c r="AF397" s="240"/>
      <c r="AG397" s="240"/>
      <c r="AH397" s="240"/>
      <c r="AI397" s="240"/>
      <c r="AJ397" s="240"/>
      <c r="AK397" s="240"/>
      <c r="AL397" s="240"/>
      <c r="AM397" s="240"/>
      <c r="AN397" s="240"/>
      <c r="AO397" s="240"/>
      <c r="AP397" s="240"/>
      <c r="AQ397" s="240"/>
      <c r="AR397" s="240"/>
      <c r="AS397" s="240"/>
      <c r="AT397" s="240"/>
      <c r="AU397" s="240"/>
      <c r="AV397" s="240"/>
      <c r="AW397" s="240"/>
      <c r="AX397" s="240"/>
      <c r="AY397" s="240"/>
      <c r="AZ397" s="240"/>
      <c r="BA397" s="240"/>
      <c r="BB397" s="240"/>
      <c r="BC397" s="240"/>
      <c r="BD397" s="240"/>
      <c r="BE397" s="240"/>
      <c r="BF397" s="240"/>
      <c r="BG397" s="240"/>
      <c r="BH397" s="240"/>
      <c r="BI397" s="240"/>
      <c r="BJ397" s="240"/>
      <c r="BK397" s="240"/>
      <c r="BL397" s="240"/>
      <c r="BM397" s="240"/>
      <c r="BN397" s="240"/>
      <c r="BO397" s="240"/>
      <c r="BP397" s="240"/>
    </row>
    <row r="398" spans="1:68" ht="15" outlineLevel="1" x14ac:dyDescent="0.25">
      <c r="A398" s="5"/>
      <c r="B398" s="6"/>
      <c r="C398" s="17"/>
      <c r="D398" s="17"/>
      <c r="E398" s="17"/>
      <c r="F398" s="26"/>
      <c r="G398" s="26"/>
      <c r="H398" s="26" t="s">
        <v>72</v>
      </c>
      <c r="I398" s="368">
        <v>10</v>
      </c>
      <c r="J398" s="368">
        <v>54</v>
      </c>
      <c r="K398" s="368">
        <v>15</v>
      </c>
      <c r="L398" s="368">
        <v>0</v>
      </c>
      <c r="M398" s="368">
        <v>43.5</v>
      </c>
      <c r="N398" s="368">
        <v>0</v>
      </c>
      <c r="Q398" s="26"/>
      <c r="R398" s="26"/>
      <c r="S398" s="26"/>
      <c r="T398" s="26"/>
      <c r="U398" s="26"/>
      <c r="V398" s="26"/>
      <c r="W398" s="16"/>
      <c r="X398" s="7"/>
      <c r="Y398" s="7"/>
      <c r="Z398" s="7"/>
      <c r="AA398" s="240"/>
      <c r="AB398" s="240"/>
      <c r="AC398" s="240"/>
      <c r="AD398" s="240"/>
      <c r="AE398" s="240"/>
      <c r="AF398" s="240"/>
      <c r="AG398" s="240"/>
      <c r="AH398" s="240"/>
      <c r="AI398" s="240"/>
      <c r="AJ398" s="240"/>
      <c r="AK398" s="240"/>
      <c r="AL398" s="240"/>
      <c r="AM398" s="240"/>
      <c r="AN398" s="240"/>
      <c r="AO398" s="240"/>
      <c r="AP398" s="240"/>
      <c r="AQ398" s="240"/>
      <c r="AR398" s="240"/>
      <c r="AS398" s="240"/>
      <c r="AT398" s="240"/>
      <c r="AU398" s="240"/>
      <c r="AV398" s="240"/>
      <c r="AW398" s="240"/>
      <c r="AX398" s="240"/>
      <c r="AY398" s="240"/>
      <c r="AZ398" s="240"/>
      <c r="BA398" s="240"/>
      <c r="BB398" s="240"/>
      <c r="BC398" s="240"/>
      <c r="BD398" s="240"/>
      <c r="BE398" s="240"/>
      <c r="BF398" s="240"/>
      <c r="BG398" s="240"/>
      <c r="BH398" s="240"/>
      <c r="BI398" s="240"/>
      <c r="BJ398" s="240"/>
      <c r="BK398" s="240"/>
      <c r="BL398" s="240"/>
      <c r="BM398" s="240"/>
      <c r="BN398" s="240"/>
      <c r="BO398" s="240"/>
      <c r="BP398" s="240"/>
    </row>
    <row r="399" spans="1:68" ht="15" outlineLevel="1" x14ac:dyDescent="0.25">
      <c r="A399" s="5"/>
      <c r="B399" s="6"/>
      <c r="C399" s="17"/>
      <c r="D399" s="17"/>
      <c r="E399" s="17"/>
      <c r="F399" s="26"/>
      <c r="G399" s="26"/>
      <c r="H399" s="26" t="s">
        <v>84</v>
      </c>
      <c r="I399" s="368">
        <v>0</v>
      </c>
      <c r="J399" s="368">
        <v>0</v>
      </c>
      <c r="K399" s="368">
        <v>0</v>
      </c>
      <c r="L399" s="368">
        <v>0</v>
      </c>
      <c r="M399" s="368">
        <v>0</v>
      </c>
      <c r="N399" s="368">
        <v>0</v>
      </c>
      <c r="Q399" s="26"/>
      <c r="R399" s="26"/>
      <c r="S399" s="26"/>
      <c r="T399" s="26"/>
      <c r="U399" s="26"/>
      <c r="V399" s="26"/>
      <c r="W399" s="16"/>
      <c r="X399" s="7"/>
      <c r="Y399" s="7"/>
      <c r="Z399" s="7"/>
      <c r="AA399" s="240"/>
      <c r="AB399" s="240"/>
      <c r="AC399" s="240"/>
      <c r="AD399" s="240"/>
      <c r="AE399" s="240"/>
      <c r="AF399" s="240"/>
      <c r="AG399" s="240"/>
      <c r="AH399" s="240"/>
      <c r="AI399" s="240"/>
      <c r="AJ399" s="240"/>
      <c r="AK399" s="240"/>
      <c r="AL399" s="240"/>
      <c r="AM399" s="240"/>
      <c r="AN399" s="240"/>
      <c r="AO399" s="240"/>
      <c r="AP399" s="240"/>
      <c r="AQ399" s="240"/>
      <c r="AR399" s="240"/>
      <c r="AS399" s="240"/>
      <c r="AT399" s="240"/>
      <c r="AU399" s="240"/>
      <c r="AV399" s="240"/>
      <c r="AW399" s="240"/>
      <c r="AX399" s="240"/>
      <c r="AY399" s="240"/>
      <c r="AZ399" s="240"/>
      <c r="BA399" s="240"/>
      <c r="BB399" s="240"/>
      <c r="BC399" s="240"/>
      <c r="BD399" s="240"/>
      <c r="BE399" s="240"/>
      <c r="BF399" s="240"/>
      <c r="BG399" s="240"/>
      <c r="BH399" s="240"/>
      <c r="BI399" s="240"/>
      <c r="BJ399" s="240"/>
      <c r="BK399" s="240"/>
      <c r="BL399" s="240"/>
      <c r="BM399" s="240"/>
      <c r="BN399" s="240"/>
      <c r="BO399" s="240"/>
      <c r="BP399" s="240"/>
    </row>
    <row r="400" spans="1:68" ht="15" outlineLevel="1" x14ac:dyDescent="0.25">
      <c r="A400" s="5"/>
      <c r="B400" s="6"/>
      <c r="C400" s="17"/>
      <c r="D400" s="17"/>
      <c r="E400" s="17"/>
      <c r="F400" s="26"/>
      <c r="G400" s="26"/>
      <c r="H400" s="26" t="s">
        <v>73</v>
      </c>
      <c r="I400" s="368">
        <v>10</v>
      </c>
      <c r="J400" s="368">
        <v>50</v>
      </c>
      <c r="K400" s="368">
        <v>9</v>
      </c>
      <c r="L400" s="368">
        <v>10</v>
      </c>
      <c r="M400" s="368">
        <v>0</v>
      </c>
      <c r="N400" s="368">
        <v>0</v>
      </c>
      <c r="Q400" s="26"/>
      <c r="R400" s="26"/>
      <c r="S400" s="26"/>
      <c r="T400" s="26"/>
      <c r="U400" s="26"/>
      <c r="V400" s="26"/>
      <c r="W400" s="16"/>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row>
    <row r="401" spans="1:68" ht="15" outlineLevel="1" x14ac:dyDescent="0.25">
      <c r="A401" s="5"/>
      <c r="B401" s="6"/>
      <c r="C401" s="17"/>
      <c r="D401" s="17"/>
      <c r="E401" s="17"/>
      <c r="F401" s="26"/>
      <c r="G401" s="26"/>
      <c r="H401" s="26" t="s">
        <v>81</v>
      </c>
      <c r="I401" s="368">
        <v>10</v>
      </c>
      <c r="J401" s="368">
        <v>42</v>
      </c>
      <c r="K401" s="368">
        <v>17.5</v>
      </c>
      <c r="L401" s="368">
        <v>0</v>
      </c>
      <c r="M401" s="368">
        <v>43.5</v>
      </c>
      <c r="N401" s="368">
        <v>0</v>
      </c>
      <c r="Q401" s="26"/>
      <c r="R401" s="26"/>
      <c r="S401" s="26"/>
      <c r="T401" s="26"/>
      <c r="U401" s="26"/>
      <c r="V401" s="26"/>
      <c r="W401" s="16"/>
      <c r="X401" s="7"/>
      <c r="Y401" s="7"/>
      <c r="Z401" s="7"/>
      <c r="AA401" s="240"/>
      <c r="AB401" s="240"/>
      <c r="AC401" s="240"/>
      <c r="AD401" s="240"/>
      <c r="AE401" s="240"/>
      <c r="AF401" s="240"/>
      <c r="AG401" s="240"/>
      <c r="AH401" s="240"/>
      <c r="AI401" s="240"/>
      <c r="AJ401" s="240"/>
      <c r="AK401" s="240"/>
      <c r="AL401" s="240"/>
      <c r="AM401" s="240"/>
      <c r="AN401" s="240"/>
      <c r="AO401" s="240"/>
      <c r="AP401" s="240"/>
      <c r="AQ401" s="240"/>
      <c r="AR401" s="240"/>
      <c r="AS401" s="240"/>
      <c r="AT401" s="240"/>
      <c r="AU401" s="240"/>
      <c r="AV401" s="240"/>
      <c r="AW401" s="240"/>
      <c r="AX401" s="240"/>
      <c r="AY401" s="240"/>
      <c r="AZ401" s="240"/>
      <c r="BA401" s="240"/>
      <c r="BB401" s="240"/>
      <c r="BC401" s="240"/>
      <c r="BD401" s="240"/>
      <c r="BE401" s="240"/>
      <c r="BF401" s="240"/>
      <c r="BG401" s="240"/>
      <c r="BH401" s="240"/>
      <c r="BI401" s="240"/>
      <c r="BJ401" s="240"/>
      <c r="BK401" s="240"/>
      <c r="BL401" s="240"/>
      <c r="BM401" s="240"/>
      <c r="BN401" s="240"/>
      <c r="BO401" s="240"/>
      <c r="BP401" s="240"/>
    </row>
    <row r="402" spans="1:68" ht="15" outlineLevel="1" x14ac:dyDescent="0.25">
      <c r="A402" s="5"/>
      <c r="B402" s="6"/>
      <c r="C402" s="17"/>
      <c r="D402" s="17"/>
      <c r="E402" s="17"/>
      <c r="F402" s="26"/>
      <c r="G402" s="26"/>
      <c r="H402" s="27" t="s">
        <v>79</v>
      </c>
      <c r="I402" s="368">
        <v>30</v>
      </c>
      <c r="J402" s="368">
        <v>30</v>
      </c>
      <c r="K402" s="368">
        <v>30</v>
      </c>
      <c r="L402" s="368">
        <v>30</v>
      </c>
      <c r="M402" s="368">
        <v>30</v>
      </c>
      <c r="N402" s="368">
        <v>30</v>
      </c>
      <c r="Q402" s="26"/>
      <c r="R402" s="26"/>
      <c r="S402" s="26"/>
      <c r="T402" s="26"/>
      <c r="U402" s="26"/>
      <c r="V402" s="26"/>
      <c r="W402" s="16"/>
      <c r="X402" s="7"/>
      <c r="Y402" s="7"/>
      <c r="Z402" s="7"/>
      <c r="AA402" s="240"/>
      <c r="AB402" s="240"/>
      <c r="AC402" s="240"/>
      <c r="AD402" s="240"/>
      <c r="AE402" s="240"/>
      <c r="AF402" s="240"/>
      <c r="AG402" s="240"/>
      <c r="AH402" s="240"/>
      <c r="AI402" s="240"/>
      <c r="AJ402" s="240"/>
      <c r="AK402" s="240"/>
      <c r="AL402" s="240"/>
      <c r="AM402" s="240"/>
      <c r="AN402" s="240"/>
      <c r="AO402" s="240"/>
      <c r="AP402" s="240"/>
      <c r="AQ402" s="240"/>
      <c r="AR402" s="240"/>
      <c r="AS402" s="240"/>
      <c r="AT402" s="240"/>
      <c r="AU402" s="240"/>
      <c r="AV402" s="240"/>
      <c r="AW402" s="240"/>
      <c r="AX402" s="240"/>
      <c r="AY402" s="240"/>
      <c r="AZ402" s="240"/>
      <c r="BA402" s="240"/>
      <c r="BB402" s="240"/>
      <c r="BC402" s="240"/>
      <c r="BD402" s="240"/>
      <c r="BE402" s="240"/>
      <c r="BF402" s="240"/>
      <c r="BG402" s="240"/>
      <c r="BH402" s="240"/>
      <c r="BI402" s="240"/>
      <c r="BJ402" s="240"/>
      <c r="BK402" s="240"/>
      <c r="BL402" s="240"/>
      <c r="BM402" s="240"/>
      <c r="BN402" s="240"/>
      <c r="BO402" s="240"/>
      <c r="BP402" s="240"/>
    </row>
    <row r="403" spans="1:68" ht="15" outlineLevel="1" x14ac:dyDescent="0.25">
      <c r="A403" s="5"/>
      <c r="B403" s="6"/>
      <c r="C403" s="17"/>
      <c r="D403" s="17"/>
      <c r="E403" s="17"/>
      <c r="F403" s="26"/>
      <c r="G403" s="26"/>
      <c r="H403" s="27" t="s">
        <v>80</v>
      </c>
      <c r="I403" s="368">
        <v>30</v>
      </c>
      <c r="J403" s="368">
        <v>30</v>
      </c>
      <c r="K403" s="368">
        <v>30</v>
      </c>
      <c r="L403" s="368">
        <v>30</v>
      </c>
      <c r="M403" s="368">
        <v>30</v>
      </c>
      <c r="N403" s="368">
        <v>30</v>
      </c>
      <c r="Q403" s="26"/>
      <c r="R403" s="26"/>
      <c r="S403" s="26"/>
      <c r="T403" s="26"/>
      <c r="U403" s="26"/>
      <c r="V403" s="26"/>
      <c r="W403" s="16"/>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5" outlineLevel="1" x14ac:dyDescent="0.25">
      <c r="A404" s="5"/>
      <c r="B404" s="6"/>
      <c r="C404" s="17"/>
      <c r="D404" s="17"/>
      <c r="E404" s="17"/>
      <c r="F404" s="26"/>
      <c r="G404" s="26"/>
      <c r="H404" s="27" t="s">
        <v>399</v>
      </c>
      <c r="I404" s="368">
        <v>30</v>
      </c>
      <c r="J404" s="368">
        <v>30</v>
      </c>
      <c r="K404" s="368">
        <v>30</v>
      </c>
      <c r="L404" s="368">
        <v>30</v>
      </c>
      <c r="M404" s="368">
        <v>30</v>
      </c>
      <c r="N404" s="368">
        <v>30</v>
      </c>
      <c r="Q404" s="26"/>
      <c r="R404" s="26"/>
      <c r="S404" s="26"/>
      <c r="T404" s="26"/>
      <c r="U404" s="26"/>
      <c r="V404" s="26"/>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5" outlineLevel="1" x14ac:dyDescent="0.25">
      <c r="A405" s="5"/>
      <c r="B405" s="6"/>
      <c r="C405" s="17"/>
      <c r="D405" s="17"/>
      <c r="E405" s="17"/>
      <c r="F405" s="26"/>
      <c r="G405" s="26"/>
      <c r="H405" s="8" t="s">
        <v>400</v>
      </c>
      <c r="I405" s="368">
        <v>30</v>
      </c>
      <c r="J405" s="368">
        <v>30</v>
      </c>
      <c r="K405" s="368">
        <v>30</v>
      </c>
      <c r="L405" s="368">
        <v>30</v>
      </c>
      <c r="M405" s="368">
        <v>30</v>
      </c>
      <c r="N405" s="368">
        <v>30</v>
      </c>
      <c r="Q405" s="26"/>
      <c r="R405" s="26"/>
      <c r="S405" s="26"/>
      <c r="T405" s="26"/>
      <c r="U405" s="26"/>
      <c r="V405" s="26"/>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5" outlineLevel="1" x14ac:dyDescent="0.25">
      <c r="A406" s="5"/>
      <c r="B406" s="6"/>
      <c r="C406" s="17"/>
      <c r="D406" s="17"/>
      <c r="E406" s="17"/>
      <c r="F406" s="26"/>
      <c r="G406" s="26"/>
      <c r="H406" s="8" t="s">
        <v>260</v>
      </c>
      <c r="I406" s="368">
        <v>30</v>
      </c>
      <c r="J406" s="368">
        <v>30</v>
      </c>
      <c r="K406" s="368">
        <v>30</v>
      </c>
      <c r="L406" s="368">
        <v>30</v>
      </c>
      <c r="M406" s="368">
        <v>30</v>
      </c>
      <c r="N406" s="368">
        <v>30</v>
      </c>
      <c r="Q406" s="26"/>
      <c r="R406" s="26"/>
      <c r="S406" s="26"/>
      <c r="T406" s="26"/>
      <c r="U406" s="26"/>
      <c r="V406" s="26"/>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5" outlineLevel="1" x14ac:dyDescent="0.25">
      <c r="A407" s="5"/>
      <c r="B407" s="6"/>
      <c r="C407" s="17"/>
      <c r="D407" s="17"/>
      <c r="E407" s="17"/>
      <c r="F407" s="26"/>
      <c r="G407" s="26"/>
      <c r="H407" s="27" t="s">
        <v>401</v>
      </c>
      <c r="I407" s="368">
        <v>30</v>
      </c>
      <c r="J407" s="368">
        <v>30</v>
      </c>
      <c r="K407" s="368">
        <v>30</v>
      </c>
      <c r="L407" s="368">
        <v>30</v>
      </c>
      <c r="M407" s="368">
        <v>30</v>
      </c>
      <c r="N407" s="368">
        <v>30</v>
      </c>
      <c r="Q407" s="26"/>
      <c r="R407" s="26"/>
      <c r="S407" s="26"/>
      <c r="T407" s="26"/>
      <c r="U407" s="26"/>
      <c r="V407" s="26"/>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5" outlineLevel="1" x14ac:dyDescent="0.25">
      <c r="A408" s="5"/>
      <c r="B408" s="6"/>
      <c r="C408" s="17"/>
      <c r="D408" s="17"/>
      <c r="E408" s="17"/>
      <c r="F408" s="26"/>
      <c r="G408" s="26"/>
      <c r="H408" s="27" t="s">
        <v>85</v>
      </c>
      <c r="I408" s="368">
        <v>30</v>
      </c>
      <c r="J408" s="368">
        <v>30</v>
      </c>
      <c r="K408" s="368">
        <v>30</v>
      </c>
      <c r="L408" s="368">
        <v>30</v>
      </c>
      <c r="M408" s="368">
        <v>30</v>
      </c>
      <c r="N408" s="368">
        <v>30</v>
      </c>
      <c r="Q408" s="26"/>
      <c r="R408" s="26"/>
      <c r="S408" s="26"/>
      <c r="T408" s="26"/>
      <c r="U408" s="26"/>
      <c r="V408" s="26"/>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5" outlineLevel="1" x14ac:dyDescent="0.25">
      <c r="A409" s="5"/>
      <c r="B409" s="6"/>
      <c r="C409" s="17"/>
      <c r="D409" s="17"/>
      <c r="E409" s="17"/>
      <c r="F409" s="26"/>
      <c r="G409" s="26"/>
      <c r="H409" s="27" t="s">
        <v>402</v>
      </c>
      <c r="I409" s="368">
        <v>30</v>
      </c>
      <c r="J409" s="368">
        <v>30</v>
      </c>
      <c r="K409" s="368">
        <v>30</v>
      </c>
      <c r="L409" s="368">
        <v>30</v>
      </c>
      <c r="M409" s="368">
        <v>30</v>
      </c>
      <c r="N409" s="368">
        <v>30</v>
      </c>
      <c r="Q409" s="26"/>
      <c r="R409" s="26"/>
      <c r="S409" s="26"/>
      <c r="T409" s="26"/>
      <c r="U409" s="26"/>
      <c r="V409" s="26"/>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5" outlineLevel="1" x14ac:dyDescent="0.25">
      <c r="A410" s="5"/>
      <c r="B410" s="6"/>
      <c r="C410" s="17"/>
      <c r="D410" s="17"/>
      <c r="E410" s="17"/>
      <c r="F410" s="26"/>
      <c r="G410" s="26"/>
      <c r="H410" s="27" t="s">
        <v>259</v>
      </c>
      <c r="I410" s="368">
        <v>30</v>
      </c>
      <c r="J410" s="368">
        <v>30</v>
      </c>
      <c r="K410" s="368">
        <v>30</v>
      </c>
      <c r="L410" s="368">
        <v>30</v>
      </c>
      <c r="M410" s="368">
        <v>30</v>
      </c>
      <c r="N410" s="368">
        <v>30</v>
      </c>
      <c r="Q410" s="26"/>
      <c r="R410" s="26"/>
      <c r="S410" s="26"/>
      <c r="T410" s="26"/>
      <c r="U410" s="26"/>
      <c r="V410" s="26"/>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5" outlineLevel="1" x14ac:dyDescent="0.25">
      <c r="A411" s="5"/>
      <c r="B411" s="6"/>
      <c r="C411" s="17"/>
      <c r="D411" s="17"/>
      <c r="E411" s="17"/>
      <c r="F411" s="26"/>
      <c r="G411" s="26"/>
      <c r="H411" s="27" t="s">
        <v>403</v>
      </c>
      <c r="I411" s="368">
        <v>30</v>
      </c>
      <c r="J411" s="368">
        <v>30</v>
      </c>
      <c r="K411" s="368">
        <v>30</v>
      </c>
      <c r="L411" s="368">
        <v>30</v>
      </c>
      <c r="M411" s="368">
        <v>30</v>
      </c>
      <c r="N411" s="368">
        <v>30</v>
      </c>
      <c r="Q411" s="26"/>
      <c r="R411" s="26"/>
      <c r="S411" s="26"/>
      <c r="T411" s="26"/>
      <c r="U411" s="26"/>
      <c r="V411" s="26"/>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257</v>
      </c>
      <c r="I412" s="368">
        <v>30</v>
      </c>
      <c r="J412" s="368">
        <v>30</v>
      </c>
      <c r="K412" s="368">
        <v>30</v>
      </c>
      <c r="L412" s="368">
        <v>30</v>
      </c>
      <c r="M412" s="368">
        <v>30</v>
      </c>
      <c r="N412" s="368">
        <v>30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ht="15" outlineLevel="1" x14ac:dyDescent="0.25">
      <c r="A413" s="5"/>
      <c r="B413" s="6"/>
      <c r="C413" s="17"/>
      <c r="D413" s="17"/>
      <c r="E413" s="17"/>
      <c r="F413" s="26"/>
      <c r="G413" s="26"/>
      <c r="H413" s="26" t="s">
        <v>404</v>
      </c>
      <c r="I413" s="368">
        <v>30</v>
      </c>
      <c r="J413" s="368">
        <v>30</v>
      </c>
      <c r="K413" s="368">
        <v>30</v>
      </c>
      <c r="L413" s="368">
        <v>30</v>
      </c>
      <c r="M413" s="368">
        <v>30</v>
      </c>
      <c r="N413" s="368">
        <v>30</v>
      </c>
      <c r="Q413" s="26"/>
      <c r="R413" s="26"/>
      <c r="S413" s="26"/>
      <c r="T413" s="26"/>
      <c r="U413" s="26"/>
      <c r="V413" s="26"/>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68" ht="15" outlineLevel="1" x14ac:dyDescent="0.25">
      <c r="A414" s="5"/>
      <c r="B414" s="6"/>
      <c r="C414" s="17"/>
      <c r="D414" s="17"/>
      <c r="E414" s="17"/>
      <c r="F414" s="26"/>
      <c r="G414" s="26"/>
      <c r="H414" s="8" t="s">
        <v>258</v>
      </c>
      <c r="I414" s="368">
        <v>30</v>
      </c>
      <c r="J414" s="368">
        <v>30</v>
      </c>
      <c r="K414" s="368">
        <v>30</v>
      </c>
      <c r="L414" s="368">
        <v>30</v>
      </c>
      <c r="M414" s="368">
        <v>30</v>
      </c>
      <c r="N414" s="368">
        <v>30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c r="I415" s="26"/>
      <c r="J415" s="26"/>
      <c r="K415" s="26"/>
      <c r="L415" s="26"/>
      <c r="M415" s="312"/>
      <c r="N415" s="313"/>
      <c r="O415" s="313"/>
      <c r="P415" s="35"/>
      <c r="Q415" s="33"/>
      <c r="R415" s="33"/>
      <c r="S415" s="33"/>
      <c r="T415" s="33"/>
      <c r="U415" s="33"/>
      <c r="V415" s="33"/>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2" customHeight="1" outlineLevel="1" x14ac:dyDescent="0.25">
      <c r="A416" s="5"/>
      <c r="B416" s="6"/>
      <c r="C416" s="17"/>
      <c r="D416" s="17"/>
      <c r="E416" s="17"/>
      <c r="F416" s="33"/>
      <c r="G416" s="33"/>
      <c r="H416" s="33"/>
      <c r="I416" s="33"/>
      <c r="J416" s="33"/>
      <c r="K416" s="33"/>
      <c r="L416" s="33"/>
      <c r="M416" s="33"/>
      <c r="N416" s="33"/>
      <c r="O416" s="33"/>
      <c r="P416" s="35"/>
      <c r="Q416" s="33"/>
      <c r="R416" s="33"/>
      <c r="S416" s="33"/>
      <c r="T416" s="35"/>
      <c r="U416" s="35"/>
      <c r="V416" s="35"/>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84" ht="12" customHeight="1" outlineLevel="1" x14ac:dyDescent="0.25">
      <c r="A417" s="5"/>
      <c r="B417" s="6"/>
      <c r="C417" s="17"/>
      <c r="D417" s="17"/>
      <c r="E417" s="17"/>
      <c r="F417" s="33"/>
      <c r="G417" s="33"/>
      <c r="H417" s="33"/>
      <c r="I417" s="33"/>
      <c r="J417" s="33"/>
      <c r="K417" s="33"/>
      <c r="L417" s="33"/>
      <c r="M417" s="58"/>
      <c r="N417" s="58"/>
      <c r="O417" s="58"/>
      <c r="P417" s="35"/>
      <c r="Q417" s="35"/>
      <c r="R417" s="35"/>
      <c r="S417" s="35"/>
      <c r="T417" s="35"/>
      <c r="U417" s="35"/>
      <c r="V417" s="35"/>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84" ht="5.0999999999999996" customHeight="1" outlineLevel="1" x14ac:dyDescent="0.25">
      <c r="A418" s="5"/>
      <c r="B418" s="6"/>
      <c r="C418" s="17"/>
      <c r="D418" s="17"/>
      <c r="E418" s="17"/>
      <c r="F418" s="36"/>
      <c r="G418" s="36"/>
      <c r="H418" s="36"/>
      <c r="I418" s="36"/>
      <c r="J418" s="36"/>
      <c r="K418" s="36"/>
      <c r="L418" s="37"/>
      <c r="M418" s="37"/>
      <c r="N418" s="38"/>
      <c r="O418" s="38"/>
      <c r="P418" s="38"/>
      <c r="Q418" s="38"/>
      <c r="R418" s="38"/>
      <c r="S418" s="38"/>
      <c r="T418" s="38"/>
      <c r="U418" s="38"/>
      <c r="V418" s="38"/>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84" ht="24.95" customHeight="1" outlineLevel="1" x14ac:dyDescent="0.25">
      <c r="A419" s="5"/>
      <c r="B419" s="6"/>
      <c r="C419" s="39"/>
      <c r="D419" s="39"/>
      <c r="E419" s="39"/>
      <c r="F419" s="39"/>
      <c r="G419" s="40" t="str">
        <f>G382</f>
        <v>Chem cost per application</v>
      </c>
      <c r="H419" s="39"/>
      <c r="I419" s="39"/>
      <c r="J419" s="39"/>
      <c r="K419" s="39"/>
      <c r="L419" s="39"/>
      <c r="M419" s="39"/>
      <c r="N419" s="39"/>
      <c r="O419" s="39"/>
      <c r="P419" s="39"/>
      <c r="Q419" s="39"/>
      <c r="R419" s="39"/>
      <c r="S419" s="39"/>
      <c r="T419" s="39"/>
      <c r="U419" s="39"/>
      <c r="V419" s="39"/>
      <c r="W419" s="41" t="s">
        <v>24</v>
      </c>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84" ht="12" customHeight="1" outlineLevel="1" x14ac:dyDescent="0.25">
      <c r="A420" s="5"/>
      <c r="B420" s="6"/>
      <c r="C420" s="6"/>
      <c r="D420" s="6"/>
      <c r="E420" s="6"/>
      <c r="F420" s="7"/>
      <c r="G420" s="7"/>
      <c r="H420" s="7"/>
      <c r="I420" s="7"/>
      <c r="J420" s="7"/>
      <c r="K420" s="7"/>
      <c r="L420" s="7"/>
      <c r="M420" s="7"/>
      <c r="N420" s="7"/>
      <c r="O420" s="7"/>
      <c r="P420" s="7"/>
      <c r="Q420" s="7"/>
      <c r="R420" s="7"/>
      <c r="S420" s="7"/>
      <c r="T420" s="7"/>
      <c r="U420" s="7"/>
      <c r="V420" s="7"/>
      <c r="W420" s="7"/>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c r="BQ420" s="7"/>
      <c r="BR420" s="7"/>
      <c r="BS420" s="7"/>
      <c r="BT420" s="7"/>
      <c r="BU420" s="7"/>
      <c r="BV420" s="7"/>
      <c r="BW420" s="7"/>
      <c r="BX420" s="7"/>
      <c r="BY420" s="7"/>
      <c r="BZ420" s="7"/>
      <c r="CA420" s="7"/>
      <c r="CB420" s="7"/>
      <c r="CC420" s="7"/>
      <c r="CD420" s="7"/>
      <c r="CE420" s="7"/>
      <c r="CF420" s="7"/>
    </row>
    <row r="421" spans="1:84" ht="12" customHeight="1" outlineLevel="1" x14ac:dyDescent="0.25">
      <c r="A421" s="5"/>
      <c r="B421" s="6"/>
      <c r="C421" s="6"/>
      <c r="D421" s="6"/>
      <c r="E421" s="6"/>
      <c r="F421" s="7"/>
      <c r="G421" s="7"/>
      <c r="H421" s="7"/>
      <c r="I421" s="7"/>
      <c r="J421" s="7"/>
      <c r="K421" s="7"/>
      <c r="L421" s="7"/>
      <c r="M421" s="7"/>
      <c r="N421" s="240"/>
      <c r="O421" s="240"/>
      <c r="P421" s="240"/>
      <c r="Q421" s="7"/>
      <c r="R421" s="7"/>
      <c r="S421" s="7"/>
      <c r="T421" s="7"/>
      <c r="U421" s="7"/>
      <c r="V421" s="7"/>
      <c r="W421" s="7"/>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c r="BQ421" s="7"/>
      <c r="BR421" s="7"/>
      <c r="BS421" s="7"/>
      <c r="BT421" s="7"/>
      <c r="BU421" s="7"/>
      <c r="BV421" s="7"/>
      <c r="BW421" s="7"/>
      <c r="BX421" s="7"/>
      <c r="BY421" s="7"/>
      <c r="BZ421" s="7"/>
      <c r="CA421" s="7"/>
      <c r="CB421" s="7"/>
      <c r="CC421" s="7"/>
      <c r="CD421" s="7"/>
      <c r="CE421" s="7"/>
      <c r="CF421" s="7"/>
    </row>
    <row r="422" spans="1:84" ht="5.0999999999999996" customHeight="1" outlineLevel="1" thickBot="1" x14ac:dyDescent="0.3">
      <c r="A422" s="5"/>
      <c r="B422" s="6"/>
      <c r="C422" s="6"/>
      <c r="D422" s="6"/>
      <c r="E422" s="6"/>
      <c r="F422" s="6"/>
      <c r="G422" s="6"/>
      <c r="H422" s="7"/>
      <c r="I422" s="7"/>
      <c r="J422" s="7"/>
      <c r="K422" s="7"/>
      <c r="L422" s="7"/>
      <c r="M422" s="7"/>
      <c r="N422" s="240"/>
      <c r="O422" s="240"/>
      <c r="P422" s="240"/>
      <c r="Q422" s="7"/>
      <c r="R422" s="7"/>
      <c r="S422" s="7"/>
      <c r="T422" s="7"/>
      <c r="U422" s="7"/>
      <c r="V422" s="7"/>
      <c r="W422" s="7"/>
      <c r="X422" s="6"/>
      <c r="Y422" s="6"/>
      <c r="Z422" s="6"/>
      <c r="AA422" s="239"/>
      <c r="AB422" s="239"/>
      <c r="AC422" s="239"/>
      <c r="AD422" s="239"/>
      <c r="AE422" s="239"/>
      <c r="AF422" s="239"/>
      <c r="AG422" s="239"/>
      <c r="AH422" s="239"/>
      <c r="AI422" s="239"/>
      <c r="AJ422" s="239"/>
      <c r="AK422" s="239"/>
      <c r="AL422" s="239"/>
      <c r="AM422" s="239"/>
      <c r="AN422" s="239"/>
      <c r="AO422" s="239"/>
      <c r="AP422" s="239"/>
      <c r="AQ422" s="239"/>
      <c r="AR422" s="239"/>
      <c r="AS422" s="239"/>
      <c r="AT422" s="239"/>
      <c r="AU422" s="239"/>
      <c r="AV422" s="239"/>
      <c r="AW422" s="239"/>
      <c r="AX422" s="239"/>
      <c r="AY422" s="239"/>
      <c r="AZ422" s="239"/>
      <c r="BA422" s="239"/>
      <c r="BB422" s="239"/>
      <c r="BC422" s="239"/>
      <c r="BD422" s="239"/>
      <c r="BE422" s="239"/>
      <c r="BF422" s="239"/>
      <c r="BG422" s="239"/>
      <c r="BH422" s="239"/>
      <c r="BI422" s="239"/>
      <c r="BJ422" s="239"/>
      <c r="BK422" s="239"/>
      <c r="BL422" s="239"/>
      <c r="BM422" s="239"/>
      <c r="BN422" s="239"/>
      <c r="BO422" s="239"/>
      <c r="BP422" s="239"/>
    </row>
    <row r="423" spans="1:84" ht="5.0999999999999996" customHeight="1" outlineLevel="1" x14ac:dyDescent="0.25">
      <c r="A423" s="5"/>
      <c r="B423" s="6"/>
      <c r="C423" s="9" t="s">
        <v>0</v>
      </c>
      <c r="D423" s="9"/>
      <c r="E423" s="9"/>
      <c r="F423" s="9"/>
      <c r="G423" s="9"/>
      <c r="H423" s="9"/>
      <c r="I423" s="9"/>
      <c r="J423" s="9"/>
      <c r="K423" s="10"/>
      <c r="L423" s="10"/>
      <c r="M423" s="10"/>
      <c r="N423" s="242"/>
      <c r="O423" s="242"/>
      <c r="P423" s="242"/>
      <c r="Q423" s="10"/>
      <c r="R423" s="10"/>
      <c r="S423" s="10"/>
      <c r="T423" s="10"/>
      <c r="U423" s="10"/>
      <c r="V423" s="10"/>
      <c r="W423" s="11"/>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84" ht="12" customHeight="1" outlineLevel="1" x14ac:dyDescent="0.25">
      <c r="A424" s="5"/>
      <c r="B424" s="6"/>
      <c r="C424" s="12"/>
      <c r="D424" s="12"/>
      <c r="E424" s="12" t="s">
        <v>1</v>
      </c>
      <c r="F424" s="13"/>
      <c r="G424" s="14" t="s">
        <v>25</v>
      </c>
      <c r="H424" s="13"/>
      <c r="I424" s="13"/>
      <c r="J424" s="13"/>
      <c r="K424" s="13"/>
      <c r="L424" s="13"/>
      <c r="M424" s="13"/>
      <c r="N424" s="245"/>
      <c r="O424" s="245"/>
      <c r="P424" s="245"/>
      <c r="Q424" s="13"/>
      <c r="R424" s="13"/>
      <c r="S424" s="15"/>
      <c r="T424" s="13"/>
      <c r="U424" s="15"/>
      <c r="V424" s="15"/>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84" ht="12" customHeight="1" outlineLevel="1" x14ac:dyDescent="0.25">
      <c r="A425" s="5"/>
      <c r="B425" s="6"/>
      <c r="C425" s="12"/>
      <c r="D425" s="12"/>
      <c r="E425" s="17"/>
      <c r="F425" s="13"/>
      <c r="G425" s="18"/>
      <c r="H425" s="13" t="s">
        <v>26</v>
      </c>
      <c r="I425" s="13"/>
      <c r="J425" s="13"/>
      <c r="K425" s="13"/>
      <c r="L425" s="13"/>
      <c r="M425" s="13"/>
      <c r="N425" s="245"/>
      <c r="O425" s="245"/>
      <c r="P425" s="245"/>
      <c r="Q425" s="13"/>
      <c r="R425" s="13"/>
      <c r="S425" s="15"/>
      <c r="T425" s="19"/>
      <c r="U425" s="15"/>
      <c r="V425" s="15"/>
      <c r="W425" s="16"/>
      <c r="X425" s="7"/>
      <c r="Y425" s="7"/>
      <c r="Z425" s="7"/>
      <c r="AA425" s="240"/>
      <c r="AB425" s="240"/>
      <c r="AC425" s="240"/>
      <c r="AD425" s="240"/>
      <c r="AE425" s="240"/>
      <c r="AF425" s="240"/>
      <c r="AG425" s="240"/>
      <c r="AH425" s="240"/>
      <c r="AI425" s="240"/>
      <c r="AJ425" s="240"/>
      <c r="AK425" s="240"/>
      <c r="AL425" s="240"/>
      <c r="AM425" s="240"/>
      <c r="AN425" s="240"/>
      <c r="AO425" s="240"/>
      <c r="AP425" s="240"/>
      <c r="AQ425" s="240"/>
      <c r="AR425" s="240"/>
      <c r="AS425" s="240"/>
      <c r="AT425" s="240"/>
      <c r="AU425" s="240"/>
      <c r="AV425" s="240"/>
      <c r="AW425" s="240"/>
      <c r="AX425" s="240"/>
      <c r="AY425" s="240"/>
      <c r="AZ425" s="240"/>
      <c r="BA425" s="240"/>
      <c r="BB425" s="240"/>
      <c r="BC425" s="240"/>
      <c r="BD425" s="240"/>
      <c r="BE425" s="240"/>
      <c r="BF425" s="240"/>
      <c r="BG425" s="240"/>
      <c r="BH425" s="240"/>
      <c r="BI425" s="240"/>
      <c r="BJ425" s="240"/>
      <c r="BK425" s="240"/>
      <c r="BL425" s="240"/>
      <c r="BM425" s="240"/>
      <c r="BN425" s="240"/>
      <c r="BO425" s="240"/>
      <c r="BP425" s="240"/>
    </row>
    <row r="426" spans="1:84" ht="12" customHeight="1" outlineLevel="1" x14ac:dyDescent="0.25">
      <c r="A426" s="5"/>
      <c r="B426" s="6"/>
      <c r="C426" s="17"/>
      <c r="D426" s="12"/>
      <c r="E426" s="17"/>
      <c r="F426" s="13"/>
      <c r="G426" s="13" t="s">
        <v>2</v>
      </c>
      <c r="H426" s="13"/>
      <c r="I426" s="13"/>
      <c r="J426" s="13"/>
      <c r="K426" s="13"/>
      <c r="L426" s="13"/>
      <c r="M426" s="13"/>
      <c r="N426" s="245"/>
      <c r="O426" s="245"/>
      <c r="P426" s="245"/>
      <c r="Q426" s="13"/>
      <c r="R426" s="13"/>
      <c r="S426" s="15"/>
      <c r="T426" s="19"/>
      <c r="U426" s="15"/>
      <c r="V426" s="15"/>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84" ht="12" customHeight="1" outlineLevel="1" x14ac:dyDescent="0.25">
      <c r="A427" s="5"/>
      <c r="B427" s="6"/>
      <c r="C427" s="20">
        <v>0</v>
      </c>
      <c r="D427" s="12"/>
      <c r="E427" s="17"/>
      <c r="F427" s="13"/>
      <c r="G427" s="21"/>
      <c r="H427" s="13"/>
      <c r="I427" s="13"/>
      <c r="J427" s="13"/>
      <c r="K427" s="13"/>
      <c r="L427" s="13"/>
      <c r="M427" s="13"/>
      <c r="N427" s="245"/>
      <c r="O427" s="245"/>
      <c r="P427" s="245"/>
      <c r="Q427" s="13"/>
      <c r="R427" s="13"/>
      <c r="S427" s="15"/>
      <c r="T427" s="19"/>
      <c r="U427" s="15"/>
      <c r="V427" s="15"/>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84" ht="12" customHeight="1" outlineLevel="1" x14ac:dyDescent="0.25">
      <c r="A428" s="5"/>
      <c r="B428" s="6"/>
      <c r="C428" s="17"/>
      <c r="D428" s="17"/>
      <c r="E428" s="17"/>
      <c r="F428" s="17"/>
      <c r="G428" s="17"/>
      <c r="H428" s="17"/>
      <c r="I428" s="17"/>
      <c r="J428" s="22"/>
      <c r="K428" s="22"/>
      <c r="L428" s="22"/>
      <c r="M428" s="22"/>
      <c r="N428" s="819"/>
      <c r="O428" s="819"/>
      <c r="P428" s="819"/>
      <c r="Q428" s="22"/>
      <c r="R428" s="22"/>
      <c r="S428" s="22"/>
      <c r="T428" s="22"/>
      <c r="U428" s="22"/>
      <c r="V428" s="22"/>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84" ht="12" customHeight="1" outlineLevel="1" x14ac:dyDescent="0.25">
      <c r="A429" s="5"/>
      <c r="B429" s="6"/>
      <c r="C429" s="17"/>
      <c r="D429" s="17"/>
      <c r="E429" s="17"/>
      <c r="F429" s="17"/>
      <c r="G429" s="17"/>
      <c r="H429" s="17"/>
      <c r="I429" s="17"/>
      <c r="J429" s="17"/>
      <c r="K429" s="17"/>
      <c r="L429" s="22"/>
      <c r="M429" s="22"/>
      <c r="N429" s="819"/>
      <c r="O429" s="819"/>
      <c r="P429" s="819"/>
      <c r="Q429" s="22"/>
      <c r="R429" s="22"/>
      <c r="S429" s="22"/>
      <c r="T429" s="22"/>
      <c r="U429" s="22"/>
      <c r="V429" s="22"/>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84" ht="12" customHeight="1" outlineLevel="1" x14ac:dyDescent="0.25">
      <c r="A430" s="5"/>
      <c r="B430" s="6"/>
      <c r="C430" s="17"/>
      <c r="D430" s="17"/>
      <c r="E430" s="17"/>
      <c r="F430" s="17"/>
      <c r="G430" s="17"/>
      <c r="H430" s="17"/>
      <c r="I430" s="17"/>
      <c r="J430" s="23"/>
      <c r="K430" s="23"/>
      <c r="L430" s="23"/>
      <c r="M430" s="23"/>
      <c r="N430" s="255"/>
      <c r="O430" s="255"/>
      <c r="P430" s="255"/>
      <c r="Q430" s="23"/>
      <c r="R430" s="24"/>
      <c r="S430" s="22"/>
      <c r="T430" s="22"/>
      <c r="U430" s="22"/>
      <c r="V430" s="22"/>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84" ht="12" customHeight="1" outlineLevel="1" x14ac:dyDescent="0.25">
      <c r="A431" s="5"/>
      <c r="B431" s="6"/>
      <c r="C431" s="17"/>
      <c r="D431" s="17"/>
      <c r="E431" s="17"/>
      <c r="F431" s="17"/>
      <c r="G431" s="17"/>
      <c r="H431" s="17"/>
      <c r="I431" s="17"/>
      <c r="J431" s="255" t="s">
        <v>447</v>
      </c>
      <c r="K431" s="255" t="s">
        <v>63</v>
      </c>
      <c r="L431" s="255" t="s">
        <v>64</v>
      </c>
      <c r="M431" s="255" t="s">
        <v>65</v>
      </c>
      <c r="N431" s="255" t="s">
        <v>66</v>
      </c>
      <c r="O431" s="255" t="s">
        <v>1004</v>
      </c>
      <c r="P431" s="255" t="s">
        <v>1005</v>
      </c>
      <c r="Q431" s="255" t="s">
        <v>1006</v>
      </c>
      <c r="R431" s="24"/>
      <c r="S431" s="22"/>
      <c r="T431" s="22"/>
      <c r="U431" s="22"/>
      <c r="V431" s="22"/>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84" ht="15" outlineLevel="1" x14ac:dyDescent="0.25">
      <c r="A432" s="5"/>
      <c r="B432" s="6"/>
      <c r="C432" s="17"/>
      <c r="D432" s="17"/>
      <c r="E432" s="17"/>
      <c r="F432" s="26"/>
      <c r="H432" s="27"/>
      <c r="I432" s="27" t="s">
        <v>81</v>
      </c>
      <c r="J432" s="375">
        <v>0</v>
      </c>
      <c r="K432" s="375">
        <v>0</v>
      </c>
      <c r="L432" s="375">
        <v>0</v>
      </c>
      <c r="M432" s="375">
        <v>1</v>
      </c>
      <c r="N432" s="375">
        <v>1</v>
      </c>
      <c r="O432" s="375">
        <v>0</v>
      </c>
      <c r="P432" s="375">
        <v>0</v>
      </c>
      <c r="Q432" s="375">
        <v>0</v>
      </c>
      <c r="R432" s="62"/>
      <c r="S432" s="62"/>
      <c r="T432" s="62"/>
      <c r="U432" s="62"/>
      <c r="V432" s="60"/>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H433" s="27"/>
      <c r="I433" s="27" t="s">
        <v>72</v>
      </c>
      <c r="J433" s="375">
        <v>0</v>
      </c>
      <c r="K433" s="375">
        <v>0</v>
      </c>
      <c r="L433" s="375">
        <v>0</v>
      </c>
      <c r="M433" s="375">
        <v>1</v>
      </c>
      <c r="N433" s="375">
        <v>1</v>
      </c>
      <c r="O433" s="375">
        <v>0</v>
      </c>
      <c r="P433" s="375">
        <v>0</v>
      </c>
      <c r="Q433" s="375">
        <v>0</v>
      </c>
      <c r="R433" s="62"/>
      <c r="S433" s="62"/>
      <c r="T433" s="62"/>
      <c r="U433" s="62"/>
      <c r="V433" s="60"/>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2" customHeight="1" outlineLevel="1" x14ac:dyDescent="0.25">
      <c r="A434" s="5"/>
      <c r="B434" s="6"/>
      <c r="C434" s="17"/>
      <c r="D434" s="17"/>
      <c r="E434" s="17"/>
      <c r="F434" s="26"/>
      <c r="H434" s="27"/>
      <c r="I434" s="27" t="s">
        <v>73</v>
      </c>
      <c r="J434" s="376">
        <v>0.14000000000000001</v>
      </c>
      <c r="K434" s="376">
        <v>0.59</v>
      </c>
      <c r="L434" s="376">
        <v>0.71</v>
      </c>
      <c r="M434" s="376">
        <v>1</v>
      </c>
      <c r="N434" s="376">
        <v>1.04</v>
      </c>
      <c r="O434" s="375">
        <v>0</v>
      </c>
      <c r="P434" s="375">
        <v>0</v>
      </c>
      <c r="Q434" s="375">
        <v>0</v>
      </c>
      <c r="R434" s="59"/>
      <c r="S434" s="59"/>
      <c r="T434" s="59"/>
      <c r="U434" s="59"/>
      <c r="V434" s="60"/>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2" customHeight="1" outlineLevel="1" x14ac:dyDescent="0.25">
      <c r="A435" s="5"/>
      <c r="B435" s="6"/>
      <c r="C435" s="17"/>
      <c r="D435" s="17"/>
      <c r="E435" s="17"/>
      <c r="F435" s="33"/>
      <c r="H435" s="27"/>
      <c r="I435" s="27" t="s">
        <v>74</v>
      </c>
      <c r="J435" s="375">
        <v>0.05</v>
      </c>
      <c r="K435" s="375">
        <v>0.15</v>
      </c>
      <c r="L435" s="375">
        <v>0.35</v>
      </c>
      <c r="M435" s="375">
        <v>1</v>
      </c>
      <c r="N435" s="375">
        <v>1</v>
      </c>
      <c r="O435" s="375">
        <v>0</v>
      </c>
      <c r="P435" s="375">
        <v>0</v>
      </c>
      <c r="Q435" s="375">
        <v>0</v>
      </c>
      <c r="R435" s="59"/>
      <c r="S435" s="59"/>
      <c r="T435" s="59"/>
      <c r="U435" s="59"/>
      <c r="V435" s="60"/>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2" customHeight="1" outlineLevel="1" x14ac:dyDescent="0.25">
      <c r="A436" s="5"/>
      <c r="B436" s="6"/>
      <c r="C436" s="17"/>
      <c r="D436" s="17"/>
      <c r="E436" s="17"/>
      <c r="F436" s="33"/>
      <c r="H436" s="27"/>
      <c r="I436" s="27" t="s">
        <v>75</v>
      </c>
      <c r="J436" s="375">
        <v>0.13</v>
      </c>
      <c r="K436" s="375">
        <v>0.35</v>
      </c>
      <c r="L436" s="375">
        <v>0.52</v>
      </c>
      <c r="M436" s="375">
        <v>1</v>
      </c>
      <c r="N436" s="375">
        <v>1.0900000000000001</v>
      </c>
      <c r="O436" s="375">
        <v>0</v>
      </c>
      <c r="P436" s="375">
        <v>0</v>
      </c>
      <c r="Q436" s="375">
        <v>0</v>
      </c>
      <c r="R436" s="59"/>
      <c r="S436" s="59"/>
      <c r="T436" s="59"/>
      <c r="U436" s="59"/>
      <c r="V436" s="60"/>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2" customHeight="1" outlineLevel="1" x14ac:dyDescent="0.25">
      <c r="A437" s="5"/>
      <c r="B437" s="6"/>
      <c r="C437" s="17"/>
      <c r="D437" s="17"/>
      <c r="E437" s="17"/>
      <c r="F437" s="33"/>
      <c r="H437" s="27"/>
      <c r="I437" s="27" t="s">
        <v>76</v>
      </c>
      <c r="J437" s="375">
        <v>0.15</v>
      </c>
      <c r="K437" s="375">
        <v>0.65</v>
      </c>
      <c r="L437" s="375">
        <v>0.73</v>
      </c>
      <c r="M437" s="375">
        <v>1</v>
      </c>
      <c r="N437" s="375">
        <v>1.04</v>
      </c>
      <c r="O437" s="375">
        <v>0</v>
      </c>
      <c r="P437" s="375">
        <v>0</v>
      </c>
      <c r="Q437" s="375">
        <v>0</v>
      </c>
      <c r="R437" s="59"/>
      <c r="S437" s="59"/>
      <c r="T437" s="59"/>
      <c r="U437" s="59"/>
      <c r="V437" s="60"/>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2" customHeight="1" outlineLevel="1" x14ac:dyDescent="0.25">
      <c r="A438" s="5"/>
      <c r="B438" s="6"/>
      <c r="C438" s="17"/>
      <c r="D438" s="17"/>
      <c r="E438" s="17"/>
      <c r="F438" s="33"/>
      <c r="H438" s="27"/>
      <c r="I438" s="27" t="s">
        <v>77</v>
      </c>
      <c r="J438" s="375">
        <v>7.0000000000000007E-2</v>
      </c>
      <c r="K438" s="375">
        <v>0.2</v>
      </c>
      <c r="L438" s="375">
        <v>0.67</v>
      </c>
      <c r="M438" s="375">
        <v>1</v>
      </c>
      <c r="N438" s="375">
        <v>1</v>
      </c>
      <c r="O438" s="375">
        <v>0</v>
      </c>
      <c r="P438" s="375">
        <v>0</v>
      </c>
      <c r="Q438" s="375">
        <v>0</v>
      </c>
      <c r="R438" s="59"/>
      <c r="S438" s="59"/>
      <c r="T438" s="59"/>
      <c r="U438" s="59"/>
      <c r="V438" s="60"/>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2" customHeight="1" outlineLevel="1" x14ac:dyDescent="0.25">
      <c r="A439" s="5"/>
      <c r="B439" s="6"/>
      <c r="C439" s="17"/>
      <c r="D439" s="17"/>
      <c r="E439" s="17"/>
      <c r="F439" s="33"/>
      <c r="H439" s="27"/>
      <c r="I439" s="27" t="s">
        <v>78</v>
      </c>
      <c r="J439" s="375">
        <v>0.09</v>
      </c>
      <c r="K439" s="375">
        <v>0.4</v>
      </c>
      <c r="L439" s="375">
        <v>0.75</v>
      </c>
      <c r="M439" s="375">
        <v>1</v>
      </c>
      <c r="N439" s="375">
        <v>1</v>
      </c>
      <c r="O439" s="375">
        <v>0</v>
      </c>
      <c r="P439" s="375">
        <v>0</v>
      </c>
      <c r="Q439" s="375">
        <v>0</v>
      </c>
      <c r="R439" s="59"/>
      <c r="S439" s="59"/>
      <c r="T439" s="59"/>
      <c r="U439" s="59"/>
      <c r="V439" s="60"/>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2" customHeight="1" outlineLevel="1" x14ac:dyDescent="0.25">
      <c r="A440" s="5"/>
      <c r="B440" s="6"/>
      <c r="C440" s="17"/>
      <c r="D440" s="17"/>
      <c r="E440" s="17"/>
      <c r="F440" s="33"/>
      <c r="H440" s="27"/>
      <c r="I440" s="27" t="s">
        <v>251</v>
      </c>
      <c r="J440" s="375">
        <v>0.06</v>
      </c>
      <c r="K440" s="375">
        <v>0.42</v>
      </c>
      <c r="L440" s="375">
        <v>0.62</v>
      </c>
      <c r="M440" s="375">
        <v>1</v>
      </c>
      <c r="N440" s="375">
        <v>1</v>
      </c>
      <c r="O440" s="375">
        <v>0</v>
      </c>
      <c r="P440" s="375">
        <v>0</v>
      </c>
      <c r="Q440" s="375">
        <v>0</v>
      </c>
      <c r="R440" s="59"/>
      <c r="S440" s="59"/>
      <c r="T440" s="59"/>
      <c r="U440" s="59"/>
      <c r="V440" s="60"/>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2" customHeight="1" outlineLevel="1" x14ac:dyDescent="0.25">
      <c r="A441" s="5"/>
      <c r="B441" s="6"/>
      <c r="C441" s="17"/>
      <c r="D441" s="17"/>
      <c r="E441" s="17"/>
      <c r="F441" s="33"/>
      <c r="H441" s="68"/>
      <c r="I441" s="68" t="s">
        <v>82</v>
      </c>
      <c r="J441" s="375">
        <v>7.0000000000000007E-2</v>
      </c>
      <c r="K441" s="375">
        <v>0.2</v>
      </c>
      <c r="L441" s="375">
        <v>0.67</v>
      </c>
      <c r="M441" s="375">
        <v>1</v>
      </c>
      <c r="N441" s="375">
        <v>1</v>
      </c>
      <c r="O441" s="375">
        <v>0</v>
      </c>
      <c r="P441" s="375">
        <v>0</v>
      </c>
      <c r="Q441" s="375">
        <v>0</v>
      </c>
      <c r="R441" s="59"/>
      <c r="S441" s="59"/>
      <c r="T441" s="59"/>
      <c r="U441" s="59"/>
      <c r="V441" s="60"/>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2" customHeight="1" outlineLevel="1" x14ac:dyDescent="0.25">
      <c r="A442" s="5"/>
      <c r="B442" s="6"/>
      <c r="C442" s="17"/>
      <c r="D442" s="17"/>
      <c r="E442" s="17"/>
      <c r="F442" s="33"/>
      <c r="H442" s="68"/>
      <c r="I442" s="68" t="s">
        <v>83</v>
      </c>
      <c r="J442" s="375">
        <v>7.0000000000000007E-2</v>
      </c>
      <c r="K442" s="375">
        <v>0.2</v>
      </c>
      <c r="L442" s="375">
        <v>0.67</v>
      </c>
      <c r="M442" s="375">
        <v>1</v>
      </c>
      <c r="N442" s="375">
        <v>1</v>
      </c>
      <c r="O442" s="375">
        <v>0</v>
      </c>
      <c r="P442" s="375">
        <v>0</v>
      </c>
      <c r="Q442" s="375">
        <v>0</v>
      </c>
      <c r="R442" s="59"/>
      <c r="S442" s="59"/>
      <c r="T442" s="59"/>
      <c r="U442" s="59"/>
      <c r="V442" s="60"/>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2" customHeight="1" outlineLevel="1" x14ac:dyDescent="0.25">
      <c r="A443" s="5"/>
      <c r="B443" s="6"/>
      <c r="C443" s="17"/>
      <c r="D443" s="17"/>
      <c r="E443" s="17"/>
      <c r="F443" s="33"/>
      <c r="H443" s="68"/>
      <c r="I443" s="68" t="s">
        <v>84</v>
      </c>
      <c r="J443" s="375">
        <v>7.0000000000000007E-2</v>
      </c>
      <c r="K443" s="375">
        <v>0.2</v>
      </c>
      <c r="L443" s="375">
        <v>0.67</v>
      </c>
      <c r="M443" s="375">
        <v>1</v>
      </c>
      <c r="N443" s="375">
        <v>1</v>
      </c>
      <c r="O443" s="375">
        <v>0</v>
      </c>
      <c r="P443" s="375">
        <v>0</v>
      </c>
      <c r="Q443" s="375">
        <v>0</v>
      </c>
      <c r="R443" s="59"/>
      <c r="S443" s="59"/>
      <c r="T443" s="59"/>
      <c r="U443" s="59"/>
      <c r="V443" s="60"/>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2" customHeight="1" outlineLevel="1" x14ac:dyDescent="0.25">
      <c r="A444" s="5"/>
      <c r="B444" s="6"/>
      <c r="C444" s="17"/>
      <c r="D444" s="17"/>
      <c r="E444" s="17"/>
      <c r="F444" s="33"/>
      <c r="J444" s="63"/>
      <c r="K444" s="63"/>
      <c r="L444" s="63"/>
      <c r="M444" s="63"/>
      <c r="N444" s="63"/>
      <c r="O444" s="63"/>
      <c r="P444" s="63"/>
      <c r="Q444" s="63"/>
      <c r="R444" s="59"/>
      <c r="S444" s="59"/>
      <c r="T444" s="59"/>
      <c r="U444" s="59"/>
      <c r="V444" s="60"/>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2" customHeight="1" outlineLevel="1" x14ac:dyDescent="0.25">
      <c r="A445" s="5"/>
      <c r="B445" s="6"/>
      <c r="C445" s="17"/>
      <c r="D445" s="17"/>
      <c r="E445" s="17"/>
      <c r="F445" s="33"/>
      <c r="G445" s="34"/>
      <c r="H445" s="34"/>
      <c r="I445" s="34"/>
      <c r="J445" s="63"/>
      <c r="K445" s="63"/>
      <c r="L445" s="63"/>
      <c r="M445" s="63"/>
      <c r="N445" s="63"/>
      <c r="O445" s="63"/>
      <c r="P445" s="63"/>
      <c r="Q445" s="63"/>
      <c r="R445" s="59"/>
      <c r="S445" s="59"/>
      <c r="T445" s="59"/>
      <c r="U445" s="59"/>
      <c r="V445" s="60"/>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5.0999999999999996" customHeight="1" outlineLevel="1" x14ac:dyDescent="0.25">
      <c r="A446" s="5"/>
      <c r="B446" s="6"/>
      <c r="C446" s="17"/>
      <c r="D446" s="17"/>
      <c r="E446" s="17"/>
      <c r="F446" s="36"/>
      <c r="G446" s="37"/>
      <c r="H446" s="37"/>
      <c r="I446" s="37"/>
      <c r="J446" s="38"/>
      <c r="K446" s="38"/>
      <c r="L446" s="38"/>
      <c r="M446" s="38"/>
      <c r="N446" s="268"/>
      <c r="O446" s="268"/>
      <c r="P446" s="268"/>
      <c r="Q446" s="38"/>
      <c r="R446" s="38"/>
      <c r="S446" s="38"/>
      <c r="T446" s="38"/>
      <c r="U446" s="38"/>
      <c r="V446" s="30"/>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24.95" customHeight="1" outlineLevel="1" x14ac:dyDescent="0.25">
      <c r="A447" s="5"/>
      <c r="B447" s="6"/>
      <c r="C447" s="39"/>
      <c r="D447" s="39"/>
      <c r="E447" s="39"/>
      <c r="F447" s="39"/>
      <c r="G447" s="40" t="str">
        <f>G424</f>
        <v>Yield by Soil</v>
      </c>
      <c r="H447" s="39"/>
      <c r="I447" s="39"/>
      <c r="J447" s="39"/>
      <c r="K447" s="39"/>
      <c r="L447" s="39"/>
      <c r="M447" s="39"/>
      <c r="N447" s="269"/>
      <c r="O447" s="269"/>
      <c r="P447" s="269"/>
      <c r="Q447" s="39"/>
      <c r="R447" s="39"/>
      <c r="S447" s="39"/>
      <c r="T447" s="39"/>
      <c r="U447" s="39"/>
      <c r="V447" s="39"/>
      <c r="W447" s="41" t="s">
        <v>24</v>
      </c>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68" ht="12" customHeight="1" outlineLevel="1" x14ac:dyDescent="0.25">
      <c r="A449" s="5"/>
      <c r="B449" s="6"/>
      <c r="C449" s="6"/>
      <c r="D449" s="6"/>
      <c r="E449" s="6"/>
      <c r="F449" s="6"/>
      <c r="G449" s="6"/>
      <c r="H449" s="7"/>
      <c r="I449" s="7"/>
      <c r="J449" s="7"/>
      <c r="K449" s="7"/>
      <c r="L449" s="7"/>
      <c r="M449" s="240"/>
      <c r="N449" s="240"/>
      <c r="O449" s="240"/>
      <c r="P449" s="7"/>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thickBot="1" x14ac:dyDescent="0.3">
      <c r="A450" s="5"/>
      <c r="B450" s="6"/>
      <c r="C450" s="6"/>
      <c r="D450" s="6"/>
      <c r="E450" s="6"/>
      <c r="F450" s="6"/>
      <c r="G450" s="6"/>
      <c r="H450" s="7"/>
      <c r="I450" s="7"/>
      <c r="J450" s="7"/>
      <c r="K450" s="7"/>
      <c r="L450" s="7"/>
      <c r="M450" s="240"/>
      <c r="N450" s="240"/>
      <c r="O450" s="240"/>
      <c r="P450" s="7"/>
      <c r="Q450" s="7"/>
      <c r="R450" s="7"/>
      <c r="S450" s="7"/>
      <c r="T450" s="7"/>
      <c r="U450" s="7"/>
      <c r="V450" s="7"/>
      <c r="W450" s="7"/>
      <c r="X450" s="6"/>
      <c r="Y450" s="6"/>
      <c r="Z450" s="6"/>
      <c r="AA450" s="239"/>
      <c r="AB450" s="239"/>
      <c r="AC450" s="239"/>
      <c r="AD450" s="239"/>
      <c r="AE450" s="239"/>
      <c r="AF450" s="239"/>
      <c r="AG450" s="239"/>
      <c r="AH450" s="239"/>
      <c r="AI450" s="239"/>
      <c r="AJ450" s="239"/>
      <c r="AK450" s="239"/>
      <c r="AL450" s="239"/>
      <c r="AM450" s="239"/>
      <c r="AN450" s="239"/>
      <c r="AO450" s="239"/>
      <c r="AP450" s="239"/>
      <c r="AQ450" s="239"/>
      <c r="AR450" s="239"/>
      <c r="AS450" s="239"/>
      <c r="AT450" s="239"/>
      <c r="AU450" s="239"/>
      <c r="AV450" s="239"/>
      <c r="AW450" s="239"/>
      <c r="AX450" s="239"/>
      <c r="AY450" s="239"/>
      <c r="AZ450" s="239"/>
      <c r="BA450" s="239"/>
      <c r="BB450" s="239"/>
      <c r="BC450" s="239"/>
      <c r="BD450" s="239"/>
      <c r="BE450" s="239"/>
      <c r="BF450" s="239"/>
      <c r="BG450" s="239"/>
      <c r="BH450" s="239"/>
      <c r="BI450" s="239"/>
      <c r="BJ450" s="239"/>
      <c r="BK450" s="239"/>
      <c r="BL450" s="239"/>
      <c r="BM450" s="239"/>
      <c r="BN450" s="239"/>
      <c r="BO450" s="239"/>
      <c r="BP450" s="239"/>
    </row>
    <row r="451" spans="1:68" ht="5.0999999999999996" customHeight="1" outlineLevel="1" x14ac:dyDescent="0.25">
      <c r="A451" s="5"/>
      <c r="B451" s="6"/>
      <c r="C451" s="9" t="s">
        <v>0</v>
      </c>
      <c r="D451" s="9"/>
      <c r="E451" s="9"/>
      <c r="F451" s="9"/>
      <c r="G451" s="9"/>
      <c r="H451" s="9"/>
      <c r="I451" s="9"/>
      <c r="J451" s="9"/>
      <c r="K451" s="10"/>
      <c r="L451" s="10"/>
      <c r="M451" s="242"/>
      <c r="N451" s="242"/>
      <c r="O451" s="242"/>
      <c r="P451" s="10"/>
      <c r="Q451" s="10"/>
      <c r="R451" s="10"/>
      <c r="S451" s="10"/>
      <c r="T451" s="10"/>
      <c r="U451" s="10"/>
      <c r="V451" s="10"/>
      <c r="W451" s="11"/>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2" t="s">
        <v>1</v>
      </c>
      <c r="F452" s="13"/>
      <c r="G452" s="14" t="s">
        <v>423</v>
      </c>
      <c r="H452" s="13"/>
      <c r="I452" s="13"/>
      <c r="J452" s="13"/>
      <c r="K452" s="13"/>
      <c r="L452" s="13"/>
      <c r="M452" s="245"/>
      <c r="N452" s="245"/>
      <c r="O452" s="245"/>
      <c r="P452" s="13"/>
      <c r="Q452" s="13"/>
      <c r="R452" s="13"/>
      <c r="S452" s="15"/>
      <c r="T452" s="13"/>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2"/>
      <c r="D453" s="12"/>
      <c r="E453" s="17"/>
      <c r="F453" s="13"/>
      <c r="G453" s="18"/>
      <c r="H453" s="13" t="s">
        <v>26</v>
      </c>
      <c r="I453" s="13"/>
      <c r="J453" s="13"/>
      <c r="K453" s="13"/>
      <c r="L453" s="13"/>
      <c r="M453" s="245"/>
      <c r="N453" s="245"/>
      <c r="O453" s="245"/>
      <c r="P453" s="13"/>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17"/>
      <c r="D454" s="12"/>
      <c r="E454" s="17"/>
      <c r="F454" s="13"/>
      <c r="G454" s="13" t="s">
        <v>2</v>
      </c>
      <c r="H454" s="13"/>
      <c r="I454" s="13"/>
      <c r="J454" s="13"/>
      <c r="K454" s="13"/>
      <c r="L454" s="13"/>
      <c r="M454" s="245"/>
      <c r="N454" s="245"/>
      <c r="O454" s="245"/>
      <c r="P454" s="13"/>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20">
        <v>0</v>
      </c>
      <c r="D455" s="12"/>
      <c r="E455" s="17"/>
      <c r="F455" s="13"/>
      <c r="G455" s="21"/>
      <c r="H455" s="13"/>
      <c r="I455" s="13"/>
      <c r="J455" s="13"/>
      <c r="K455" s="13"/>
      <c r="L455" s="13"/>
      <c r="M455" s="245"/>
      <c r="N455" s="245"/>
      <c r="O455" s="245"/>
      <c r="P455" s="13"/>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22"/>
      <c r="K456" s="22"/>
      <c r="L456" s="22"/>
      <c r="M456" s="819"/>
      <c r="N456" s="819"/>
      <c r="O456" s="819"/>
      <c r="P456" s="22"/>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17"/>
      <c r="K457" s="17"/>
      <c r="L457" s="22"/>
      <c r="M457" s="819"/>
      <c r="N457" s="819"/>
      <c r="O457" s="819"/>
      <c r="P457" s="22"/>
      <c r="Q457" s="22"/>
      <c r="R457" s="22"/>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23"/>
      <c r="J458" s="23"/>
      <c r="K458" s="23"/>
      <c r="L458" s="23"/>
      <c r="M458" s="255"/>
      <c r="N458" s="255"/>
      <c r="O458" s="255"/>
      <c r="P458" s="23"/>
      <c r="Q458" s="24"/>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2" customHeight="1" outlineLevel="1" x14ac:dyDescent="0.25">
      <c r="A459" s="5"/>
      <c r="B459" s="6"/>
      <c r="C459" s="17"/>
      <c r="D459" s="17"/>
      <c r="E459" s="17"/>
      <c r="F459" s="17"/>
      <c r="G459" s="17"/>
      <c r="H459" s="17"/>
      <c r="I459" s="255" t="s">
        <v>447</v>
      </c>
      <c r="J459" s="255" t="s">
        <v>63</v>
      </c>
      <c r="K459" s="255" t="s">
        <v>64</v>
      </c>
      <c r="L459" s="255" t="s">
        <v>65</v>
      </c>
      <c r="M459" s="255" t="s">
        <v>66</v>
      </c>
      <c r="N459" s="255" t="s">
        <v>1004</v>
      </c>
      <c r="O459" s="255" t="s">
        <v>1005</v>
      </c>
      <c r="P459" s="255" t="s">
        <v>1006</v>
      </c>
      <c r="Q459" s="24"/>
      <c r="R459" s="24"/>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ht="15" outlineLevel="1" x14ac:dyDescent="0.25">
      <c r="A460" s="5"/>
      <c r="B460" s="6"/>
      <c r="C460" s="17"/>
      <c r="D460" s="17"/>
      <c r="E460" s="17"/>
      <c r="F460" s="26"/>
      <c r="G460" s="27"/>
      <c r="H460" s="27" t="s">
        <v>81</v>
      </c>
      <c r="I460" s="370">
        <v>0</v>
      </c>
      <c r="J460" s="370">
        <v>0</v>
      </c>
      <c r="K460" s="370">
        <v>0</v>
      </c>
      <c r="L460" s="370">
        <v>1.0416666666666666E-2</v>
      </c>
      <c r="M460" s="370">
        <v>1.0416666666666666E-2</v>
      </c>
      <c r="N460" s="370">
        <v>0</v>
      </c>
      <c r="O460" s="370">
        <v>0</v>
      </c>
      <c r="P460" s="370">
        <v>0</v>
      </c>
      <c r="Q460" s="62"/>
      <c r="R460" s="62"/>
      <c r="S460" s="62"/>
      <c r="T460" s="62"/>
      <c r="U460" s="62"/>
      <c r="V460" s="60"/>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68" ht="15" outlineLevel="1" x14ac:dyDescent="0.25">
      <c r="A461" s="5"/>
      <c r="B461" s="6"/>
      <c r="C461" s="17"/>
      <c r="D461" s="17"/>
      <c r="E461" s="17"/>
      <c r="F461" s="26"/>
      <c r="G461" s="27"/>
      <c r="H461" s="27" t="s">
        <v>72</v>
      </c>
      <c r="I461" s="370">
        <v>0</v>
      </c>
      <c r="J461" s="370">
        <v>0</v>
      </c>
      <c r="K461" s="370">
        <v>0</v>
      </c>
      <c r="L461" s="370">
        <v>1.0416666666666666E-2</v>
      </c>
      <c r="M461" s="370">
        <v>1.0416666666666666E-2</v>
      </c>
      <c r="N461" s="370">
        <v>0</v>
      </c>
      <c r="O461" s="370">
        <v>0</v>
      </c>
      <c r="P461" s="370">
        <v>0</v>
      </c>
      <c r="Q461" s="62"/>
      <c r="R461" s="62"/>
      <c r="S461" s="62"/>
      <c r="T461" s="62"/>
      <c r="U461" s="62"/>
      <c r="V461" s="60"/>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68" ht="12" customHeight="1" outlineLevel="1" x14ac:dyDescent="0.25">
      <c r="A462" s="5"/>
      <c r="B462" s="6"/>
      <c r="C462" s="17"/>
      <c r="D462" s="17"/>
      <c r="E462" s="17"/>
      <c r="F462" s="26"/>
      <c r="G462" s="198"/>
      <c r="H462" s="198" t="s">
        <v>73</v>
      </c>
      <c r="I462" s="370">
        <v>0.33333333333333331</v>
      </c>
      <c r="J462" s="370">
        <v>0.33333333333333331</v>
      </c>
      <c r="K462" s="370">
        <v>0.125</v>
      </c>
      <c r="L462" s="370">
        <v>8.3333333333333329E-2</v>
      </c>
      <c r="M462" s="370">
        <v>8.3333333333333329E-2</v>
      </c>
      <c r="N462" s="370">
        <v>0</v>
      </c>
      <c r="O462" s="370">
        <v>0</v>
      </c>
      <c r="P462" s="370">
        <v>0</v>
      </c>
      <c r="Q462" s="59"/>
      <c r="R462" s="59"/>
      <c r="S462" s="59"/>
      <c r="T462" s="59"/>
      <c r="U462" s="59"/>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ht="12" customHeight="1" outlineLevel="1" x14ac:dyDescent="0.25">
      <c r="A463" s="5"/>
      <c r="B463" s="6"/>
      <c r="C463" s="17"/>
      <c r="D463" s="17"/>
      <c r="E463" s="17"/>
      <c r="F463" s="33"/>
      <c r="G463" s="198"/>
      <c r="H463" s="198" t="s">
        <v>74</v>
      </c>
      <c r="I463" s="370">
        <v>0.33333333333333331</v>
      </c>
      <c r="J463" s="370">
        <v>0.33333333333333331</v>
      </c>
      <c r="K463" s="370">
        <v>0.125</v>
      </c>
      <c r="L463" s="370">
        <v>8.3333333333333329E-2</v>
      </c>
      <c r="M463" s="370">
        <v>8.3333333333333329E-2</v>
      </c>
      <c r="N463" s="370">
        <v>0</v>
      </c>
      <c r="O463" s="370">
        <v>0</v>
      </c>
      <c r="P463" s="370">
        <v>0</v>
      </c>
      <c r="Q463" s="59"/>
      <c r="R463" s="59"/>
      <c r="S463" s="59"/>
      <c r="T463" s="59"/>
      <c r="U463" s="59"/>
      <c r="V463" s="60"/>
      <c r="W463" s="16"/>
      <c r="X463" s="7"/>
      <c r="Y463" s="7"/>
      <c r="Z463" s="7"/>
      <c r="AA463" s="240"/>
      <c r="AB463" s="240"/>
      <c r="AC463" s="240"/>
      <c r="AD463" s="240"/>
      <c r="AE463" s="240"/>
      <c r="AF463" s="240"/>
      <c r="AG463" s="240"/>
      <c r="AH463" s="240"/>
      <c r="AI463" s="240"/>
      <c r="AJ463" s="240"/>
      <c r="AK463" s="240"/>
      <c r="AL463" s="240"/>
      <c r="AM463" s="240"/>
      <c r="AN463" s="240"/>
      <c r="AO463" s="240"/>
      <c r="AP463" s="240"/>
      <c r="AQ463" s="240"/>
      <c r="AR463" s="240"/>
      <c r="AS463" s="240"/>
      <c r="AT463" s="240"/>
      <c r="AU463" s="240"/>
      <c r="AV463" s="240"/>
      <c r="AW463" s="240"/>
      <c r="AX463" s="240"/>
      <c r="AY463" s="240"/>
      <c r="AZ463" s="240"/>
      <c r="BA463" s="240"/>
      <c r="BB463" s="240"/>
      <c r="BC463" s="240"/>
      <c r="BD463" s="240"/>
      <c r="BE463" s="240"/>
      <c r="BF463" s="240"/>
      <c r="BG463" s="240"/>
      <c r="BH463" s="240"/>
      <c r="BI463" s="240"/>
      <c r="BJ463" s="240"/>
      <c r="BK463" s="240"/>
      <c r="BL463" s="240"/>
      <c r="BM463" s="240"/>
      <c r="BN463" s="240"/>
      <c r="BO463" s="240"/>
      <c r="BP463" s="240"/>
    </row>
    <row r="464" spans="1:68" ht="12" customHeight="1" outlineLevel="1" x14ac:dyDescent="0.25">
      <c r="A464" s="5"/>
      <c r="B464" s="6"/>
      <c r="C464" s="17"/>
      <c r="D464" s="17"/>
      <c r="E464" s="17"/>
      <c r="F464" s="33"/>
      <c r="G464" s="198"/>
      <c r="H464" s="198" t="s">
        <v>75</v>
      </c>
      <c r="I464" s="370">
        <v>0</v>
      </c>
      <c r="J464" s="370">
        <v>0</v>
      </c>
      <c r="K464" s="370">
        <v>0</v>
      </c>
      <c r="L464" s="370">
        <v>0</v>
      </c>
      <c r="M464" s="370">
        <v>0</v>
      </c>
      <c r="N464" s="370">
        <v>0</v>
      </c>
      <c r="O464" s="370">
        <v>0</v>
      </c>
      <c r="P464" s="370">
        <v>0</v>
      </c>
      <c r="Q464" s="59"/>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84" ht="12" customHeight="1" outlineLevel="1" x14ac:dyDescent="0.25">
      <c r="A465" s="5"/>
      <c r="B465" s="6"/>
      <c r="C465" s="17"/>
      <c r="D465" s="17"/>
      <c r="E465" s="17"/>
      <c r="F465" s="33"/>
      <c r="G465" s="198"/>
      <c r="H465" s="198" t="s">
        <v>76</v>
      </c>
      <c r="I465" s="370">
        <v>0.33333333333333331</v>
      </c>
      <c r="J465" s="370">
        <v>0.33333333333333331</v>
      </c>
      <c r="K465" s="370">
        <v>0.125</v>
      </c>
      <c r="L465" s="370">
        <v>8.3333333333333329E-2</v>
      </c>
      <c r="M465" s="370">
        <v>8.3333333333333329E-2</v>
      </c>
      <c r="N465" s="370">
        <v>0</v>
      </c>
      <c r="O465" s="370">
        <v>0</v>
      </c>
      <c r="P465" s="370">
        <v>0</v>
      </c>
      <c r="Q465" s="59"/>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84" ht="12" customHeight="1" outlineLevel="1" x14ac:dyDescent="0.25">
      <c r="A466" s="5"/>
      <c r="B466" s="6"/>
      <c r="C466" s="17"/>
      <c r="D466" s="17"/>
      <c r="E466" s="17"/>
      <c r="F466" s="33"/>
      <c r="G466" s="198"/>
      <c r="H466" s="198" t="s">
        <v>77</v>
      </c>
      <c r="I466" s="370">
        <v>0.16666666666666666</v>
      </c>
      <c r="J466" s="370">
        <v>0.16666666666666666</v>
      </c>
      <c r="K466" s="370">
        <v>6.25E-2</v>
      </c>
      <c r="L466" s="370">
        <v>4.1666666666666664E-2</v>
      </c>
      <c r="M466" s="370">
        <v>4.1666666666666664E-2</v>
      </c>
      <c r="N466" s="370">
        <v>0</v>
      </c>
      <c r="O466" s="370">
        <v>0</v>
      </c>
      <c r="P466" s="370">
        <v>0</v>
      </c>
      <c r="Q466" s="59"/>
      <c r="R466" s="59"/>
      <c r="S466" s="59"/>
      <c r="T466" s="59"/>
      <c r="U466" s="59"/>
      <c r="V466" s="60"/>
      <c r="W466" s="16"/>
      <c r="X466" s="7"/>
      <c r="Y466" s="7"/>
      <c r="Z466" s="7"/>
      <c r="AA466" s="240"/>
      <c r="AB466" s="240"/>
      <c r="AC466" s="240"/>
      <c r="AD466" s="240"/>
      <c r="AE466" s="240"/>
      <c r="AF466" s="240"/>
      <c r="AG466" s="240"/>
      <c r="AH466" s="240"/>
      <c r="AI466" s="240"/>
      <c r="AJ466" s="240"/>
      <c r="AK466" s="240"/>
      <c r="AL466" s="240"/>
      <c r="AM466" s="240"/>
      <c r="AN466" s="240"/>
      <c r="AO466" s="240"/>
      <c r="AP466" s="240"/>
      <c r="AQ466" s="240"/>
      <c r="AR466" s="240"/>
      <c r="AS466" s="240"/>
      <c r="AT466" s="240"/>
      <c r="AU466" s="240"/>
      <c r="AV466" s="240"/>
      <c r="AW466" s="240"/>
      <c r="AX466" s="240"/>
      <c r="AY466" s="240"/>
      <c r="AZ466" s="240"/>
      <c r="BA466" s="240"/>
      <c r="BB466" s="240"/>
      <c r="BC466" s="240"/>
      <c r="BD466" s="240"/>
      <c r="BE466" s="240"/>
      <c r="BF466" s="240"/>
      <c r="BG466" s="240"/>
      <c r="BH466" s="240"/>
      <c r="BI466" s="240"/>
      <c r="BJ466" s="240"/>
      <c r="BK466" s="240"/>
      <c r="BL466" s="240"/>
      <c r="BM466" s="240"/>
      <c r="BN466" s="240"/>
      <c r="BO466" s="240"/>
      <c r="BP466" s="240"/>
    </row>
    <row r="467" spans="1:84" ht="12" customHeight="1" outlineLevel="1" x14ac:dyDescent="0.25">
      <c r="A467" s="5"/>
      <c r="B467" s="6"/>
      <c r="C467" s="17"/>
      <c r="D467" s="17"/>
      <c r="E467" s="17"/>
      <c r="F467" s="33"/>
      <c r="G467" s="198"/>
      <c r="H467" s="198" t="s">
        <v>78</v>
      </c>
      <c r="I467" s="370">
        <v>0</v>
      </c>
      <c r="J467" s="370">
        <v>0</v>
      </c>
      <c r="K467" s="370">
        <v>0</v>
      </c>
      <c r="L467" s="370">
        <v>0</v>
      </c>
      <c r="M467" s="370">
        <v>0</v>
      </c>
      <c r="N467" s="370">
        <v>0</v>
      </c>
      <c r="O467" s="370">
        <v>0</v>
      </c>
      <c r="P467" s="370">
        <v>0</v>
      </c>
      <c r="Q467" s="59"/>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84" ht="12" customHeight="1" outlineLevel="1" x14ac:dyDescent="0.25">
      <c r="A468" s="5"/>
      <c r="B468" s="6"/>
      <c r="C468" s="17"/>
      <c r="D468" s="17"/>
      <c r="E468" s="17"/>
      <c r="F468" s="33"/>
      <c r="G468" s="198"/>
      <c r="H468" s="198" t="s">
        <v>251</v>
      </c>
      <c r="I468" s="370">
        <v>0</v>
      </c>
      <c r="J468" s="370">
        <v>0</v>
      </c>
      <c r="K468" s="370">
        <v>0</v>
      </c>
      <c r="L468" s="370">
        <v>0</v>
      </c>
      <c r="M468" s="370">
        <v>0</v>
      </c>
      <c r="N468" s="370">
        <v>0</v>
      </c>
      <c r="O468" s="370">
        <v>0</v>
      </c>
      <c r="P468" s="370">
        <v>0</v>
      </c>
      <c r="Q468" s="59"/>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84" ht="12" customHeight="1" outlineLevel="1" x14ac:dyDescent="0.25">
      <c r="A469" s="5"/>
      <c r="B469" s="6"/>
      <c r="C469" s="17"/>
      <c r="D469" s="17"/>
      <c r="E469" s="17"/>
      <c r="F469" s="33"/>
      <c r="G469" s="198"/>
      <c r="H469" s="198" t="s">
        <v>82</v>
      </c>
      <c r="I469" s="370">
        <v>0.16666666666666666</v>
      </c>
      <c r="J469" s="370">
        <v>0.16666666666666666</v>
      </c>
      <c r="K469" s="370">
        <v>6.25E-2</v>
      </c>
      <c r="L469" s="370">
        <v>4.1666666666666664E-2</v>
      </c>
      <c r="M469" s="370">
        <v>4.1666666666666664E-2</v>
      </c>
      <c r="N469" s="370">
        <v>0</v>
      </c>
      <c r="O469" s="370">
        <v>0</v>
      </c>
      <c r="P469" s="370">
        <v>0</v>
      </c>
      <c r="Q469" s="59"/>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84" ht="12" customHeight="1" outlineLevel="1" x14ac:dyDescent="0.25">
      <c r="A470" s="5"/>
      <c r="B470" s="6"/>
      <c r="C470" s="17"/>
      <c r="D470" s="17"/>
      <c r="E470" s="17"/>
      <c r="F470" s="33"/>
      <c r="G470" s="198"/>
      <c r="H470" s="198" t="s">
        <v>83</v>
      </c>
      <c r="I470" s="370">
        <v>0.16666666666666666</v>
      </c>
      <c r="J470" s="370">
        <v>0.16666666666666666</v>
      </c>
      <c r="K470" s="370">
        <v>6.25E-2</v>
      </c>
      <c r="L470" s="370">
        <v>4.1666666666666664E-2</v>
      </c>
      <c r="M470" s="370">
        <v>4.1666666666666664E-2</v>
      </c>
      <c r="N470" s="370">
        <v>0</v>
      </c>
      <c r="O470" s="370">
        <v>0</v>
      </c>
      <c r="P470" s="370">
        <v>0</v>
      </c>
      <c r="Q470" s="59"/>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84" ht="12" customHeight="1" outlineLevel="1" x14ac:dyDescent="0.25">
      <c r="A471" s="5"/>
      <c r="B471" s="6"/>
      <c r="C471" s="17"/>
      <c r="D471" s="17"/>
      <c r="E471" s="17"/>
      <c r="F471" s="33"/>
      <c r="G471" s="198"/>
      <c r="H471" s="198" t="s">
        <v>84</v>
      </c>
      <c r="I471" s="370">
        <v>0.16666666666666666</v>
      </c>
      <c r="J471" s="370">
        <v>0.16666666666666666</v>
      </c>
      <c r="K471" s="370">
        <v>6.25E-2</v>
      </c>
      <c r="L471" s="370">
        <v>4.1666666666666664E-2</v>
      </c>
      <c r="M471" s="370">
        <v>4.1666666666666664E-2</v>
      </c>
      <c r="N471" s="370">
        <v>0</v>
      </c>
      <c r="O471" s="370">
        <v>0</v>
      </c>
      <c r="P471" s="370">
        <v>0</v>
      </c>
      <c r="Q471" s="59"/>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84" ht="12" customHeight="1" outlineLevel="1" x14ac:dyDescent="0.25">
      <c r="A472" s="5"/>
      <c r="B472" s="6"/>
      <c r="C472" s="17"/>
      <c r="D472" s="17"/>
      <c r="E472" s="17"/>
      <c r="F472" s="33"/>
      <c r="G472" s="34"/>
      <c r="H472" s="34"/>
      <c r="I472" s="64"/>
      <c r="J472" s="63"/>
      <c r="K472" s="63"/>
      <c r="L472" s="63"/>
      <c r="M472" s="63"/>
      <c r="N472" s="63"/>
      <c r="O472" s="63"/>
      <c r="P472" s="63"/>
      <c r="Q472" s="59"/>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84" ht="5.0999999999999996" customHeight="1" outlineLevel="1" x14ac:dyDescent="0.25">
      <c r="A473" s="5"/>
      <c r="B473" s="6"/>
      <c r="C473" s="17"/>
      <c r="D473" s="17"/>
      <c r="E473" s="17"/>
      <c r="F473" s="36"/>
      <c r="G473" s="37"/>
      <c r="H473" s="37"/>
      <c r="I473" s="37"/>
      <c r="J473" s="38"/>
      <c r="K473" s="38"/>
      <c r="L473" s="38"/>
      <c r="M473" s="268"/>
      <c r="N473" s="268"/>
      <c r="O473" s="268"/>
      <c r="P473" s="38"/>
      <c r="Q473" s="38"/>
      <c r="R473" s="38"/>
      <c r="S473" s="38"/>
      <c r="T473" s="38"/>
      <c r="U473" s="38"/>
      <c r="V473" s="3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84" ht="24.95" customHeight="1" outlineLevel="1" x14ac:dyDescent="0.25">
      <c r="A474" s="5"/>
      <c r="B474" s="6"/>
      <c r="C474" s="39"/>
      <c r="D474" s="39"/>
      <c r="E474" s="39"/>
      <c r="F474" s="39"/>
      <c r="G474" s="40" t="str">
        <f>G452</f>
        <v>Yield reduction - Frost</v>
      </c>
      <c r="H474" s="39"/>
      <c r="I474" s="39"/>
      <c r="J474" s="39"/>
      <c r="K474" s="39"/>
      <c r="L474" s="39"/>
      <c r="M474" s="269"/>
      <c r="N474" s="269"/>
      <c r="O474" s="269"/>
      <c r="P474" s="39"/>
      <c r="Q474" s="39"/>
      <c r="R474" s="39"/>
      <c r="S474" s="39"/>
      <c r="T474" s="39"/>
      <c r="U474" s="39"/>
      <c r="V474" s="39"/>
      <c r="W474" s="41" t="s">
        <v>24</v>
      </c>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84" ht="12" customHeight="1" outlineLevel="1" x14ac:dyDescent="0.25">
      <c r="A475" s="5"/>
      <c r="B475" s="6"/>
      <c r="C475" s="6"/>
      <c r="D475" s="6"/>
      <c r="E475" s="6"/>
      <c r="F475" s="7"/>
      <c r="G475" s="7"/>
      <c r="H475" s="7"/>
      <c r="I475" s="7"/>
      <c r="J475" s="7"/>
      <c r="K475" s="7"/>
      <c r="L475" s="7"/>
      <c r="M475" s="240"/>
      <c r="N475" s="240"/>
      <c r="O475" s="240"/>
      <c r="P475" s="7"/>
      <c r="Q475" s="7"/>
      <c r="R475" s="7"/>
      <c r="S475" s="7"/>
      <c r="T475" s="7"/>
      <c r="U475" s="7"/>
      <c r="V475" s="7"/>
      <c r="W475" s="7"/>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c r="BQ475" s="7"/>
      <c r="BR475" s="7"/>
      <c r="BS475" s="7"/>
      <c r="BT475" s="7"/>
      <c r="BU475" s="7"/>
      <c r="BV475" s="7"/>
      <c r="BW475" s="7"/>
      <c r="BX475" s="7"/>
      <c r="BY475" s="7"/>
      <c r="BZ475" s="7"/>
      <c r="CA475" s="7"/>
      <c r="CB475" s="7"/>
      <c r="CC475" s="7"/>
      <c r="CD475" s="7"/>
      <c r="CE475" s="7"/>
      <c r="CF475" s="7"/>
    </row>
    <row r="476" spans="1:84" ht="12" customHeight="1" outlineLevel="1" x14ac:dyDescent="0.25">
      <c r="A476" s="5"/>
      <c r="B476" s="6"/>
      <c r="C476" s="6"/>
      <c r="D476" s="6"/>
      <c r="E476" s="6"/>
      <c r="F476" s="6"/>
      <c r="G476" s="6"/>
      <c r="H476" s="7"/>
      <c r="I476" s="7"/>
      <c r="J476" s="7"/>
      <c r="K476" s="7"/>
      <c r="L476" s="7"/>
      <c r="M476" s="7"/>
      <c r="N476" s="7"/>
      <c r="O476" s="7"/>
      <c r="P476" s="7"/>
      <c r="Q476" s="7"/>
      <c r="R476" s="7"/>
      <c r="S476" s="7"/>
      <c r="T476" s="7"/>
      <c r="U476" s="7"/>
      <c r="V476" s="7"/>
      <c r="W476" s="7"/>
      <c r="X476" s="6"/>
      <c r="Y476" s="6"/>
      <c r="Z476" s="6"/>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84" ht="5.0999999999999996" customHeight="1" outlineLevel="1" thickBot="1" x14ac:dyDescent="0.3">
      <c r="A477" s="5"/>
      <c r="B477" s="6"/>
      <c r="C477" s="6"/>
      <c r="D477" s="6"/>
      <c r="E477" s="6"/>
      <c r="F477" s="6"/>
      <c r="G477" s="6"/>
      <c r="H477" s="7"/>
      <c r="I477" s="7"/>
      <c r="J477" s="7"/>
      <c r="K477" s="7"/>
      <c r="L477" s="7"/>
      <c r="M477" s="7"/>
      <c r="N477" s="7"/>
      <c r="O477" s="7"/>
      <c r="P477" s="7"/>
      <c r="Q477" s="7"/>
      <c r="R477" s="7"/>
      <c r="S477" s="7"/>
      <c r="T477" s="7"/>
      <c r="U477" s="7"/>
      <c r="V477" s="7"/>
      <c r="W477" s="7"/>
      <c r="X477" s="6"/>
      <c r="Y477" s="6"/>
      <c r="Z477" s="6"/>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84" ht="5.0999999999999996" customHeight="1" outlineLevel="1" x14ac:dyDescent="0.25">
      <c r="A478" s="5"/>
      <c r="B478" s="6"/>
      <c r="C478" s="9" t="s">
        <v>0</v>
      </c>
      <c r="D478" s="9"/>
      <c r="E478" s="9"/>
      <c r="F478" s="9"/>
      <c r="G478" s="9"/>
      <c r="H478" s="9"/>
      <c r="I478" s="9"/>
      <c r="J478" s="9"/>
      <c r="K478" s="317"/>
      <c r="L478" s="10"/>
      <c r="M478" s="10"/>
      <c r="N478" s="10"/>
      <c r="O478" s="10"/>
      <c r="P478" s="10"/>
      <c r="Q478" s="10"/>
      <c r="R478" s="10"/>
      <c r="S478" s="10"/>
      <c r="T478" s="10"/>
      <c r="U478" s="10"/>
      <c r="V478" s="10"/>
      <c r="W478" s="11"/>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84" ht="12" customHeight="1" outlineLevel="1" x14ac:dyDescent="0.25">
      <c r="A479" s="5"/>
      <c r="B479" s="6"/>
      <c r="C479" s="12"/>
      <c r="D479" s="12"/>
      <c r="E479" s="12" t="s">
        <v>1</v>
      </c>
      <c r="F479" s="13"/>
      <c r="G479" s="14" t="s">
        <v>381</v>
      </c>
      <c r="H479" s="13"/>
      <c r="I479" s="13"/>
      <c r="J479" s="13"/>
      <c r="K479" s="13"/>
      <c r="L479" s="13"/>
      <c r="M479" s="13"/>
      <c r="N479" s="13"/>
      <c r="O479" s="13"/>
      <c r="P479" s="13"/>
      <c r="Q479" s="13"/>
      <c r="R479" s="13"/>
      <c r="S479" s="15"/>
      <c r="T479" s="13"/>
      <c r="U479" s="15"/>
      <c r="V479" s="15"/>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84" ht="12" customHeight="1" outlineLevel="1" x14ac:dyDescent="0.25">
      <c r="A480" s="5"/>
      <c r="B480" s="6"/>
      <c r="C480" s="12"/>
      <c r="D480" s="12"/>
      <c r="E480" s="17"/>
      <c r="F480" s="13"/>
      <c r="G480" s="18"/>
      <c r="H480" s="13"/>
      <c r="I480" s="13"/>
      <c r="J480" s="13"/>
      <c r="K480" s="13"/>
      <c r="L480" s="13"/>
      <c r="M480" s="13"/>
      <c r="N480" s="13"/>
      <c r="O480" s="13"/>
      <c r="P480" s="13"/>
      <c r="Q480" s="13"/>
      <c r="R480" s="13"/>
      <c r="S480" s="15"/>
      <c r="T480" s="19"/>
      <c r="U480" s="15"/>
      <c r="V480" s="15"/>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17"/>
      <c r="D481" s="12"/>
      <c r="E481" s="17"/>
      <c r="F481" s="13"/>
      <c r="G481" s="13"/>
      <c r="H481" s="13"/>
      <c r="I481" s="13" t="s">
        <v>409</v>
      </c>
      <c r="J481" s="13"/>
      <c r="K481" s="13"/>
      <c r="L481" s="13"/>
      <c r="M481" s="13"/>
      <c r="N481" s="13"/>
      <c r="O481" s="13"/>
      <c r="P481" s="13"/>
      <c r="Q481" s="13"/>
      <c r="R481" s="13"/>
      <c r="S481" s="15"/>
      <c r="T481" s="19"/>
      <c r="U481" s="15"/>
      <c r="V481" s="15"/>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12" customHeight="1" outlineLevel="1" x14ac:dyDescent="0.25">
      <c r="A482" s="5"/>
      <c r="B482" s="6"/>
      <c r="C482" s="17"/>
      <c r="D482" s="17"/>
      <c r="E482" s="17"/>
      <c r="F482" s="17"/>
      <c r="G482" s="17"/>
      <c r="H482" s="17"/>
      <c r="I482" s="17"/>
      <c r="J482" s="17"/>
      <c r="K482" s="17"/>
      <c r="L482" s="17"/>
      <c r="M482" s="17"/>
      <c r="N482" s="17"/>
      <c r="O482" s="17"/>
      <c r="P482" s="17"/>
      <c r="Q482" s="314"/>
      <c r="R482" s="314"/>
      <c r="S482" s="314"/>
      <c r="T482" s="314"/>
      <c r="U482" s="314"/>
      <c r="V482" s="314"/>
      <c r="W482" s="16"/>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17"/>
      <c r="D483" s="17"/>
      <c r="E483" s="17"/>
      <c r="F483" s="17"/>
      <c r="G483" s="17"/>
      <c r="H483" s="17"/>
      <c r="I483" s="17"/>
      <c r="J483" s="17"/>
      <c r="K483" s="17"/>
      <c r="L483" s="17"/>
      <c r="M483" s="17"/>
      <c r="N483" s="17"/>
      <c r="O483" s="17"/>
      <c r="P483" s="17"/>
      <c r="Q483" s="24"/>
      <c r="R483" s="24"/>
      <c r="S483" s="314"/>
      <c r="T483" s="314"/>
      <c r="U483" s="314"/>
      <c r="V483" s="314"/>
      <c r="W483" s="16"/>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7"/>
      <c r="D484" s="17"/>
      <c r="E484" s="17"/>
      <c r="F484" s="17"/>
      <c r="G484" s="17"/>
      <c r="H484" s="17" t="s">
        <v>122</v>
      </c>
      <c r="I484" s="17" t="s">
        <v>123</v>
      </c>
      <c r="J484" s="17" t="s">
        <v>124</v>
      </c>
      <c r="K484" s="17" t="s">
        <v>125</v>
      </c>
      <c r="L484" s="17" t="s">
        <v>126</v>
      </c>
      <c r="M484" s="23"/>
      <c r="N484" s="23"/>
      <c r="O484" s="23"/>
      <c r="P484" s="24"/>
      <c r="Q484" s="24"/>
      <c r="R484" s="24"/>
      <c r="S484" s="314"/>
      <c r="T484" s="314"/>
      <c r="U484" s="314"/>
      <c r="V484" s="314"/>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7"/>
      <c r="D485" s="17"/>
      <c r="E485" s="17"/>
      <c r="F485" s="33"/>
      <c r="H485" s="331" t="s">
        <v>406</v>
      </c>
      <c r="I485" s="373">
        <v>0</v>
      </c>
      <c r="J485" s="373">
        <v>0.97</v>
      </c>
      <c r="K485" s="377">
        <v>43600</v>
      </c>
      <c r="L485" s="373">
        <v>5</v>
      </c>
      <c r="M485" s="66"/>
      <c r="N485" s="66"/>
      <c r="O485" s="66"/>
      <c r="P485" s="66"/>
      <c r="Q485" s="61"/>
      <c r="R485" s="61"/>
      <c r="S485" s="61"/>
      <c r="T485" s="61"/>
      <c r="U485" s="61"/>
      <c r="V485" s="60"/>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7"/>
      <c r="E486" s="17"/>
      <c r="F486" s="33"/>
      <c r="H486" s="332" t="s">
        <v>407</v>
      </c>
      <c r="I486" s="373">
        <v>1</v>
      </c>
      <c r="J486" s="373">
        <v>0.86</v>
      </c>
      <c r="K486" s="377">
        <v>43617</v>
      </c>
      <c r="L486" s="373">
        <v>5</v>
      </c>
      <c r="M486" s="66"/>
      <c r="N486" s="66"/>
      <c r="O486" s="66"/>
      <c r="P486" s="66"/>
      <c r="Q486" s="61"/>
      <c r="R486" s="61"/>
      <c r="S486" s="61"/>
      <c r="T486" s="61"/>
      <c r="U486" s="61"/>
      <c r="V486" s="60"/>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7"/>
      <c r="D487" s="17"/>
      <c r="E487" s="17"/>
      <c r="F487" s="33"/>
      <c r="H487" s="332" t="s">
        <v>68</v>
      </c>
      <c r="I487" s="373">
        <v>1</v>
      </c>
      <c r="J487" s="373">
        <v>0.7</v>
      </c>
      <c r="K487" s="377">
        <v>43653</v>
      </c>
      <c r="L487" s="373">
        <v>5</v>
      </c>
      <c r="M487" s="66"/>
      <c r="N487" s="66"/>
      <c r="O487" s="66"/>
      <c r="P487" s="66"/>
      <c r="Q487" s="61"/>
      <c r="R487" s="61"/>
      <c r="S487" s="61"/>
      <c r="T487" s="61"/>
      <c r="U487" s="61"/>
      <c r="V487" s="60"/>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33"/>
      <c r="H488" s="332" t="s">
        <v>408</v>
      </c>
      <c r="I488" s="373">
        <v>1</v>
      </c>
      <c r="J488" s="373">
        <v>0.87</v>
      </c>
      <c r="K488" s="377">
        <v>43653</v>
      </c>
      <c r="L488" s="373">
        <v>5</v>
      </c>
      <c r="M488" s="66"/>
      <c r="N488" s="66"/>
      <c r="O488" s="66"/>
      <c r="P488" s="66"/>
      <c r="Q488" s="61"/>
      <c r="R488" s="61"/>
      <c r="S488" s="61"/>
      <c r="T488" s="61"/>
      <c r="U488" s="61"/>
      <c r="V488" s="60"/>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33"/>
      <c r="H489" s="333" t="s">
        <v>71</v>
      </c>
      <c r="I489" s="373">
        <v>1</v>
      </c>
      <c r="J489" s="373">
        <v>1.3</v>
      </c>
      <c r="K489" s="377">
        <v>43556</v>
      </c>
      <c r="L489" s="373">
        <v>5</v>
      </c>
      <c r="M489" s="66"/>
      <c r="N489" s="66"/>
      <c r="O489" s="66"/>
      <c r="P489" s="66"/>
      <c r="Q489" s="61"/>
      <c r="R489" s="61"/>
      <c r="S489" s="61"/>
      <c r="T489" s="61"/>
      <c r="U489" s="61"/>
      <c r="V489" s="60"/>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33"/>
      <c r="H490" s="333" t="s">
        <v>70</v>
      </c>
      <c r="I490" s="373">
        <v>1</v>
      </c>
      <c r="J490" s="373">
        <v>1.1000000000000001</v>
      </c>
      <c r="K490" s="377">
        <v>43647</v>
      </c>
      <c r="L490" s="373">
        <v>5</v>
      </c>
      <c r="M490" s="66"/>
      <c r="N490" s="66"/>
      <c r="O490" s="66"/>
      <c r="P490" s="66"/>
      <c r="Q490" s="61"/>
      <c r="R490" s="61"/>
      <c r="S490" s="61"/>
      <c r="T490" s="61"/>
      <c r="U490" s="61"/>
      <c r="V490" s="60"/>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33"/>
      <c r="H491" s="333" t="s">
        <v>69</v>
      </c>
      <c r="I491" s="373">
        <v>1</v>
      </c>
      <c r="J491" s="373">
        <v>1.1499999999999999</v>
      </c>
      <c r="K491" s="377">
        <v>43511</v>
      </c>
      <c r="L491" s="373">
        <v>90</v>
      </c>
      <c r="M491" s="316"/>
      <c r="N491" s="65"/>
      <c r="O491" s="65"/>
      <c r="P491" s="65"/>
      <c r="Q491" s="59"/>
      <c r="R491" s="59"/>
      <c r="S491" s="59"/>
      <c r="T491" s="59"/>
      <c r="U491" s="59"/>
      <c r="V491" s="60"/>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33"/>
      <c r="O492" s="66"/>
      <c r="P492" s="66"/>
      <c r="Q492" s="61"/>
      <c r="R492" s="61"/>
      <c r="S492" s="61"/>
      <c r="T492" s="61"/>
      <c r="U492" s="61"/>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5.0999999999999996" customHeight="1" outlineLevel="1" x14ac:dyDescent="0.25">
      <c r="A493" s="5"/>
      <c r="B493" s="6"/>
      <c r="C493" s="17"/>
      <c r="D493" s="17"/>
      <c r="E493" s="17"/>
      <c r="F493" s="36"/>
      <c r="G493" s="37"/>
      <c r="H493" s="37"/>
      <c r="I493" s="37"/>
      <c r="J493" s="38"/>
      <c r="K493" s="38"/>
      <c r="L493" s="38"/>
      <c r="M493" s="38"/>
      <c r="N493" s="38"/>
      <c r="O493" s="38"/>
      <c r="P493" s="38"/>
      <c r="Q493" s="38"/>
      <c r="R493" s="38"/>
      <c r="S493" s="38"/>
      <c r="T493" s="38"/>
      <c r="U493" s="38"/>
      <c r="V493" s="30"/>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24.95" customHeight="1" outlineLevel="1" x14ac:dyDescent="0.25">
      <c r="A494" s="5"/>
      <c r="B494" s="6"/>
      <c r="C494" s="39"/>
      <c r="D494" s="39"/>
      <c r="E494" s="39"/>
      <c r="F494" s="39"/>
      <c r="G494" s="40" t="str">
        <f>G479</f>
        <v>Fert info</v>
      </c>
      <c r="H494" s="39"/>
      <c r="I494" s="39"/>
      <c r="J494" s="39"/>
      <c r="K494" s="39"/>
      <c r="L494" s="39"/>
      <c r="M494" s="39"/>
      <c r="N494" s="39"/>
      <c r="O494" s="39"/>
      <c r="P494" s="39"/>
      <c r="Q494" s="39"/>
      <c r="R494" s="39"/>
      <c r="S494" s="39"/>
      <c r="T494" s="39"/>
      <c r="U494" s="39"/>
      <c r="V494" s="39"/>
      <c r="W494" s="41" t="s">
        <v>24</v>
      </c>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2" customHeight="1" outlineLevel="1" x14ac:dyDescent="0.25">
      <c r="A495" s="5"/>
      <c r="B495" s="6"/>
      <c r="C495" s="6"/>
      <c r="D495" s="6"/>
      <c r="E495" s="6"/>
      <c r="F495" s="7"/>
      <c r="G495" s="7"/>
      <c r="H495" s="7"/>
      <c r="I495" s="7"/>
      <c r="J495" s="7"/>
      <c r="K495" s="7"/>
      <c r="L495" s="7"/>
      <c r="M495" s="7"/>
      <c r="N495" s="7"/>
      <c r="O495" s="7"/>
      <c r="P495" s="7"/>
      <c r="Q495" s="7"/>
      <c r="R495" s="7"/>
      <c r="S495" s="7"/>
      <c r="T495" s="7"/>
      <c r="U495" s="7"/>
      <c r="V495" s="7"/>
      <c r="W495" s="7"/>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ht="12" customHeight="1" outlineLevel="1" x14ac:dyDescent="0.25">
      <c r="A496" s="5"/>
      <c r="B496" s="6"/>
      <c r="C496" s="6"/>
      <c r="D496" s="6"/>
      <c r="E496" s="6"/>
      <c r="F496" s="6"/>
      <c r="G496" s="6"/>
      <c r="H496" s="7"/>
      <c r="I496" s="7"/>
      <c r="J496" s="7"/>
      <c r="K496" s="7"/>
      <c r="L496" s="7"/>
      <c r="M496" s="240"/>
      <c r="N496" s="240"/>
      <c r="O496" s="240"/>
      <c r="P496" s="7"/>
      <c r="Q496" s="7"/>
      <c r="R496" s="7"/>
      <c r="S496" s="7"/>
      <c r="T496" s="7"/>
      <c r="U496" s="7"/>
      <c r="V496" s="7"/>
      <c r="W496" s="7"/>
      <c r="X496" s="6"/>
      <c r="Y496" s="6"/>
      <c r="Z496" s="6"/>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5.0999999999999996" customHeight="1" outlineLevel="1" thickBot="1" x14ac:dyDescent="0.3">
      <c r="A497" s="5"/>
      <c r="B497" s="6"/>
      <c r="C497" s="6"/>
      <c r="D497" s="6"/>
      <c r="E497" s="6"/>
      <c r="F497" s="6"/>
      <c r="G497" s="6"/>
      <c r="H497" s="7"/>
      <c r="I497" s="7"/>
      <c r="J497" s="7"/>
      <c r="K497" s="7"/>
      <c r="L497" s="7"/>
      <c r="M497" s="240"/>
      <c r="N497" s="240"/>
      <c r="O497" s="240"/>
      <c r="P497" s="7"/>
      <c r="Q497" s="7"/>
      <c r="R497" s="7"/>
      <c r="S497" s="7"/>
      <c r="T497" s="7"/>
      <c r="U497" s="7"/>
      <c r="V497" s="7"/>
      <c r="W497" s="7"/>
      <c r="X497" s="6"/>
      <c r="Y497" s="6"/>
      <c r="Z497" s="6"/>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5.0999999999999996" customHeight="1" outlineLevel="1" x14ac:dyDescent="0.25">
      <c r="A498" s="5"/>
      <c r="B498" s="6"/>
      <c r="C498" s="9" t="s">
        <v>0</v>
      </c>
      <c r="D498" s="9"/>
      <c r="E498" s="9"/>
      <c r="F498" s="9"/>
      <c r="G498" s="9"/>
      <c r="H498" s="9"/>
      <c r="I498" s="9"/>
      <c r="J498" s="9"/>
      <c r="K498" s="10"/>
      <c r="L498" s="10"/>
      <c r="M498" s="242"/>
      <c r="N498" s="242"/>
      <c r="O498" s="242"/>
      <c r="P498" s="10"/>
      <c r="Q498" s="10"/>
      <c r="R498" s="10"/>
      <c r="S498" s="10"/>
      <c r="T498" s="10"/>
      <c r="U498" s="10"/>
      <c r="V498" s="10"/>
      <c r="W498" s="11"/>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ht="12" customHeight="1" outlineLevel="1" x14ac:dyDescent="0.25">
      <c r="A499" s="5"/>
      <c r="B499" s="6"/>
      <c r="C499" s="12"/>
      <c r="D499" s="12"/>
      <c r="E499" s="12" t="s">
        <v>1</v>
      </c>
      <c r="F499" s="13"/>
      <c r="G499" s="14" t="s">
        <v>33</v>
      </c>
      <c r="H499" s="13"/>
      <c r="I499" s="13"/>
      <c r="J499" s="13"/>
      <c r="K499" s="13"/>
      <c r="L499" s="13"/>
      <c r="M499" s="245"/>
      <c r="N499" s="245"/>
      <c r="O499" s="245"/>
      <c r="P499" s="13"/>
      <c r="Q499" s="13"/>
      <c r="R499" s="13"/>
      <c r="S499" s="15"/>
      <c r="T499" s="13"/>
      <c r="U499" s="15"/>
      <c r="V499" s="15"/>
      <c r="W499" s="16"/>
      <c r="X499" s="7"/>
      <c r="Y499" s="7"/>
      <c r="Z499" s="7"/>
      <c r="AA499" s="240"/>
      <c r="AB499" s="240"/>
      <c r="AC499" s="240"/>
      <c r="AD499" s="240"/>
      <c r="AE499" s="240"/>
      <c r="AF499" s="240"/>
      <c r="AG499" s="240"/>
      <c r="AH499" s="240"/>
      <c r="AI499" s="240"/>
      <c r="AJ499" s="240"/>
      <c r="AK499" s="240"/>
      <c r="AL499" s="240"/>
      <c r="AM499" s="240"/>
      <c r="AN499" s="240"/>
      <c r="AO499" s="240"/>
      <c r="AP499" s="240"/>
      <c r="AQ499" s="240"/>
      <c r="AR499" s="240"/>
      <c r="AS499" s="240"/>
      <c r="AT499" s="240"/>
      <c r="AU499" s="240"/>
      <c r="AV499" s="240"/>
      <c r="AW499" s="240"/>
      <c r="AX499" s="240"/>
      <c r="AY499" s="240"/>
      <c r="AZ499" s="240"/>
      <c r="BA499" s="240"/>
      <c r="BB499" s="240"/>
      <c r="BC499" s="240"/>
      <c r="BD499" s="240"/>
      <c r="BE499" s="240"/>
      <c r="BF499" s="240"/>
      <c r="BG499" s="240"/>
      <c r="BH499" s="240"/>
      <c r="BI499" s="240"/>
      <c r="BJ499" s="240"/>
      <c r="BK499" s="240"/>
      <c r="BL499" s="240"/>
      <c r="BM499" s="240"/>
      <c r="BN499" s="240"/>
      <c r="BO499" s="240"/>
      <c r="BP499" s="240"/>
    </row>
    <row r="500" spans="1:68" ht="12" customHeight="1" outlineLevel="1" x14ac:dyDescent="0.25">
      <c r="A500" s="5"/>
      <c r="B500" s="6"/>
      <c r="C500" s="12"/>
      <c r="D500" s="12"/>
      <c r="E500" s="17"/>
      <c r="F500" s="13"/>
      <c r="G500" s="18"/>
      <c r="H500" s="13" t="s">
        <v>26</v>
      </c>
      <c r="I500" s="13"/>
      <c r="J500" s="13"/>
      <c r="K500" s="13"/>
      <c r="L500" s="13"/>
      <c r="M500" s="245"/>
      <c r="N500" s="245"/>
      <c r="O500" s="245"/>
      <c r="P500" s="13"/>
      <c r="Q500" s="13"/>
      <c r="R500" s="13"/>
      <c r="S500" s="15"/>
      <c r="T500" s="19"/>
      <c r="U500" s="15"/>
      <c r="V500" s="15"/>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2"/>
      <c r="E501" s="17"/>
      <c r="F501" s="13"/>
      <c r="G501" s="13" t="s">
        <v>2</v>
      </c>
      <c r="H501" s="43" t="s">
        <v>34</v>
      </c>
      <c r="I501" s="13"/>
      <c r="J501" s="13"/>
      <c r="K501" s="13"/>
      <c r="L501" s="13"/>
      <c r="M501" s="245"/>
      <c r="N501" s="245"/>
      <c r="O501" s="245"/>
      <c r="P501" s="13"/>
      <c r="Q501" s="13"/>
      <c r="R501" s="13"/>
      <c r="S501" s="15"/>
      <c r="T501" s="19"/>
      <c r="U501" s="15"/>
      <c r="V501" s="15"/>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ht="12" customHeight="1" outlineLevel="1" x14ac:dyDescent="0.25">
      <c r="A502" s="5"/>
      <c r="B502" s="6"/>
      <c r="C502" s="20">
        <v>0</v>
      </c>
      <c r="D502" s="12"/>
      <c r="E502" s="17"/>
      <c r="F502" s="13"/>
      <c r="G502" s="21"/>
      <c r="H502" s="13"/>
      <c r="I502" s="13"/>
      <c r="J502" s="13"/>
      <c r="K502" s="13"/>
      <c r="L502" s="13"/>
      <c r="M502" s="245"/>
      <c r="N502" s="245"/>
      <c r="O502" s="245"/>
      <c r="P502" s="13"/>
      <c r="Q502" s="13"/>
      <c r="R502" s="13"/>
      <c r="S502" s="15"/>
      <c r="T502" s="19"/>
      <c r="U502" s="15"/>
      <c r="V502" s="15"/>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68" ht="12" customHeight="1" outlineLevel="1" x14ac:dyDescent="0.25">
      <c r="A503" s="5"/>
      <c r="B503" s="6"/>
      <c r="C503" s="17"/>
      <c r="D503" s="17"/>
      <c r="E503" s="17"/>
      <c r="F503" s="17"/>
      <c r="G503" s="17"/>
      <c r="H503" s="17"/>
      <c r="I503" s="17"/>
      <c r="J503" s="22"/>
      <c r="K503" s="22"/>
      <c r="L503" s="22"/>
      <c r="M503" s="819"/>
      <c r="N503" s="819"/>
      <c r="O503" s="819"/>
      <c r="P503" s="22"/>
      <c r="Q503" s="22"/>
      <c r="R503" s="22"/>
      <c r="S503" s="22"/>
      <c r="T503" s="22"/>
      <c r="U503" s="22"/>
      <c r="V503" s="22"/>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ht="12" customHeight="1" outlineLevel="1" x14ac:dyDescent="0.25">
      <c r="A504" s="5"/>
      <c r="B504" s="6"/>
      <c r="C504" s="17"/>
      <c r="D504" s="17"/>
      <c r="E504" s="17"/>
      <c r="F504" s="17"/>
      <c r="G504" s="17"/>
      <c r="H504" s="17"/>
      <c r="I504" s="17"/>
      <c r="J504" s="17"/>
      <c r="K504" s="17"/>
      <c r="L504" s="17"/>
      <c r="M504" s="249"/>
      <c r="N504" s="249"/>
      <c r="O504" s="249"/>
      <c r="P504" s="17"/>
      <c r="Q504" s="22"/>
      <c r="R504" s="22"/>
      <c r="S504" s="22"/>
      <c r="T504" s="22"/>
      <c r="U504" s="22"/>
      <c r="V504" s="22"/>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68" ht="12" customHeight="1" outlineLevel="1" x14ac:dyDescent="0.25">
      <c r="A505" s="5"/>
      <c r="B505" s="6"/>
      <c r="C505" s="17"/>
      <c r="D505" s="17"/>
      <c r="E505" s="17"/>
      <c r="F505" s="17"/>
      <c r="G505" s="17"/>
      <c r="H505" s="17"/>
      <c r="I505" s="17"/>
      <c r="J505" s="17"/>
      <c r="K505" s="17"/>
      <c r="L505" s="17"/>
      <c r="M505" s="249"/>
      <c r="N505" s="249"/>
      <c r="O505" s="249"/>
      <c r="P505" s="17"/>
      <c r="Q505" s="24"/>
      <c r="R505" s="24"/>
      <c r="S505" s="22"/>
      <c r="T505" s="22"/>
      <c r="U505" s="22"/>
      <c r="V505" s="22"/>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17"/>
      <c r="G506" s="17"/>
      <c r="H506" s="17"/>
      <c r="I506" s="255" t="s">
        <v>447</v>
      </c>
      <c r="J506" s="255" t="s">
        <v>63</v>
      </c>
      <c r="K506" s="255" t="s">
        <v>64</v>
      </c>
      <c r="L506" s="255" t="s">
        <v>65</v>
      </c>
      <c r="M506" s="255" t="s">
        <v>66</v>
      </c>
      <c r="N506" s="255" t="s">
        <v>1004</v>
      </c>
      <c r="O506" s="255" t="s">
        <v>1005</v>
      </c>
      <c r="P506" s="255" t="s">
        <v>1006</v>
      </c>
      <c r="Q506" s="24"/>
      <c r="R506" s="24"/>
      <c r="S506" s="22"/>
      <c r="T506" s="22"/>
      <c r="U506" s="22"/>
      <c r="V506" s="22"/>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H507" s="331" t="s">
        <v>406</v>
      </c>
      <c r="I507" s="374">
        <v>0.62</v>
      </c>
      <c r="J507" s="374">
        <v>0.62</v>
      </c>
      <c r="K507" s="374">
        <v>0.77</v>
      </c>
      <c r="L507" s="374">
        <v>1</v>
      </c>
      <c r="M507" s="374">
        <v>1</v>
      </c>
      <c r="N507" s="374">
        <v>1</v>
      </c>
      <c r="O507" s="374">
        <v>1</v>
      </c>
      <c r="P507" s="374">
        <v>1</v>
      </c>
      <c r="Q507" s="61"/>
      <c r="R507" s="61"/>
      <c r="S507" s="61"/>
      <c r="T507" s="61"/>
      <c r="U507" s="61"/>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H508" s="332" t="s">
        <v>407</v>
      </c>
      <c r="I508" s="374">
        <v>0.62</v>
      </c>
      <c r="J508" s="374">
        <v>0.62</v>
      </c>
      <c r="K508" s="374">
        <v>0.77</v>
      </c>
      <c r="L508" s="374">
        <v>1</v>
      </c>
      <c r="M508" s="374">
        <v>1</v>
      </c>
      <c r="N508" s="374">
        <v>1</v>
      </c>
      <c r="O508" s="374">
        <v>1</v>
      </c>
      <c r="P508" s="374">
        <v>1</v>
      </c>
      <c r="Q508" s="61"/>
      <c r="R508" s="61"/>
      <c r="S508" s="61"/>
      <c r="T508" s="61"/>
      <c r="U508" s="61"/>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75"/>
      <c r="H509" s="332" t="s">
        <v>68</v>
      </c>
      <c r="I509" s="374">
        <v>0.62</v>
      </c>
      <c r="J509" s="374">
        <v>0.62</v>
      </c>
      <c r="K509" s="374">
        <v>0.77</v>
      </c>
      <c r="L509" s="374">
        <v>1</v>
      </c>
      <c r="M509" s="374">
        <v>1</v>
      </c>
      <c r="N509" s="374">
        <v>1</v>
      </c>
      <c r="O509" s="374">
        <v>1</v>
      </c>
      <c r="P509" s="374">
        <v>1</v>
      </c>
      <c r="Q509" s="61"/>
      <c r="R509" s="61"/>
      <c r="S509" s="61"/>
      <c r="T509" s="61"/>
      <c r="U509" s="61"/>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75"/>
      <c r="H510" s="332" t="s">
        <v>408</v>
      </c>
      <c r="I510" s="374">
        <v>0.62</v>
      </c>
      <c r="J510" s="374">
        <v>0.62</v>
      </c>
      <c r="K510" s="374">
        <v>0.77</v>
      </c>
      <c r="L510" s="374">
        <v>1</v>
      </c>
      <c r="M510" s="374">
        <v>1</v>
      </c>
      <c r="N510" s="374">
        <v>1</v>
      </c>
      <c r="O510" s="374">
        <v>1</v>
      </c>
      <c r="P510" s="374">
        <v>1</v>
      </c>
      <c r="Q510" s="61"/>
      <c r="R510" s="61"/>
      <c r="S510" s="61"/>
      <c r="T510" s="61"/>
      <c r="U510" s="61"/>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75"/>
      <c r="H511" s="332" t="s">
        <v>71</v>
      </c>
      <c r="I511" s="374">
        <v>0.7</v>
      </c>
      <c r="J511" s="374">
        <v>1</v>
      </c>
      <c r="K511" s="374">
        <v>1</v>
      </c>
      <c r="L511" s="374">
        <v>1</v>
      </c>
      <c r="M511" s="374">
        <v>1</v>
      </c>
      <c r="N511" s="374">
        <v>1</v>
      </c>
      <c r="O511" s="374">
        <v>1</v>
      </c>
      <c r="P511" s="374">
        <v>1</v>
      </c>
      <c r="Q511" s="61"/>
      <c r="R511" s="61"/>
      <c r="S511" s="61"/>
      <c r="T511" s="61"/>
      <c r="U511" s="61"/>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75"/>
      <c r="H512" s="332" t="s">
        <v>70</v>
      </c>
      <c r="I512" s="374">
        <v>0.67</v>
      </c>
      <c r="J512" s="374">
        <v>1</v>
      </c>
      <c r="K512" s="374">
        <v>0.83</v>
      </c>
      <c r="L512" s="374">
        <v>0.83</v>
      </c>
      <c r="M512" s="374">
        <v>0.83</v>
      </c>
      <c r="N512" s="374">
        <v>1</v>
      </c>
      <c r="O512" s="374">
        <v>1</v>
      </c>
      <c r="P512" s="374">
        <v>1</v>
      </c>
      <c r="Q512" s="61"/>
      <c r="R512" s="61"/>
      <c r="S512" s="61"/>
      <c r="T512" s="61"/>
      <c r="U512" s="61"/>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68" ht="12" customHeight="1" outlineLevel="1" x14ac:dyDescent="0.25">
      <c r="A513" s="5"/>
      <c r="B513" s="6"/>
      <c r="C513" s="17"/>
      <c r="D513" s="17"/>
      <c r="E513" s="17"/>
      <c r="F513" s="33"/>
      <c r="G513" s="75"/>
      <c r="H513" s="332" t="s">
        <v>69</v>
      </c>
      <c r="I513" s="374">
        <v>0.42</v>
      </c>
      <c r="J513" s="374">
        <v>0.83</v>
      </c>
      <c r="K513" s="374">
        <v>0.83</v>
      </c>
      <c r="L513" s="374">
        <v>1</v>
      </c>
      <c r="M513" s="374">
        <v>1</v>
      </c>
      <c r="N513" s="374">
        <v>1</v>
      </c>
      <c r="O513" s="374">
        <v>1</v>
      </c>
      <c r="P513" s="374">
        <v>1</v>
      </c>
      <c r="Q513" s="61"/>
      <c r="R513" s="61"/>
      <c r="S513" s="61"/>
      <c r="T513" s="61"/>
      <c r="U513" s="61"/>
      <c r="V513" s="6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68" ht="12" customHeight="1" outlineLevel="1" x14ac:dyDescent="0.25">
      <c r="A514" s="5"/>
      <c r="B514" s="6"/>
      <c r="C514" s="17"/>
      <c r="D514" s="17"/>
      <c r="E514" s="17"/>
      <c r="F514" s="33"/>
      <c r="M514" s="75"/>
      <c r="N514" s="75"/>
      <c r="O514" s="75"/>
      <c r="Q514" s="61"/>
      <c r="R514" s="61"/>
      <c r="S514" s="61"/>
      <c r="T514" s="61"/>
      <c r="U514" s="61"/>
      <c r="V514" s="60"/>
      <c r="W514" s="16"/>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68" ht="12" customHeight="1" outlineLevel="1" x14ac:dyDescent="0.25">
      <c r="A515" s="5"/>
      <c r="B515" s="6"/>
      <c r="C515" s="17"/>
      <c r="D515" s="17"/>
      <c r="E515" s="17"/>
      <c r="F515" s="33"/>
      <c r="M515" s="75"/>
      <c r="N515" s="75"/>
      <c r="O515" s="75"/>
      <c r="Q515" s="61"/>
      <c r="R515" s="61"/>
      <c r="S515" s="61"/>
      <c r="T515" s="61"/>
      <c r="U515" s="61"/>
      <c r="V515" s="60"/>
      <c r="W515" s="16"/>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5.0999999999999996" customHeight="1" outlineLevel="1" x14ac:dyDescent="0.25">
      <c r="A516" s="5"/>
      <c r="B516" s="6"/>
      <c r="C516" s="17"/>
      <c r="D516" s="17"/>
      <c r="E516" s="17"/>
      <c r="F516" s="36"/>
      <c r="G516" s="37"/>
      <c r="H516" s="37"/>
      <c r="I516" s="37"/>
      <c r="J516" s="38"/>
      <c r="K516" s="38"/>
      <c r="L516" s="38"/>
      <c r="M516" s="268"/>
      <c r="N516" s="268"/>
      <c r="O516" s="268"/>
      <c r="P516" s="38"/>
      <c r="Q516" s="38"/>
      <c r="R516" s="38"/>
      <c r="S516" s="38"/>
      <c r="T516" s="38"/>
      <c r="U516" s="38"/>
      <c r="V516" s="30"/>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24.95" customHeight="1" outlineLevel="1" x14ac:dyDescent="0.25">
      <c r="A517" s="5"/>
      <c r="B517" s="6"/>
      <c r="C517" s="39"/>
      <c r="D517" s="39"/>
      <c r="E517" s="39"/>
      <c r="F517" s="39"/>
      <c r="G517" s="40" t="str">
        <f>G499</f>
        <v>Fert by Soil</v>
      </c>
      <c r="H517" s="39"/>
      <c r="I517" s="39"/>
      <c r="J517" s="39"/>
      <c r="K517" s="39"/>
      <c r="L517" s="39"/>
      <c r="M517" s="269"/>
      <c r="N517" s="269"/>
      <c r="O517" s="269"/>
      <c r="P517" s="39"/>
      <c r="Q517" s="39"/>
      <c r="R517" s="39"/>
      <c r="S517" s="39"/>
      <c r="T517" s="39"/>
      <c r="U517" s="39"/>
      <c r="V517" s="39"/>
      <c r="W517" s="41" t="s">
        <v>24</v>
      </c>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6"/>
      <c r="D518" s="6"/>
      <c r="E518" s="6"/>
      <c r="F518" s="7"/>
      <c r="G518" s="7"/>
      <c r="H518" s="7"/>
      <c r="I518" s="7"/>
      <c r="J518" s="7"/>
      <c r="K518" s="7"/>
      <c r="L518" s="7"/>
      <c r="M518" s="240"/>
      <c r="N518" s="240"/>
      <c r="O518" s="240"/>
      <c r="P518" s="7"/>
      <c r="Q518" s="7"/>
      <c r="R518" s="7"/>
      <c r="S518" s="7"/>
      <c r="T518" s="7"/>
      <c r="U518" s="7"/>
      <c r="V518" s="7"/>
      <c r="W518" s="7"/>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6"/>
      <c r="D519" s="6"/>
      <c r="E519" s="6"/>
      <c r="F519" s="6"/>
      <c r="G519" s="6"/>
      <c r="H519" s="7"/>
      <c r="I519" s="7"/>
      <c r="J519" s="7"/>
      <c r="K519" s="7"/>
      <c r="L519" s="7"/>
      <c r="M519" s="240"/>
      <c r="N519" s="240"/>
      <c r="O519" s="240"/>
      <c r="P519" s="7"/>
      <c r="Q519" s="7"/>
      <c r="R519" s="7"/>
      <c r="S519" s="7"/>
      <c r="T519" s="7"/>
      <c r="U519" s="7"/>
      <c r="V519" s="7"/>
      <c r="W519" s="7"/>
      <c r="X519" s="6"/>
      <c r="Y519" s="6"/>
      <c r="Z519" s="6"/>
      <c r="AA519" s="239"/>
      <c r="AB519" s="239"/>
      <c r="AC519" s="239"/>
      <c r="AD519" s="239"/>
      <c r="AE519" s="239"/>
      <c r="AF519" s="239"/>
      <c r="AG519" s="239"/>
      <c r="AH519" s="239"/>
      <c r="AI519" s="239"/>
      <c r="AJ519" s="239"/>
      <c r="AK519" s="239"/>
      <c r="AL519" s="239"/>
      <c r="AM519" s="239"/>
      <c r="AN519" s="239"/>
      <c r="AO519" s="239"/>
      <c r="AP519" s="239"/>
      <c r="AQ519" s="239"/>
      <c r="AR519" s="239"/>
      <c r="AS519" s="239"/>
      <c r="AT519" s="239"/>
      <c r="AU519" s="239"/>
      <c r="AV519" s="239"/>
      <c r="AW519" s="239"/>
      <c r="AX519" s="239"/>
      <c r="AY519" s="239"/>
      <c r="AZ519" s="239"/>
      <c r="BA519" s="239"/>
      <c r="BB519" s="239"/>
      <c r="BC519" s="239"/>
      <c r="BD519" s="239"/>
      <c r="BE519" s="239"/>
      <c r="BF519" s="239"/>
      <c r="BG519" s="239"/>
      <c r="BH519" s="239"/>
      <c r="BI519" s="239"/>
      <c r="BJ519" s="239"/>
      <c r="BK519" s="239"/>
      <c r="BL519" s="239"/>
      <c r="BM519" s="239"/>
      <c r="BN519" s="239"/>
      <c r="BO519" s="239"/>
      <c r="BP519" s="239"/>
    </row>
    <row r="520" spans="1:68" ht="5.0999999999999996" customHeight="1" outlineLevel="1" thickBot="1" x14ac:dyDescent="0.3">
      <c r="A520" s="5"/>
      <c r="B520" s="6"/>
      <c r="C520" s="6"/>
      <c r="D520" s="6"/>
      <c r="E520" s="6"/>
      <c r="F520" s="6"/>
      <c r="G520" s="6"/>
      <c r="H520" s="7"/>
      <c r="I520" s="7"/>
      <c r="J520" s="7"/>
      <c r="K520" s="7"/>
      <c r="L520" s="7"/>
      <c r="M520" s="240"/>
      <c r="N520" s="240"/>
      <c r="O520" s="240"/>
      <c r="P520" s="7"/>
      <c r="Q520" s="7"/>
      <c r="R520" s="7"/>
      <c r="S520" s="7"/>
      <c r="T520" s="7"/>
      <c r="U520" s="7"/>
      <c r="V520" s="7"/>
      <c r="W520" s="7"/>
      <c r="X520" s="6"/>
      <c r="Y520" s="6"/>
      <c r="Z520" s="6"/>
      <c r="AA520" s="239"/>
      <c r="AB520" s="239"/>
      <c r="AC520" s="239"/>
      <c r="AD520" s="239"/>
      <c r="AE520" s="239"/>
      <c r="AF520" s="239"/>
      <c r="AG520" s="239"/>
      <c r="AH520" s="239"/>
      <c r="AI520" s="239"/>
      <c r="AJ520" s="239"/>
      <c r="AK520" s="239"/>
      <c r="AL520" s="239"/>
      <c r="AM520" s="239"/>
      <c r="AN520" s="239"/>
      <c r="AO520" s="239"/>
      <c r="AP520" s="239"/>
      <c r="AQ520" s="239"/>
      <c r="AR520" s="239"/>
      <c r="AS520" s="239"/>
      <c r="AT520" s="239"/>
      <c r="AU520" s="239"/>
      <c r="AV520" s="239"/>
      <c r="AW520" s="239"/>
      <c r="AX520" s="239"/>
      <c r="AY520" s="239"/>
      <c r="AZ520" s="239"/>
      <c r="BA520" s="239"/>
      <c r="BB520" s="239"/>
      <c r="BC520" s="239"/>
      <c r="BD520" s="239"/>
      <c r="BE520" s="239"/>
      <c r="BF520" s="239"/>
      <c r="BG520" s="239"/>
      <c r="BH520" s="239"/>
      <c r="BI520" s="239"/>
      <c r="BJ520" s="239"/>
      <c r="BK520" s="239"/>
      <c r="BL520" s="239"/>
      <c r="BM520" s="239"/>
      <c r="BN520" s="239"/>
      <c r="BO520" s="239"/>
      <c r="BP520" s="239"/>
    </row>
    <row r="521" spans="1:68" ht="5.0999999999999996" customHeight="1" outlineLevel="1" x14ac:dyDescent="0.25">
      <c r="A521" s="5"/>
      <c r="B521" s="6"/>
      <c r="C521" s="9" t="s">
        <v>0</v>
      </c>
      <c r="D521" s="9"/>
      <c r="E521" s="9"/>
      <c r="F521" s="9"/>
      <c r="G521" s="9"/>
      <c r="H521" s="9"/>
      <c r="I521" s="9"/>
      <c r="J521" s="9"/>
      <c r="K521" s="10"/>
      <c r="L521" s="10"/>
      <c r="M521" s="242"/>
      <c r="N521" s="242"/>
      <c r="O521" s="242"/>
      <c r="P521" s="10"/>
      <c r="Q521" s="10"/>
      <c r="R521" s="10"/>
      <c r="S521" s="10"/>
      <c r="T521" s="10"/>
      <c r="U521" s="10"/>
      <c r="V521" s="10"/>
      <c r="W521" s="11"/>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2"/>
      <c r="D522" s="12"/>
      <c r="E522" s="12" t="s">
        <v>1</v>
      </c>
      <c r="F522" s="13"/>
      <c r="G522" s="14" t="s">
        <v>35</v>
      </c>
      <c r="H522" s="13"/>
      <c r="I522" s="13"/>
      <c r="J522" s="13"/>
      <c r="K522" s="13"/>
      <c r="L522" s="13"/>
      <c r="M522" s="245"/>
      <c r="N522" s="245"/>
      <c r="O522" s="245"/>
      <c r="P522" s="13"/>
      <c r="Q522" s="13"/>
      <c r="R522" s="13"/>
      <c r="S522" s="15"/>
      <c r="T522" s="13"/>
      <c r="U522" s="15"/>
      <c r="V522" s="15"/>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2"/>
      <c r="D523" s="12"/>
      <c r="E523" s="17"/>
      <c r="F523" s="13"/>
      <c r="G523" s="18"/>
      <c r="H523" s="13" t="s">
        <v>26</v>
      </c>
      <c r="I523" s="13"/>
      <c r="J523" s="13"/>
      <c r="K523" s="13"/>
      <c r="L523" s="13"/>
      <c r="M523" s="245"/>
      <c r="N523" s="245"/>
      <c r="O523" s="245"/>
      <c r="P523" s="13"/>
      <c r="Q523" s="13"/>
      <c r="R523" s="13"/>
      <c r="S523" s="15"/>
      <c r="T523" s="19"/>
      <c r="U523" s="15"/>
      <c r="V523" s="15"/>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2"/>
      <c r="E524" s="17"/>
      <c r="F524" s="13"/>
      <c r="G524" s="13" t="s">
        <v>2</v>
      </c>
      <c r="H524" s="43" t="s">
        <v>34</v>
      </c>
      <c r="I524" s="13"/>
      <c r="J524" s="13"/>
      <c r="K524" s="13"/>
      <c r="L524" s="13"/>
      <c r="M524" s="245"/>
      <c r="N524" s="245"/>
      <c r="O524" s="245"/>
      <c r="P524" s="13"/>
      <c r="Q524" s="13"/>
      <c r="R524" s="13"/>
      <c r="S524" s="15"/>
      <c r="T524" s="19"/>
      <c r="U524" s="15"/>
      <c r="V524" s="15"/>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20">
        <v>0</v>
      </c>
      <c r="D525" s="12"/>
      <c r="E525" s="17"/>
      <c r="F525" s="13"/>
      <c r="G525" s="21"/>
      <c r="H525" s="13"/>
      <c r="I525" s="13"/>
      <c r="J525" s="13"/>
      <c r="K525" s="13"/>
      <c r="L525" s="13"/>
      <c r="M525" s="245"/>
      <c r="N525" s="245"/>
      <c r="O525" s="245"/>
      <c r="P525" s="13"/>
      <c r="Q525" s="13"/>
      <c r="R525" s="13"/>
      <c r="S525" s="15"/>
      <c r="T525" s="19"/>
      <c r="U525" s="15"/>
      <c r="V525" s="15"/>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17"/>
      <c r="G526" s="17"/>
      <c r="H526" s="17"/>
      <c r="I526" s="17"/>
      <c r="J526" s="22"/>
      <c r="K526" s="22"/>
      <c r="L526" s="22"/>
      <c r="M526" s="819"/>
      <c r="N526" s="819"/>
      <c r="O526" s="819"/>
      <c r="P526" s="22"/>
      <c r="Q526" s="22"/>
      <c r="R526" s="22"/>
      <c r="S526" s="22"/>
      <c r="T526" s="22"/>
      <c r="U526" s="22"/>
      <c r="V526" s="22"/>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17"/>
      <c r="G527" s="17"/>
      <c r="H527" s="17"/>
      <c r="I527" s="17"/>
      <c r="J527" s="17"/>
      <c r="K527" s="17"/>
      <c r="L527" s="22"/>
      <c r="M527" s="819"/>
      <c r="N527" s="819"/>
      <c r="O527" s="819"/>
      <c r="P527" s="22"/>
      <c r="Q527" s="22"/>
      <c r="R527" s="22"/>
      <c r="S527" s="22"/>
      <c r="T527" s="22"/>
      <c r="U527" s="22"/>
      <c r="V527" s="22"/>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17"/>
      <c r="G528" s="17"/>
      <c r="H528" s="17"/>
      <c r="I528" s="17"/>
      <c r="J528" s="23"/>
      <c r="K528" s="23"/>
      <c r="L528" s="23"/>
      <c r="M528" s="255"/>
      <c r="N528" s="255"/>
      <c r="O528" s="255"/>
      <c r="P528" s="23"/>
      <c r="Q528" s="24"/>
      <c r="R528" s="24"/>
      <c r="S528" s="22"/>
      <c r="T528" s="22"/>
      <c r="U528" s="22"/>
      <c r="V528" s="22"/>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17"/>
      <c r="G529" s="17"/>
      <c r="H529" s="17"/>
      <c r="I529" s="255" t="s">
        <v>447</v>
      </c>
      <c r="J529" s="255" t="s">
        <v>63</v>
      </c>
      <c r="K529" s="255" t="s">
        <v>64</v>
      </c>
      <c r="L529" s="255" t="s">
        <v>65</v>
      </c>
      <c r="M529" s="255" t="s">
        <v>66</v>
      </c>
      <c r="N529" s="255" t="s">
        <v>1004</v>
      </c>
      <c r="O529" s="255" t="s">
        <v>1005</v>
      </c>
      <c r="P529" s="255" t="s">
        <v>1006</v>
      </c>
      <c r="Q529" s="24"/>
      <c r="R529" s="24"/>
      <c r="S529" s="22"/>
      <c r="T529" s="22"/>
      <c r="U529" s="22"/>
      <c r="V529" s="22"/>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5" outlineLevel="1" x14ac:dyDescent="0.25">
      <c r="A530" s="5"/>
      <c r="B530" s="6"/>
      <c r="C530" s="17"/>
      <c r="D530" s="17"/>
      <c r="E530" s="17"/>
      <c r="F530" s="26"/>
      <c r="G530" s="27"/>
      <c r="H530" s="34" t="s">
        <v>384</v>
      </c>
      <c r="I530" s="374">
        <v>1</v>
      </c>
      <c r="J530" s="374">
        <v>1</v>
      </c>
      <c r="K530" s="374">
        <v>1</v>
      </c>
      <c r="L530" s="374">
        <v>1</v>
      </c>
      <c r="M530" s="374">
        <v>1</v>
      </c>
      <c r="N530" s="374">
        <v>1</v>
      </c>
      <c r="O530" s="374">
        <v>1</v>
      </c>
      <c r="P530" s="374">
        <v>1</v>
      </c>
      <c r="Q530" s="222"/>
      <c r="R530" s="222"/>
      <c r="S530" s="222"/>
      <c r="T530" s="222"/>
      <c r="U530" s="222"/>
      <c r="V530" s="223"/>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5" outlineLevel="1" x14ac:dyDescent="0.25">
      <c r="A531" s="5"/>
      <c r="B531" s="6"/>
      <c r="C531" s="17"/>
      <c r="D531" s="17"/>
      <c r="E531" s="17"/>
      <c r="F531" s="26"/>
      <c r="G531" s="27"/>
      <c r="H531" s="34" t="s">
        <v>385</v>
      </c>
      <c r="I531" s="374">
        <v>1</v>
      </c>
      <c r="J531" s="374">
        <v>1</v>
      </c>
      <c r="K531" s="374">
        <v>1</v>
      </c>
      <c r="L531" s="374">
        <v>1</v>
      </c>
      <c r="M531" s="374">
        <v>1</v>
      </c>
      <c r="N531" s="374">
        <v>1</v>
      </c>
      <c r="O531" s="374">
        <v>1</v>
      </c>
      <c r="P531" s="374">
        <v>1</v>
      </c>
      <c r="Q531" s="222"/>
      <c r="R531" s="222"/>
      <c r="S531" s="222"/>
      <c r="T531" s="222"/>
      <c r="U531" s="222"/>
      <c r="V531" s="223"/>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5" outlineLevel="1" x14ac:dyDescent="0.25">
      <c r="A532" s="5"/>
      <c r="B532" s="6"/>
      <c r="C532" s="17"/>
      <c r="D532" s="17"/>
      <c r="E532" s="17"/>
      <c r="F532" s="26"/>
      <c r="G532" s="27"/>
      <c r="H532" s="34" t="s">
        <v>386</v>
      </c>
      <c r="I532" s="374">
        <v>1</v>
      </c>
      <c r="J532" s="374">
        <v>1</v>
      </c>
      <c r="K532" s="374">
        <v>1</v>
      </c>
      <c r="L532" s="374">
        <v>1</v>
      </c>
      <c r="M532" s="374">
        <v>1</v>
      </c>
      <c r="N532" s="374">
        <v>1</v>
      </c>
      <c r="O532" s="374">
        <v>1</v>
      </c>
      <c r="P532" s="374">
        <v>1</v>
      </c>
      <c r="Q532" s="222"/>
      <c r="R532" s="222"/>
      <c r="S532" s="222"/>
      <c r="T532" s="222"/>
      <c r="U532" s="222"/>
      <c r="V532" s="223"/>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5" outlineLevel="1" x14ac:dyDescent="0.25">
      <c r="A533" s="5"/>
      <c r="B533" s="6"/>
      <c r="C533" s="17"/>
      <c r="D533" s="17"/>
      <c r="E533" s="17"/>
      <c r="F533" s="26"/>
      <c r="G533" s="27"/>
      <c r="H533" s="34" t="s">
        <v>376</v>
      </c>
      <c r="I533" s="374">
        <v>1</v>
      </c>
      <c r="J533" s="374">
        <v>1</v>
      </c>
      <c r="K533" s="374">
        <v>1</v>
      </c>
      <c r="L533" s="374">
        <v>1</v>
      </c>
      <c r="M533" s="374">
        <v>1</v>
      </c>
      <c r="N533" s="374">
        <v>1</v>
      </c>
      <c r="O533" s="374">
        <v>1</v>
      </c>
      <c r="P533" s="374">
        <v>1</v>
      </c>
      <c r="Q533" s="222"/>
      <c r="R533" s="222"/>
      <c r="S533" s="222"/>
      <c r="T533" s="222"/>
      <c r="U533" s="222"/>
      <c r="V533" s="223"/>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15" outlineLevel="1" x14ac:dyDescent="0.25">
      <c r="A534" s="5"/>
      <c r="B534" s="6"/>
      <c r="C534" s="17"/>
      <c r="D534" s="17"/>
      <c r="E534" s="17"/>
      <c r="F534" s="26"/>
      <c r="G534" s="27"/>
      <c r="H534" s="34" t="s">
        <v>377</v>
      </c>
      <c r="I534" s="374">
        <v>1</v>
      </c>
      <c r="J534" s="374">
        <v>1</v>
      </c>
      <c r="K534" s="374">
        <v>1</v>
      </c>
      <c r="L534" s="374">
        <v>1</v>
      </c>
      <c r="M534" s="374">
        <v>1</v>
      </c>
      <c r="N534" s="374">
        <v>1</v>
      </c>
      <c r="O534" s="374">
        <v>1</v>
      </c>
      <c r="P534" s="374">
        <v>1</v>
      </c>
      <c r="Q534" s="222"/>
      <c r="R534" s="222"/>
      <c r="S534" s="222"/>
      <c r="T534" s="222"/>
      <c r="U534" s="222"/>
      <c r="V534" s="223"/>
      <c r="W534" s="16"/>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5" outlineLevel="1" x14ac:dyDescent="0.25">
      <c r="A535" s="5"/>
      <c r="B535" s="6"/>
      <c r="C535" s="17"/>
      <c r="D535" s="17"/>
      <c r="E535" s="17"/>
      <c r="F535" s="26"/>
      <c r="G535" s="27"/>
      <c r="H535" s="34" t="s">
        <v>378</v>
      </c>
      <c r="I535" s="374">
        <v>1</v>
      </c>
      <c r="J535" s="374">
        <v>1</v>
      </c>
      <c r="K535" s="374">
        <v>1</v>
      </c>
      <c r="L535" s="374">
        <v>1</v>
      </c>
      <c r="M535" s="374">
        <v>1</v>
      </c>
      <c r="N535" s="374">
        <v>1</v>
      </c>
      <c r="O535" s="374">
        <v>1</v>
      </c>
      <c r="P535" s="374">
        <v>1</v>
      </c>
      <c r="Q535" s="222"/>
      <c r="R535" s="222"/>
      <c r="S535" s="222"/>
      <c r="T535" s="222"/>
      <c r="U535" s="222"/>
      <c r="V535" s="223"/>
      <c r="W535" s="16"/>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7"/>
      <c r="D536" s="17"/>
      <c r="E536" s="17"/>
      <c r="F536" s="33"/>
      <c r="G536" s="34"/>
      <c r="H536" s="34"/>
      <c r="I536" s="34"/>
      <c r="J536" s="34"/>
      <c r="K536" s="34"/>
      <c r="L536" s="34"/>
      <c r="M536" s="261"/>
      <c r="N536" s="261"/>
      <c r="O536" s="261"/>
      <c r="P536" s="34"/>
      <c r="Q536" s="224"/>
      <c r="R536" s="224"/>
      <c r="S536" s="224"/>
      <c r="T536" s="224"/>
      <c r="U536" s="224"/>
      <c r="V536" s="223"/>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5.0999999999999996" customHeight="1" outlineLevel="1" x14ac:dyDescent="0.25">
      <c r="A537" s="5"/>
      <c r="B537" s="6"/>
      <c r="C537" s="17"/>
      <c r="D537" s="17"/>
      <c r="E537" s="17"/>
      <c r="F537" s="36"/>
      <c r="G537" s="37"/>
      <c r="H537" s="37"/>
      <c r="I537" s="37"/>
      <c r="J537" s="38"/>
      <c r="K537" s="38"/>
      <c r="L537" s="38"/>
      <c r="M537" s="268"/>
      <c r="N537" s="268"/>
      <c r="O537" s="268"/>
      <c r="P537" s="38"/>
      <c r="Q537" s="38"/>
      <c r="R537" s="38"/>
      <c r="S537" s="38"/>
      <c r="T537" s="38"/>
      <c r="U537" s="38"/>
      <c r="V537" s="30"/>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24.95" customHeight="1" outlineLevel="1" x14ac:dyDescent="0.25">
      <c r="A538" s="5"/>
      <c r="B538" s="6"/>
      <c r="C538" s="39"/>
      <c r="D538" s="39"/>
      <c r="E538" s="39"/>
      <c r="F538" s="39"/>
      <c r="G538" s="40" t="str">
        <f>G522</f>
        <v>Chemical by Soil</v>
      </c>
      <c r="H538" s="39"/>
      <c r="I538" s="39"/>
      <c r="J538" s="39"/>
      <c r="K538" s="39"/>
      <c r="L538" s="39"/>
      <c r="M538" s="269"/>
      <c r="N538" s="269"/>
      <c r="O538" s="269"/>
      <c r="P538" s="39"/>
      <c r="Q538" s="39"/>
      <c r="R538" s="39"/>
      <c r="S538" s="39"/>
      <c r="T538" s="39"/>
      <c r="U538" s="39"/>
      <c r="V538" s="39"/>
      <c r="W538" s="41" t="s">
        <v>24</v>
      </c>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6"/>
      <c r="D539" s="6"/>
      <c r="E539" s="6"/>
      <c r="F539" s="7"/>
      <c r="G539" s="7"/>
      <c r="H539" s="7"/>
      <c r="I539" s="7"/>
      <c r="J539" s="7"/>
      <c r="K539" s="7"/>
      <c r="L539" s="7"/>
      <c r="M539" s="240"/>
      <c r="N539" s="240"/>
      <c r="O539" s="240"/>
      <c r="P539" s="7"/>
      <c r="Q539" s="7"/>
      <c r="R539" s="7"/>
      <c r="S539" s="7"/>
      <c r="T539" s="7"/>
      <c r="U539" s="7"/>
      <c r="V539" s="7"/>
      <c r="W539" s="7"/>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6"/>
      <c r="D540" s="6"/>
      <c r="E540" s="6"/>
      <c r="F540" s="6"/>
      <c r="G540" s="6"/>
      <c r="H540" s="7"/>
      <c r="I540" s="7"/>
      <c r="J540" s="7"/>
      <c r="K540" s="7"/>
      <c r="L540" s="7"/>
      <c r="M540" s="7"/>
      <c r="N540" s="7"/>
      <c r="O540" s="7"/>
      <c r="P540" s="7"/>
      <c r="Q540" s="7"/>
      <c r="R540" s="7"/>
      <c r="S540" s="7"/>
      <c r="T540" s="7"/>
      <c r="U540" s="7"/>
      <c r="V540" s="7"/>
      <c r="W540" s="7"/>
      <c r="X540" s="6"/>
      <c r="Y540" s="6"/>
      <c r="Z540" s="6"/>
      <c r="AA540" s="239"/>
      <c r="AB540" s="239"/>
      <c r="AC540" s="239"/>
      <c r="AD540" s="239"/>
      <c r="AE540" s="239"/>
      <c r="AF540" s="239"/>
      <c r="AG540" s="239"/>
      <c r="AH540" s="239"/>
      <c r="AI540" s="239"/>
      <c r="AJ540" s="239"/>
      <c r="AK540" s="239"/>
      <c r="AL540" s="239"/>
      <c r="AM540" s="239"/>
      <c r="AN540" s="239"/>
      <c r="AO540" s="239"/>
      <c r="AP540" s="239"/>
      <c r="AQ540" s="239"/>
      <c r="AR540" s="239"/>
      <c r="AS540" s="239"/>
      <c r="AT540" s="239"/>
      <c r="AU540" s="239"/>
      <c r="AV540" s="239"/>
      <c r="AW540" s="239"/>
      <c r="AX540" s="239"/>
      <c r="AY540" s="239"/>
      <c r="AZ540" s="239"/>
      <c r="BA540" s="239"/>
      <c r="BB540" s="239"/>
      <c r="BC540" s="239"/>
      <c r="BD540" s="239"/>
      <c r="BE540" s="239"/>
      <c r="BF540" s="239"/>
      <c r="BG540" s="239"/>
      <c r="BH540" s="239"/>
      <c r="BI540" s="239"/>
      <c r="BJ540" s="239"/>
      <c r="BK540" s="239"/>
      <c r="BL540" s="239"/>
      <c r="BM540" s="239"/>
      <c r="BN540" s="239"/>
      <c r="BO540" s="239"/>
      <c r="BP540" s="239"/>
    </row>
    <row r="541" spans="1:68" ht="5.0999999999999996" customHeight="1" outlineLevel="1" thickBot="1" x14ac:dyDescent="0.3">
      <c r="A541" s="5"/>
      <c r="B541" s="6"/>
      <c r="C541" s="6"/>
      <c r="D541" s="6"/>
      <c r="E541" s="6"/>
      <c r="F541" s="6"/>
      <c r="G541" s="6"/>
      <c r="H541" s="7"/>
      <c r="I541" s="7"/>
      <c r="J541" s="7"/>
      <c r="K541" s="7"/>
      <c r="L541" s="7"/>
      <c r="M541" s="7"/>
      <c r="N541" s="7"/>
      <c r="O541" s="7"/>
      <c r="P541" s="7"/>
      <c r="Q541" s="7"/>
      <c r="R541" s="7"/>
      <c r="S541" s="7"/>
      <c r="T541" s="7"/>
      <c r="U541" s="7"/>
      <c r="V541" s="7"/>
      <c r="W541" s="7"/>
      <c r="X541" s="6"/>
      <c r="Y541" s="6"/>
      <c r="Z541" s="6"/>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5.0999999999999996" customHeight="1" outlineLevel="1" x14ac:dyDescent="0.25">
      <c r="A542" s="5"/>
      <c r="B542" s="6"/>
      <c r="C542" s="9" t="s">
        <v>0</v>
      </c>
      <c r="D542" s="9"/>
      <c r="E542" s="9"/>
      <c r="F542" s="9"/>
      <c r="G542" s="9"/>
      <c r="H542" s="9"/>
      <c r="I542" s="9"/>
      <c r="J542" s="9"/>
      <c r="K542" s="10"/>
      <c r="L542" s="10"/>
      <c r="M542" s="10"/>
      <c r="N542" s="10"/>
      <c r="O542" s="10"/>
      <c r="P542" s="10"/>
      <c r="Q542" s="10"/>
      <c r="R542" s="10"/>
      <c r="S542" s="10"/>
      <c r="T542" s="10"/>
      <c r="U542" s="10"/>
      <c r="V542" s="10"/>
      <c r="W542" s="11"/>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2"/>
      <c r="D543" s="12"/>
      <c r="E543" s="12" t="s">
        <v>1</v>
      </c>
      <c r="F543" s="13"/>
      <c r="G543" s="14" t="s">
        <v>262</v>
      </c>
      <c r="H543" s="13"/>
      <c r="I543" s="13"/>
      <c r="J543" s="13"/>
      <c r="K543" s="13"/>
      <c r="L543" s="13"/>
      <c r="M543" s="13"/>
      <c r="N543" s="13"/>
      <c r="O543" s="13"/>
      <c r="P543" s="13"/>
      <c r="Q543" s="13"/>
      <c r="R543" s="13"/>
      <c r="S543" s="15"/>
      <c r="T543" s="13"/>
      <c r="U543" s="15"/>
      <c r="V543" s="15"/>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2"/>
      <c r="D544" s="12"/>
      <c r="E544" s="17"/>
      <c r="F544" s="13"/>
      <c r="G544" s="18"/>
      <c r="H544" s="13" t="s">
        <v>263</v>
      </c>
      <c r="I544" s="13"/>
      <c r="J544" s="13"/>
      <c r="K544" s="13"/>
      <c r="L544" s="13"/>
      <c r="M544" s="13"/>
      <c r="N544" s="13"/>
      <c r="O544" s="13"/>
      <c r="P544" s="13"/>
      <c r="Q544" s="13"/>
      <c r="R544" s="13"/>
      <c r="S544" s="15"/>
      <c r="T544" s="19"/>
      <c r="U544" s="15"/>
      <c r="V544" s="15"/>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2"/>
      <c r="E545" s="17"/>
      <c r="F545" s="13"/>
      <c r="G545" s="13"/>
      <c r="H545" s="13"/>
      <c r="I545" s="13"/>
      <c r="J545" s="13"/>
      <c r="K545" s="13"/>
      <c r="L545" s="13"/>
      <c r="M545" s="13"/>
      <c r="N545" s="13"/>
      <c r="O545" s="13"/>
      <c r="P545" s="13"/>
      <c r="Q545" s="13"/>
      <c r="R545" s="13"/>
      <c r="S545" s="15"/>
      <c r="T545" s="19"/>
      <c r="U545" s="15"/>
      <c r="V545" s="15"/>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20">
        <v>0</v>
      </c>
      <c r="D546" s="12"/>
      <c r="E546" s="17"/>
      <c r="F546" s="13"/>
      <c r="G546" s="21"/>
      <c r="H546" s="13"/>
      <c r="I546" s="13"/>
      <c r="J546" s="13"/>
      <c r="K546" s="13"/>
      <c r="L546" s="13"/>
      <c r="M546" s="13"/>
      <c r="N546" s="13"/>
      <c r="O546" s="13"/>
      <c r="P546" s="13"/>
      <c r="Q546" s="13"/>
      <c r="R546" s="13"/>
      <c r="S546" s="15"/>
      <c r="T546" s="19"/>
      <c r="U546" s="15"/>
      <c r="V546" s="15"/>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17"/>
      <c r="G547" s="17"/>
      <c r="H547" s="17"/>
      <c r="I547" s="17"/>
      <c r="J547" s="22"/>
      <c r="K547" s="22"/>
      <c r="L547" s="22"/>
      <c r="M547" s="22"/>
      <c r="N547" s="22"/>
      <c r="O547" s="22"/>
      <c r="P547" s="22"/>
      <c r="Q547" s="22"/>
      <c r="R547" s="22"/>
      <c r="S547" s="22"/>
      <c r="T547" s="22"/>
      <c r="U547" s="22"/>
      <c r="V547" s="22"/>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17"/>
      <c r="G548" s="17"/>
      <c r="H548" s="17"/>
      <c r="I548" s="17"/>
      <c r="J548" s="17"/>
      <c r="K548" s="17"/>
      <c r="L548" s="22"/>
      <c r="M548" s="22"/>
      <c r="N548" s="22"/>
      <c r="O548" s="22"/>
      <c r="P548" s="22"/>
      <c r="Q548" s="22"/>
      <c r="R548" s="22"/>
      <c r="S548" s="22"/>
      <c r="T548" s="22"/>
      <c r="U548" s="22"/>
      <c r="V548" s="22"/>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17"/>
      <c r="G549" s="17"/>
      <c r="H549" s="17"/>
      <c r="I549" s="17"/>
      <c r="J549" s="23"/>
      <c r="K549" s="23"/>
      <c r="L549" s="23"/>
      <c r="M549" s="23"/>
      <c r="N549" s="23"/>
      <c r="O549" s="23"/>
      <c r="P549" s="23"/>
      <c r="Q549" s="24"/>
      <c r="R549" s="24"/>
      <c r="S549" s="22"/>
      <c r="T549" s="22"/>
      <c r="U549" s="22"/>
      <c r="V549" s="22"/>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17"/>
      <c r="G550" s="17"/>
      <c r="H550" s="17"/>
      <c r="I550" s="17"/>
      <c r="J550" s="23" t="s">
        <v>125</v>
      </c>
      <c r="K550" s="23" t="s">
        <v>126</v>
      </c>
      <c r="L550" s="23"/>
      <c r="M550" s="23"/>
      <c r="N550" s="23"/>
      <c r="O550" s="23"/>
      <c r="P550" s="24"/>
      <c r="Q550" s="24"/>
      <c r="R550" s="24"/>
      <c r="S550" s="22"/>
      <c r="T550" s="22"/>
      <c r="U550" s="22"/>
      <c r="V550" s="22"/>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5" outlineLevel="1" x14ac:dyDescent="0.25">
      <c r="A551" s="5"/>
      <c r="B551" s="6"/>
      <c r="C551" s="17"/>
      <c r="D551" s="17"/>
      <c r="E551" s="17"/>
      <c r="F551" s="26"/>
      <c r="G551" s="27"/>
      <c r="H551" s="27"/>
      <c r="I551" s="27" t="str">
        <f t="shared" ref="I551:I556" si="34">H530</f>
        <v>pre seeding</v>
      </c>
      <c r="J551" s="367">
        <v>43570</v>
      </c>
      <c r="K551" s="378">
        <v>35</v>
      </c>
      <c r="L551" s="221"/>
      <c r="M551" s="221"/>
      <c r="N551" s="221"/>
      <c r="O551" s="221"/>
      <c r="P551" s="221"/>
      <c r="Q551" s="222"/>
      <c r="R551" s="222"/>
      <c r="S551" s="222"/>
      <c r="T551" s="222"/>
      <c r="U551" s="222"/>
      <c r="V551" s="223"/>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5" outlineLevel="1" x14ac:dyDescent="0.25">
      <c r="A552" s="5"/>
      <c r="B552" s="6"/>
      <c r="C552" s="17"/>
      <c r="D552" s="17"/>
      <c r="E552" s="17"/>
      <c r="F552" s="26"/>
      <c r="G552" s="27"/>
      <c r="H552" s="27"/>
      <c r="I552" s="27" t="str">
        <f t="shared" si="34"/>
        <v>at seeding</v>
      </c>
      <c r="J552" s="367">
        <v>43600</v>
      </c>
      <c r="K552" s="378">
        <v>15</v>
      </c>
      <c r="L552" s="221"/>
      <c r="M552" s="221"/>
      <c r="N552" s="221"/>
      <c r="O552" s="221"/>
      <c r="P552" s="221"/>
      <c r="Q552" s="222"/>
      <c r="R552" s="222"/>
      <c r="S552" s="222"/>
      <c r="T552" s="222"/>
      <c r="U552" s="222"/>
      <c r="V552" s="223"/>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5" outlineLevel="1" x14ac:dyDescent="0.25">
      <c r="A553" s="5"/>
      <c r="B553" s="6"/>
      <c r="C553" s="17"/>
      <c r="D553" s="17"/>
      <c r="E553" s="17"/>
      <c r="F553" s="26"/>
      <c r="G553" s="27"/>
      <c r="H553" s="27"/>
      <c r="I553" s="27" t="str">
        <f t="shared" si="34"/>
        <v>post seeding</v>
      </c>
      <c r="J553" s="367">
        <v>43617</v>
      </c>
      <c r="K553" s="378">
        <v>90</v>
      </c>
      <c r="L553" s="221"/>
      <c r="M553" s="221"/>
      <c r="N553" s="221"/>
      <c r="O553" s="221"/>
      <c r="P553" s="221"/>
      <c r="Q553" s="222"/>
      <c r="R553" s="222"/>
      <c r="S553" s="222"/>
      <c r="T553" s="222"/>
      <c r="U553" s="222"/>
      <c r="V553" s="223"/>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5" outlineLevel="1" x14ac:dyDescent="0.25">
      <c r="A554" s="5"/>
      <c r="B554" s="6"/>
      <c r="C554" s="17"/>
      <c r="D554" s="17"/>
      <c r="E554" s="17"/>
      <c r="F554" s="26"/>
      <c r="G554" s="27"/>
      <c r="H554" s="27"/>
      <c r="I554" s="27" t="str">
        <f t="shared" si="34"/>
        <v>cereal</v>
      </c>
      <c r="J554" s="367">
        <v>43661</v>
      </c>
      <c r="K554" s="378">
        <v>35</v>
      </c>
      <c r="L554" s="221"/>
      <c r="M554" s="221"/>
      <c r="N554" s="221"/>
      <c r="O554" s="221"/>
      <c r="P554" s="221"/>
      <c r="Q554" s="222"/>
      <c r="R554" s="222"/>
      <c r="S554" s="222"/>
      <c r="T554" s="222"/>
      <c r="U554" s="222"/>
      <c r="V554" s="223"/>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G555" s="34"/>
      <c r="H555" s="34"/>
      <c r="I555" s="27" t="str">
        <f t="shared" si="34"/>
        <v>oilseed</v>
      </c>
      <c r="J555" s="367">
        <v>43661</v>
      </c>
      <c r="K555" s="378">
        <v>35</v>
      </c>
      <c r="L555" s="221"/>
      <c r="M555" s="221"/>
      <c r="N555" s="221"/>
      <c r="O555" s="221"/>
      <c r="P555" s="221"/>
      <c r="Q555" s="224"/>
      <c r="R555" s="224"/>
      <c r="S555" s="224"/>
      <c r="T555" s="224"/>
      <c r="U555" s="224"/>
      <c r="V555" s="223"/>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5" outlineLevel="1" x14ac:dyDescent="0.25">
      <c r="A556" s="5"/>
      <c r="B556" s="6"/>
      <c r="C556" s="17"/>
      <c r="D556" s="17"/>
      <c r="E556" s="17"/>
      <c r="F556" s="26"/>
      <c r="G556" s="27"/>
      <c r="H556" s="27"/>
      <c r="I556" s="27" t="str">
        <f t="shared" si="34"/>
        <v>pulse</v>
      </c>
      <c r="J556" s="367">
        <v>43661</v>
      </c>
      <c r="K556" s="378">
        <v>35</v>
      </c>
      <c r="L556" s="221"/>
      <c r="M556" s="221"/>
      <c r="N556" s="221"/>
      <c r="O556" s="221"/>
      <c r="P556" s="221"/>
      <c r="Q556" s="222"/>
      <c r="R556" s="222"/>
      <c r="S556" s="222"/>
      <c r="T556" s="222"/>
      <c r="U556" s="222"/>
      <c r="V556" s="223"/>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12" customHeight="1" outlineLevel="1" x14ac:dyDescent="0.25">
      <c r="A557" s="5"/>
      <c r="B557" s="6"/>
      <c r="C557" s="17"/>
      <c r="D557" s="17"/>
      <c r="E557" s="17"/>
      <c r="F557" s="33"/>
      <c r="G557" s="34"/>
      <c r="H557" s="34"/>
      <c r="I557" s="34"/>
      <c r="J557" s="34"/>
      <c r="K557" s="34"/>
      <c r="L557" s="34"/>
      <c r="M557" s="34"/>
      <c r="N557" s="34"/>
      <c r="O557" s="221"/>
      <c r="P557" s="221"/>
      <c r="Q557" s="224"/>
      <c r="R557" s="224"/>
      <c r="S557" s="224"/>
      <c r="T557" s="224"/>
      <c r="U557" s="224"/>
      <c r="V557" s="223"/>
      <c r="W557" s="16"/>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5.0999999999999996" customHeight="1" outlineLevel="1" x14ac:dyDescent="0.25">
      <c r="A558" s="5"/>
      <c r="B558" s="6"/>
      <c r="C558" s="17"/>
      <c r="D558" s="17"/>
      <c r="E558" s="17"/>
      <c r="F558" s="36"/>
      <c r="G558" s="37"/>
      <c r="H558" s="37"/>
      <c r="I558" s="37"/>
      <c r="J558" s="38"/>
      <c r="K558" s="38"/>
      <c r="L558" s="38"/>
      <c r="M558" s="38"/>
      <c r="N558" s="38"/>
      <c r="O558" s="38"/>
      <c r="P558" s="38"/>
      <c r="Q558" s="38"/>
      <c r="R558" s="38"/>
      <c r="S558" s="38"/>
      <c r="T558" s="38"/>
      <c r="U558" s="38"/>
      <c r="V558" s="30"/>
      <c r="W558" s="16"/>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24.95" customHeight="1" outlineLevel="1" x14ac:dyDescent="0.25">
      <c r="A559" s="5"/>
      <c r="B559" s="6"/>
      <c r="C559" s="39"/>
      <c r="D559" s="39"/>
      <c r="E559" s="39"/>
      <c r="F559" s="39"/>
      <c r="G559" s="40" t="str">
        <f>G543</f>
        <v>Chemical info</v>
      </c>
      <c r="H559" s="39"/>
      <c r="I559" s="39"/>
      <c r="J559" s="39"/>
      <c r="K559" s="39"/>
      <c r="L559" s="39"/>
      <c r="M559" s="39"/>
      <c r="N559" s="39"/>
      <c r="O559" s="39"/>
      <c r="P559" s="39"/>
      <c r="Q559" s="39"/>
      <c r="R559" s="39"/>
      <c r="S559" s="39"/>
      <c r="T559" s="39"/>
      <c r="U559" s="39"/>
      <c r="V559" s="39"/>
      <c r="W559" s="41" t="s">
        <v>24</v>
      </c>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6"/>
      <c r="D560" s="6"/>
      <c r="E560" s="6"/>
      <c r="F560" s="7"/>
      <c r="G560" s="7"/>
      <c r="H560" s="7"/>
      <c r="I560" s="7"/>
      <c r="J560" s="7"/>
      <c r="K560" s="7"/>
      <c r="L560" s="7"/>
      <c r="M560" s="7"/>
      <c r="N560" s="7"/>
      <c r="O560" s="7"/>
      <c r="P560" s="7"/>
      <c r="Q560" s="7"/>
      <c r="R560" s="7"/>
      <c r="S560" s="7"/>
      <c r="T560" s="7"/>
      <c r="U560" s="7"/>
      <c r="V560" s="7"/>
      <c r="W560" s="7"/>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6"/>
      <c r="D561" s="6"/>
      <c r="E561" s="6"/>
      <c r="F561" s="6"/>
      <c r="G561" s="6"/>
      <c r="H561" s="7"/>
      <c r="I561" s="7"/>
      <c r="J561" s="7"/>
      <c r="K561" s="7"/>
      <c r="L561" s="7"/>
      <c r="M561" s="7"/>
      <c r="N561" s="240"/>
      <c r="O561" s="240"/>
      <c r="P561" s="240"/>
      <c r="Q561" s="7"/>
      <c r="R561" s="7"/>
      <c r="S561" s="7"/>
      <c r="T561" s="7"/>
      <c r="U561" s="7"/>
      <c r="V561" s="7"/>
      <c r="W561" s="7"/>
      <c r="X561" s="6"/>
      <c r="Y561" s="6"/>
      <c r="Z561" s="6"/>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5.0999999999999996" customHeight="1" outlineLevel="1" thickBot="1" x14ac:dyDescent="0.3">
      <c r="A562" s="5"/>
      <c r="B562" s="6"/>
      <c r="C562" s="6"/>
      <c r="D562" s="6"/>
      <c r="E562" s="6"/>
      <c r="F562" s="6"/>
      <c r="G562" s="6"/>
      <c r="H562" s="7"/>
      <c r="I562" s="7"/>
      <c r="J562" s="7"/>
      <c r="K562" s="7"/>
      <c r="L562" s="7"/>
      <c r="M562" s="7"/>
      <c r="N562" s="240"/>
      <c r="O562" s="240"/>
      <c r="P562" s="240"/>
      <c r="Q562" s="7"/>
      <c r="R562" s="7"/>
      <c r="S562" s="7"/>
      <c r="T562" s="7"/>
      <c r="U562" s="7"/>
      <c r="V562" s="7"/>
      <c r="W562" s="7"/>
      <c r="X562" s="6"/>
      <c r="Y562" s="6"/>
      <c r="Z562" s="6"/>
      <c r="AA562" s="239"/>
      <c r="AB562" s="239"/>
      <c r="AC562" s="239"/>
      <c r="AD562" s="239"/>
      <c r="AE562" s="239"/>
      <c r="AF562" s="239"/>
      <c r="AG562" s="239"/>
      <c r="AH562" s="239"/>
      <c r="AI562" s="239"/>
      <c r="AJ562" s="239"/>
      <c r="AK562" s="239"/>
      <c r="AL562" s="239"/>
      <c r="AM562" s="239"/>
      <c r="AN562" s="239"/>
      <c r="AO562" s="239"/>
      <c r="AP562" s="239"/>
      <c r="AQ562" s="239"/>
      <c r="AR562" s="239"/>
      <c r="AS562" s="239"/>
      <c r="AT562" s="239"/>
      <c r="AU562" s="239"/>
      <c r="AV562" s="239"/>
      <c r="AW562" s="239"/>
      <c r="AX562" s="239"/>
      <c r="AY562" s="239"/>
      <c r="AZ562" s="239"/>
      <c r="BA562" s="239"/>
      <c r="BB562" s="239"/>
      <c r="BC562" s="239"/>
      <c r="BD562" s="239"/>
      <c r="BE562" s="239"/>
      <c r="BF562" s="239"/>
      <c r="BG562" s="239"/>
      <c r="BH562" s="239"/>
      <c r="BI562" s="239"/>
      <c r="BJ562" s="239"/>
      <c r="BK562" s="239"/>
      <c r="BL562" s="239"/>
      <c r="BM562" s="239"/>
      <c r="BN562" s="239"/>
      <c r="BO562" s="239"/>
      <c r="BP562" s="239"/>
    </row>
    <row r="563" spans="1:68" ht="5.0999999999999996" customHeight="1" outlineLevel="1" x14ac:dyDescent="0.25">
      <c r="A563" s="5"/>
      <c r="B563" s="6"/>
      <c r="C563" s="9" t="s">
        <v>0</v>
      </c>
      <c r="D563" s="9"/>
      <c r="E563" s="9"/>
      <c r="F563" s="9"/>
      <c r="G563" s="9"/>
      <c r="H563" s="9"/>
      <c r="I563" s="9"/>
      <c r="J563" s="9"/>
      <c r="K563" s="10"/>
      <c r="L563" s="10"/>
      <c r="M563" s="10"/>
      <c r="N563" s="242"/>
      <c r="O563" s="242"/>
      <c r="P563" s="242"/>
      <c r="Q563" s="10"/>
      <c r="R563" s="10"/>
      <c r="S563" s="10"/>
      <c r="T563" s="10"/>
      <c r="U563" s="10"/>
      <c r="V563" s="10"/>
      <c r="W563" s="11"/>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2"/>
      <c r="D564" s="12"/>
      <c r="E564" s="12" t="s">
        <v>1</v>
      </c>
      <c r="F564" s="13"/>
      <c r="G564" s="14" t="s">
        <v>36</v>
      </c>
      <c r="H564" s="13"/>
      <c r="I564" s="13"/>
      <c r="J564" s="13"/>
      <c r="K564" s="13"/>
      <c r="L564" s="13"/>
      <c r="M564" s="13"/>
      <c r="N564" s="245"/>
      <c r="O564" s="245"/>
      <c r="P564" s="245"/>
      <c r="Q564" s="13"/>
      <c r="R564" s="13"/>
      <c r="S564" s="13"/>
      <c r="T564" s="13"/>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2"/>
      <c r="D565" s="12"/>
      <c r="E565" s="17"/>
      <c r="F565" s="13"/>
      <c r="G565" s="13" t="s">
        <v>37</v>
      </c>
      <c r="H565" s="13"/>
      <c r="I565" s="315" t="s">
        <v>379</v>
      </c>
      <c r="J565" s="13"/>
      <c r="K565" s="13"/>
      <c r="L565" s="13"/>
      <c r="M565" s="13"/>
      <c r="N565" s="245"/>
      <c r="O565" s="245"/>
      <c r="P565" s="245"/>
      <c r="Q565" s="13"/>
      <c r="R565" s="13"/>
      <c r="S565" s="13"/>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2"/>
      <c r="E566" s="17"/>
      <c r="F566" s="13"/>
      <c r="G566" s="45">
        <v>38576.728703703702</v>
      </c>
      <c r="H566" s="13"/>
      <c r="I566" s="13"/>
      <c r="J566" s="13"/>
      <c r="K566" s="13"/>
      <c r="L566" s="13"/>
      <c r="M566" s="13"/>
      <c r="N566" s="245"/>
      <c r="O566" s="245"/>
      <c r="P566" s="245"/>
      <c r="Q566" s="13"/>
      <c r="R566" s="13"/>
      <c r="S566" s="13"/>
      <c r="T566" s="19"/>
      <c r="U566" s="15"/>
      <c r="V566" s="15"/>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20">
        <v>0</v>
      </c>
      <c r="D567" s="12"/>
      <c r="E567" s="17"/>
      <c r="F567" s="13"/>
      <c r="G567" s="21"/>
      <c r="H567" s="13"/>
      <c r="I567" s="13"/>
      <c r="J567" s="13"/>
      <c r="K567" s="13"/>
      <c r="L567" s="13"/>
      <c r="M567" s="13"/>
      <c r="N567" s="245"/>
      <c r="O567" s="245"/>
      <c r="P567" s="245"/>
      <c r="Q567" s="13"/>
      <c r="R567" s="13"/>
      <c r="S567" s="13"/>
      <c r="T567" s="19"/>
      <c r="U567" s="15"/>
      <c r="V567" s="15"/>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2"/>
      <c r="K568" s="22"/>
      <c r="L568" s="22"/>
      <c r="M568" s="22"/>
      <c r="N568" s="819"/>
      <c r="O568" s="819"/>
      <c r="P568" s="819"/>
      <c r="Q568" s="22"/>
      <c r="R568" s="22"/>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943"/>
      <c r="I569" s="17"/>
      <c r="J569" s="17"/>
      <c r="K569" s="22"/>
      <c r="L569" s="22"/>
      <c r="M569" s="22"/>
      <c r="N569" s="819"/>
      <c r="O569" s="819"/>
      <c r="P569" s="819"/>
      <c r="Q569" s="22"/>
      <c r="R569" s="22"/>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2" customHeight="1" outlineLevel="1" x14ac:dyDescent="0.25">
      <c r="A570" s="5"/>
      <c r="B570" s="6"/>
      <c r="C570" s="17"/>
      <c r="D570" s="17"/>
      <c r="E570" s="17"/>
      <c r="F570" s="17"/>
      <c r="G570" s="17"/>
      <c r="H570" s="943"/>
      <c r="I570" s="17"/>
      <c r="J570" s="23" t="s">
        <v>38</v>
      </c>
      <c r="K570" s="22" t="s">
        <v>39</v>
      </c>
      <c r="L570" s="24"/>
      <c r="M570" s="24"/>
      <c r="N570" s="256"/>
      <c r="O570" s="256"/>
      <c r="P570" s="256"/>
      <c r="Q570" s="24"/>
      <c r="R570" s="24"/>
      <c r="S570" s="24"/>
      <c r="T570" s="22"/>
      <c r="U570" s="22"/>
      <c r="V570" s="22"/>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2" customHeight="1" outlineLevel="1" x14ac:dyDescent="0.25">
      <c r="A571" s="5"/>
      <c r="B571" s="6"/>
      <c r="C571" s="17"/>
      <c r="D571" s="17"/>
      <c r="E571" s="17"/>
      <c r="F571" s="17"/>
      <c r="G571" s="17" t="s">
        <v>40</v>
      </c>
      <c r="H571" s="943"/>
      <c r="I571" s="17"/>
      <c r="J571" s="255" t="s">
        <v>447</v>
      </c>
      <c r="K571" s="255" t="s">
        <v>63</v>
      </c>
      <c r="L571" s="255" t="s">
        <v>64</v>
      </c>
      <c r="M571" s="255" t="s">
        <v>65</v>
      </c>
      <c r="N571" s="255" t="s">
        <v>66</v>
      </c>
      <c r="O571" s="255" t="s">
        <v>1004</v>
      </c>
      <c r="P571" s="255" t="s">
        <v>1005</v>
      </c>
      <c r="Q571" s="255" t="s">
        <v>1006</v>
      </c>
      <c r="R571" s="23"/>
      <c r="S571" s="23" t="s">
        <v>267</v>
      </c>
      <c r="T571" s="22"/>
      <c r="U571" s="22"/>
      <c r="V571" s="22"/>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2" customHeight="1" outlineLevel="1" x14ac:dyDescent="0.25">
      <c r="A572" s="5"/>
      <c r="B572" s="6"/>
      <c r="C572" s="17"/>
      <c r="D572" s="17"/>
      <c r="E572" s="17"/>
      <c r="F572" s="26"/>
      <c r="G572" s="49"/>
      <c r="H572" s="31"/>
      <c r="I572" s="27" t="s">
        <v>81</v>
      </c>
      <c r="J572" s="379">
        <v>5</v>
      </c>
      <c r="K572" s="379">
        <v>5</v>
      </c>
      <c r="L572" s="379">
        <v>5</v>
      </c>
      <c r="M572" s="379">
        <v>5</v>
      </c>
      <c r="N572" s="379">
        <v>5</v>
      </c>
      <c r="O572" s="379">
        <v>5</v>
      </c>
      <c r="P572" s="379">
        <v>5</v>
      </c>
      <c r="Q572" s="379">
        <v>5</v>
      </c>
      <c r="R572" s="27"/>
      <c r="S572" s="382">
        <v>0</v>
      </c>
      <c r="T572" s="59"/>
      <c r="U572" s="59"/>
      <c r="V572" s="60"/>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26"/>
      <c r="G573" s="49"/>
      <c r="H573" s="31"/>
      <c r="I573" s="27" t="s">
        <v>72</v>
      </c>
      <c r="J573" s="379">
        <v>3</v>
      </c>
      <c r="K573" s="379">
        <v>3</v>
      </c>
      <c r="L573" s="379">
        <v>3</v>
      </c>
      <c r="M573" s="379">
        <v>3</v>
      </c>
      <c r="N573" s="379">
        <v>3</v>
      </c>
      <c r="O573" s="379">
        <v>3</v>
      </c>
      <c r="P573" s="379">
        <v>3</v>
      </c>
      <c r="Q573" s="379">
        <v>3</v>
      </c>
      <c r="R573" s="27"/>
      <c r="S573" s="382">
        <v>0</v>
      </c>
      <c r="T573" s="59"/>
      <c r="U573" s="59"/>
      <c r="V573" s="60"/>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2" customHeight="1" outlineLevel="1" x14ac:dyDescent="0.25">
      <c r="A574" s="5"/>
      <c r="B574" s="6"/>
      <c r="C574" s="17"/>
      <c r="D574" s="17"/>
      <c r="E574" s="17"/>
      <c r="F574" s="26"/>
      <c r="G574" s="49"/>
      <c r="H574" s="31"/>
      <c r="I574" s="27" t="s">
        <v>73</v>
      </c>
      <c r="J574" s="380">
        <v>120</v>
      </c>
      <c r="K574" s="380">
        <v>120</v>
      </c>
      <c r="L574" s="380">
        <v>120</v>
      </c>
      <c r="M574" s="380">
        <v>120</v>
      </c>
      <c r="N574" s="380">
        <v>120</v>
      </c>
      <c r="O574" s="380">
        <v>120</v>
      </c>
      <c r="P574" s="380">
        <v>120</v>
      </c>
      <c r="Q574" s="380">
        <v>120</v>
      </c>
      <c r="R574" s="27"/>
      <c r="S574" s="382">
        <v>1</v>
      </c>
      <c r="T574" s="59"/>
      <c r="U574" s="59"/>
      <c r="V574" s="6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2" customHeight="1" outlineLevel="1" x14ac:dyDescent="0.25">
      <c r="A575" s="5"/>
      <c r="B575" s="6"/>
      <c r="C575" s="17"/>
      <c r="D575" s="17"/>
      <c r="E575" s="17"/>
      <c r="F575" s="26"/>
      <c r="G575" s="49"/>
      <c r="H575" s="31"/>
      <c r="I575" s="27" t="s">
        <v>74</v>
      </c>
      <c r="J575" s="380">
        <v>120</v>
      </c>
      <c r="K575" s="380">
        <v>120</v>
      </c>
      <c r="L575" s="380">
        <v>120</v>
      </c>
      <c r="M575" s="380">
        <v>120</v>
      </c>
      <c r="N575" s="380">
        <v>120</v>
      </c>
      <c r="O575" s="380">
        <v>120</v>
      </c>
      <c r="P575" s="380">
        <v>120</v>
      </c>
      <c r="Q575" s="380">
        <v>120</v>
      </c>
      <c r="R575" s="27"/>
      <c r="S575" s="382">
        <v>1</v>
      </c>
      <c r="T575" s="59"/>
      <c r="U575" s="59"/>
      <c r="V575" s="60"/>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6"/>
      <c r="G576" s="49"/>
      <c r="H576" s="31"/>
      <c r="I576" s="27" t="s">
        <v>75</v>
      </c>
      <c r="J576" s="380">
        <v>120</v>
      </c>
      <c r="K576" s="380">
        <v>120</v>
      </c>
      <c r="L576" s="380">
        <v>120</v>
      </c>
      <c r="M576" s="380">
        <v>120</v>
      </c>
      <c r="N576" s="380">
        <v>120</v>
      </c>
      <c r="O576" s="380">
        <v>120</v>
      </c>
      <c r="P576" s="380">
        <v>120</v>
      </c>
      <c r="Q576" s="380">
        <v>120</v>
      </c>
      <c r="R576" s="27"/>
      <c r="S576" s="382">
        <v>1</v>
      </c>
      <c r="T576" s="59"/>
      <c r="U576" s="59"/>
      <c r="V576" s="60"/>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17"/>
      <c r="D577" s="17"/>
      <c r="E577" s="17"/>
      <c r="F577" s="33"/>
      <c r="G577" s="34"/>
      <c r="H577" s="34"/>
      <c r="I577" s="27" t="s">
        <v>76</v>
      </c>
      <c r="J577" s="380">
        <v>100</v>
      </c>
      <c r="K577" s="380">
        <v>100</v>
      </c>
      <c r="L577" s="380">
        <v>100</v>
      </c>
      <c r="M577" s="380">
        <v>100</v>
      </c>
      <c r="N577" s="380">
        <v>100</v>
      </c>
      <c r="O577" s="380">
        <v>100</v>
      </c>
      <c r="P577" s="380">
        <v>100</v>
      </c>
      <c r="Q577" s="380">
        <v>100</v>
      </c>
      <c r="R577" s="27"/>
      <c r="S577" s="382">
        <v>1</v>
      </c>
      <c r="T577" s="59"/>
      <c r="U577" s="59"/>
      <c r="V577" s="6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12" customHeight="1" outlineLevel="1" x14ac:dyDescent="0.25">
      <c r="A578" s="5"/>
      <c r="B578" s="6"/>
      <c r="C578" s="17"/>
      <c r="D578" s="17"/>
      <c r="E578" s="17"/>
      <c r="F578" s="33"/>
      <c r="G578" s="34"/>
      <c r="H578" s="34"/>
      <c r="I578" s="27" t="s">
        <v>77</v>
      </c>
      <c r="J578" s="380">
        <v>90</v>
      </c>
      <c r="K578" s="380">
        <v>90</v>
      </c>
      <c r="L578" s="380">
        <v>90</v>
      </c>
      <c r="M578" s="380">
        <v>90</v>
      </c>
      <c r="N578" s="380">
        <v>90</v>
      </c>
      <c r="O578" s="380">
        <v>90</v>
      </c>
      <c r="P578" s="380">
        <v>90</v>
      </c>
      <c r="Q578" s="380">
        <v>90</v>
      </c>
      <c r="R578" s="27"/>
      <c r="S578" s="382">
        <v>1</v>
      </c>
      <c r="T578" s="59"/>
      <c r="U578" s="59"/>
      <c r="V578" s="60"/>
      <c r="W578" s="16"/>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17"/>
      <c r="D579" s="17"/>
      <c r="E579" s="17"/>
      <c r="F579" s="26"/>
      <c r="G579" s="49"/>
      <c r="H579" s="31"/>
      <c r="I579" s="27" t="s">
        <v>78</v>
      </c>
      <c r="J579" s="379">
        <v>140</v>
      </c>
      <c r="K579" s="379">
        <v>140</v>
      </c>
      <c r="L579" s="379">
        <v>140</v>
      </c>
      <c r="M579" s="379">
        <v>140</v>
      </c>
      <c r="N579" s="379">
        <v>140</v>
      </c>
      <c r="O579" s="379">
        <v>140</v>
      </c>
      <c r="P579" s="379">
        <v>140</v>
      </c>
      <c r="Q579" s="379">
        <v>140</v>
      </c>
      <c r="R579" s="27"/>
      <c r="S579" s="382">
        <v>1</v>
      </c>
      <c r="T579" s="59"/>
      <c r="U579" s="59"/>
      <c r="V579" s="60"/>
      <c r="W579" s="16"/>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7"/>
      <c r="D580" s="17"/>
      <c r="E580" s="17"/>
      <c r="F580" s="26"/>
      <c r="G580" s="49"/>
      <c r="H580" s="31"/>
      <c r="I580" s="27" t="s">
        <v>251</v>
      </c>
      <c r="J580" s="381">
        <v>100</v>
      </c>
      <c r="K580" s="381">
        <v>100</v>
      </c>
      <c r="L580" s="381">
        <v>100</v>
      </c>
      <c r="M580" s="381">
        <v>100</v>
      </c>
      <c r="N580" s="381">
        <v>100</v>
      </c>
      <c r="O580" s="381">
        <v>100</v>
      </c>
      <c r="P580" s="381">
        <v>100</v>
      </c>
      <c r="Q580" s="381">
        <v>100</v>
      </c>
      <c r="R580" s="27"/>
      <c r="S580" s="382">
        <v>1</v>
      </c>
      <c r="T580" s="59"/>
      <c r="U580" s="59"/>
      <c r="V580" s="60"/>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7"/>
      <c r="D581" s="17"/>
      <c r="E581" s="17"/>
      <c r="F581" s="26"/>
      <c r="G581" s="50"/>
      <c r="H581" s="51"/>
      <c r="I581" s="68" t="s">
        <v>82</v>
      </c>
      <c r="J581" s="381">
        <v>90</v>
      </c>
      <c r="K581" s="381">
        <v>90</v>
      </c>
      <c r="L581" s="381">
        <v>90</v>
      </c>
      <c r="M581" s="381">
        <v>90</v>
      </c>
      <c r="N581" s="381">
        <v>90</v>
      </c>
      <c r="O581" s="381">
        <v>90</v>
      </c>
      <c r="P581" s="381">
        <v>90</v>
      </c>
      <c r="Q581" s="381">
        <v>90</v>
      </c>
      <c r="R581" s="68"/>
      <c r="S581" s="383">
        <v>1</v>
      </c>
      <c r="T581" s="61"/>
      <c r="U581" s="61"/>
      <c r="V581" s="60"/>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7"/>
      <c r="E582" s="17"/>
      <c r="F582" s="26"/>
      <c r="G582" s="50"/>
      <c r="H582" s="51"/>
      <c r="I582" s="68" t="s">
        <v>83</v>
      </c>
      <c r="J582" s="381">
        <v>90</v>
      </c>
      <c r="K582" s="381">
        <v>90</v>
      </c>
      <c r="L582" s="381">
        <v>90</v>
      </c>
      <c r="M582" s="381">
        <v>90</v>
      </c>
      <c r="N582" s="381">
        <v>90</v>
      </c>
      <c r="O582" s="381">
        <v>90</v>
      </c>
      <c r="P582" s="381">
        <v>90</v>
      </c>
      <c r="Q582" s="381">
        <v>90</v>
      </c>
      <c r="R582" s="68"/>
      <c r="S582" s="383">
        <v>1</v>
      </c>
      <c r="T582" s="61"/>
      <c r="U582" s="61"/>
      <c r="V582" s="60"/>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7"/>
      <c r="D583" s="17"/>
      <c r="E583" s="17"/>
      <c r="F583" s="26"/>
      <c r="G583" s="50"/>
      <c r="H583" s="51"/>
      <c r="I583" s="68" t="s">
        <v>84</v>
      </c>
      <c r="J583" s="381">
        <v>90</v>
      </c>
      <c r="K583" s="381">
        <v>90</v>
      </c>
      <c r="L583" s="381">
        <v>90</v>
      </c>
      <c r="M583" s="381">
        <v>90</v>
      </c>
      <c r="N583" s="381">
        <v>90</v>
      </c>
      <c r="O583" s="381">
        <v>90</v>
      </c>
      <c r="P583" s="381">
        <v>90</v>
      </c>
      <c r="Q583" s="381">
        <v>90</v>
      </c>
      <c r="R583" s="68"/>
      <c r="S583" s="383">
        <v>1</v>
      </c>
      <c r="T583" s="61"/>
      <c r="U583" s="61"/>
      <c r="V583" s="60"/>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26"/>
      <c r="G584" s="50"/>
      <c r="H584" s="51"/>
      <c r="I584" s="67" t="s">
        <v>80</v>
      </c>
      <c r="J584" s="381">
        <v>10</v>
      </c>
      <c r="K584" s="381">
        <v>10</v>
      </c>
      <c r="L584" s="381">
        <v>10</v>
      </c>
      <c r="M584" s="381">
        <v>10</v>
      </c>
      <c r="N584" s="381">
        <v>10</v>
      </c>
      <c r="O584" s="381">
        <v>10</v>
      </c>
      <c r="P584" s="381">
        <v>10</v>
      </c>
      <c r="Q584" s="381">
        <v>10</v>
      </c>
      <c r="R584" s="67"/>
      <c r="S584" s="383">
        <v>0</v>
      </c>
      <c r="T584" s="61"/>
      <c r="U584" s="61"/>
      <c r="V584" s="60"/>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26"/>
      <c r="G585" s="50"/>
      <c r="H585" s="51"/>
      <c r="I585" s="67" t="s">
        <v>85</v>
      </c>
      <c r="J585" s="381">
        <v>10</v>
      </c>
      <c r="K585" s="381">
        <v>10</v>
      </c>
      <c r="L585" s="381">
        <v>10</v>
      </c>
      <c r="M585" s="381">
        <v>10</v>
      </c>
      <c r="N585" s="381">
        <v>10</v>
      </c>
      <c r="O585" s="381">
        <v>10</v>
      </c>
      <c r="P585" s="381">
        <v>10</v>
      </c>
      <c r="Q585" s="381">
        <v>10</v>
      </c>
      <c r="R585" s="67"/>
      <c r="S585" s="383">
        <v>0</v>
      </c>
      <c r="T585" s="61"/>
      <c r="U585" s="61"/>
      <c r="V585" s="60"/>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26"/>
      <c r="G586" s="50"/>
      <c r="H586" s="51"/>
      <c r="I586" s="67" t="s">
        <v>257</v>
      </c>
      <c r="J586" s="381">
        <v>2</v>
      </c>
      <c r="K586" s="381">
        <v>2</v>
      </c>
      <c r="L586" s="381">
        <v>2</v>
      </c>
      <c r="M586" s="381">
        <v>2</v>
      </c>
      <c r="N586" s="381">
        <v>2</v>
      </c>
      <c r="O586" s="381">
        <v>2</v>
      </c>
      <c r="P586" s="381">
        <v>2</v>
      </c>
      <c r="Q586" s="381">
        <v>2</v>
      </c>
      <c r="R586" s="67"/>
      <c r="S586" s="383">
        <v>0</v>
      </c>
      <c r="T586" s="61"/>
      <c r="U586" s="61"/>
      <c r="V586" s="60"/>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26"/>
      <c r="G587" s="50"/>
      <c r="H587" s="51"/>
      <c r="I587" s="67" t="s">
        <v>258</v>
      </c>
      <c r="J587" s="381">
        <v>10</v>
      </c>
      <c r="K587" s="381">
        <v>10</v>
      </c>
      <c r="L587" s="381">
        <v>10</v>
      </c>
      <c r="M587" s="381">
        <v>10</v>
      </c>
      <c r="N587" s="381">
        <v>10</v>
      </c>
      <c r="O587" s="381">
        <v>10</v>
      </c>
      <c r="P587" s="381">
        <v>10</v>
      </c>
      <c r="Q587" s="381">
        <v>10</v>
      </c>
      <c r="R587" s="67"/>
      <c r="S587" s="383">
        <v>0</v>
      </c>
      <c r="T587" s="61"/>
      <c r="U587" s="61"/>
      <c r="V587" s="60"/>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26"/>
      <c r="G588" s="50"/>
      <c r="H588" s="51"/>
      <c r="I588" s="8" t="s">
        <v>259</v>
      </c>
      <c r="J588" s="381">
        <v>10</v>
      </c>
      <c r="K588" s="381">
        <v>10</v>
      </c>
      <c r="L588" s="381">
        <v>10</v>
      </c>
      <c r="M588" s="381">
        <v>10</v>
      </c>
      <c r="N588" s="381">
        <v>10</v>
      </c>
      <c r="O588" s="381">
        <v>10</v>
      </c>
      <c r="P588" s="381">
        <v>10</v>
      </c>
      <c r="Q588" s="381">
        <v>10</v>
      </c>
      <c r="S588" s="383">
        <v>0</v>
      </c>
      <c r="T588" s="61"/>
      <c r="U588" s="61"/>
      <c r="V588" s="60"/>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26"/>
      <c r="G589" s="50"/>
      <c r="H589" s="51"/>
      <c r="I589" s="8" t="s">
        <v>260</v>
      </c>
      <c r="J589" s="381">
        <v>10</v>
      </c>
      <c r="K589" s="381">
        <v>10</v>
      </c>
      <c r="L589" s="381">
        <v>10</v>
      </c>
      <c r="M589" s="381">
        <v>10</v>
      </c>
      <c r="N589" s="381">
        <v>10</v>
      </c>
      <c r="O589" s="381">
        <v>10</v>
      </c>
      <c r="P589" s="381">
        <v>10</v>
      </c>
      <c r="Q589" s="381">
        <v>10</v>
      </c>
      <c r="S589" s="383">
        <v>0</v>
      </c>
      <c r="T589" s="61"/>
      <c r="U589" s="61"/>
      <c r="V589" s="60"/>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26"/>
      <c r="G590" s="50"/>
      <c r="H590" s="51"/>
      <c r="I590" s="51"/>
      <c r="J590" s="51"/>
      <c r="K590" s="51"/>
      <c r="L590" s="51"/>
      <c r="M590" s="51"/>
      <c r="N590" s="51"/>
      <c r="O590" s="51"/>
      <c r="P590" s="51"/>
      <c r="Q590" s="51"/>
      <c r="R590" s="61"/>
      <c r="S590" s="61"/>
      <c r="T590" s="61"/>
      <c r="U590" s="61"/>
      <c r="V590" s="60"/>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5.0999999999999996" customHeight="1" outlineLevel="1" x14ac:dyDescent="0.25">
      <c r="A591" s="5"/>
      <c r="B591" s="6"/>
      <c r="C591" s="17"/>
      <c r="D591" s="17"/>
      <c r="E591" s="17"/>
      <c r="F591" s="36"/>
      <c r="G591" s="37"/>
      <c r="H591" s="37"/>
      <c r="I591" s="37"/>
      <c r="J591" s="38"/>
      <c r="K591" s="38"/>
      <c r="L591" s="38"/>
      <c r="M591" s="38"/>
      <c r="N591" s="268"/>
      <c r="O591" s="268"/>
      <c r="P591" s="268"/>
      <c r="Q591" s="38"/>
      <c r="R591" s="38"/>
      <c r="S591" s="38"/>
      <c r="T591" s="38"/>
      <c r="U591" s="38"/>
      <c r="V591" s="30"/>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24.95" customHeight="1" outlineLevel="1" x14ac:dyDescent="0.25">
      <c r="A592" s="5"/>
      <c r="B592" s="6"/>
      <c r="C592" s="39"/>
      <c r="D592" s="39"/>
      <c r="E592" s="39"/>
      <c r="F592" s="39"/>
      <c r="G592" s="40" t="str">
        <f>G564</f>
        <v>SEEDING RATES</v>
      </c>
      <c r="H592" s="39"/>
      <c r="I592" s="39"/>
      <c r="J592" s="39"/>
      <c r="K592" s="39"/>
      <c r="L592" s="39"/>
      <c r="M592" s="39"/>
      <c r="N592" s="269"/>
      <c r="O592" s="269"/>
      <c r="P592" s="269"/>
      <c r="Q592" s="39"/>
      <c r="R592" s="39"/>
      <c r="S592" s="39"/>
      <c r="T592" s="39"/>
      <c r="U592" s="39"/>
      <c r="V592" s="39"/>
      <c r="W592" s="41" t="s">
        <v>24</v>
      </c>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2" customHeight="1" outlineLevel="1" x14ac:dyDescent="0.25">
      <c r="A593" s="5"/>
      <c r="B593" s="6"/>
      <c r="C593" s="6"/>
      <c r="D593" s="6"/>
      <c r="E593" s="6"/>
      <c r="F593" s="7"/>
      <c r="G593" s="7"/>
      <c r="H593" s="7"/>
      <c r="I593" s="7"/>
      <c r="J593" s="7"/>
      <c r="K593" s="7"/>
      <c r="L593" s="7"/>
      <c r="M593" s="7"/>
      <c r="N593" s="240"/>
      <c r="O593" s="240"/>
      <c r="P593" s="240"/>
      <c r="Q593" s="7"/>
      <c r="R593" s="7"/>
      <c r="S593" s="7"/>
      <c r="T593" s="7"/>
      <c r="U593" s="7"/>
      <c r="V593" s="7"/>
      <c r="W593" s="7"/>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x14ac:dyDescent="0.25">
      <c r="A594" s="5"/>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5.0999999999999996" customHeight="1" thickBot="1" x14ac:dyDescent="0.3">
      <c r="A595" s="5"/>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x14ac:dyDescent="0.25">
      <c r="A596" s="5"/>
      <c r="B596" s="6"/>
      <c r="C596" s="9" t="s">
        <v>0</v>
      </c>
      <c r="D596" s="9"/>
      <c r="E596" s="9"/>
      <c r="F596" s="9"/>
      <c r="G596" s="9"/>
      <c r="H596" s="9"/>
      <c r="I596" s="9"/>
      <c r="J596" s="9"/>
      <c r="K596" s="9"/>
      <c r="L596" s="9"/>
      <c r="M596" s="9"/>
      <c r="N596" s="9"/>
      <c r="O596" s="9"/>
      <c r="P596" s="9"/>
      <c r="Q596" s="10"/>
      <c r="R596" s="9"/>
      <c r="S596" s="9"/>
      <c r="T596" s="9"/>
      <c r="U596" s="10"/>
      <c r="V596" s="10"/>
      <c r="W596" s="11"/>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x14ac:dyDescent="0.25">
      <c r="A597" s="5"/>
      <c r="B597" s="6"/>
      <c r="C597" s="12"/>
      <c r="D597" s="12"/>
      <c r="E597" s="12" t="s">
        <v>1</v>
      </c>
      <c r="F597" s="13"/>
      <c r="G597" s="14" t="s">
        <v>41</v>
      </c>
      <c r="H597" s="14"/>
      <c r="I597" s="13"/>
      <c r="J597" s="13"/>
      <c r="K597" s="13"/>
      <c r="L597" s="13"/>
      <c r="M597" s="13"/>
      <c r="N597" s="13"/>
      <c r="O597" s="13"/>
      <c r="P597" s="13"/>
      <c r="Q597" s="13"/>
      <c r="R597" s="13"/>
      <c r="S597" s="13"/>
      <c r="T597" s="13"/>
      <c r="U597" s="13"/>
      <c r="V597" s="1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x14ac:dyDescent="0.25">
      <c r="A598" s="5"/>
      <c r="B598" s="6"/>
      <c r="C598" s="12"/>
      <c r="D598" s="12"/>
      <c r="E598" s="17"/>
      <c r="F598" s="13"/>
      <c r="G598" s="13" t="s">
        <v>42</v>
      </c>
      <c r="H598" s="13"/>
      <c r="J598" s="13"/>
      <c r="K598" s="13"/>
      <c r="L598" s="13"/>
      <c r="M598" s="13"/>
      <c r="N598" s="52" t="s">
        <v>43</v>
      </c>
      <c r="O598" s="13"/>
      <c r="P598" s="13"/>
      <c r="Q598" s="13"/>
      <c r="R598" s="13"/>
      <c r="S598" s="13"/>
      <c r="T598" s="13"/>
      <c r="U598" s="13"/>
      <c r="V598" s="13"/>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12" customHeight="1" x14ac:dyDescent="0.25">
      <c r="A599" s="5"/>
      <c r="B599" s="6"/>
      <c r="C599" s="17"/>
      <c r="D599" s="12"/>
      <c r="E599" s="17"/>
      <c r="F599" s="13"/>
      <c r="G599" s="45">
        <v>38576.728738425925</v>
      </c>
      <c r="H599" s="45"/>
      <c r="J599" s="13"/>
      <c r="K599" s="13"/>
      <c r="L599" s="13"/>
      <c r="M599" s="13"/>
      <c r="N599" s="13" t="s">
        <v>44</v>
      </c>
      <c r="O599" s="13"/>
      <c r="P599" s="13"/>
      <c r="Q599" s="13"/>
      <c r="R599" s="13"/>
      <c r="S599" s="13"/>
      <c r="T599" s="13"/>
      <c r="U599" s="13"/>
      <c r="V599" s="13"/>
      <c r="W599" s="16"/>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x14ac:dyDescent="0.25">
      <c r="A600" s="5"/>
      <c r="B600" s="6"/>
      <c r="C600" s="20">
        <v>0</v>
      </c>
      <c r="D600" s="12"/>
      <c r="E600" s="17"/>
      <c r="F600" s="13"/>
      <c r="G600" s="21"/>
      <c r="H600" s="21"/>
      <c r="J600" s="13"/>
      <c r="N600" s="315" t="s">
        <v>379</v>
      </c>
      <c r="Q600" s="13"/>
      <c r="U600" s="13"/>
      <c r="V600" s="13"/>
      <c r="W600" s="16"/>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x14ac:dyDescent="0.25">
      <c r="A601" s="5"/>
      <c r="B601" s="6"/>
      <c r="C601" s="17"/>
      <c r="D601" s="17"/>
      <c r="E601" s="17"/>
      <c r="F601" s="17"/>
      <c r="G601" s="17"/>
      <c r="H601" s="17"/>
      <c r="I601" s="17"/>
      <c r="J601" s="17"/>
      <c r="K601" s="22"/>
      <c r="L601" s="22"/>
      <c r="M601" s="22"/>
      <c r="N601" s="22"/>
      <c r="O601" s="22"/>
      <c r="P601" s="22"/>
      <c r="Q601" s="22"/>
      <c r="R601" s="22"/>
      <c r="S601" s="22"/>
      <c r="T601" s="22"/>
      <c r="U601" s="22"/>
      <c r="V601" s="22"/>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x14ac:dyDescent="0.25">
      <c r="A602" s="5"/>
      <c r="B602" s="6"/>
      <c r="C602" s="17"/>
      <c r="D602" s="17"/>
      <c r="E602" s="17"/>
      <c r="F602" s="17"/>
      <c r="G602" s="53"/>
      <c r="H602" s="53"/>
      <c r="I602" s="53"/>
      <c r="J602" s="53"/>
      <c r="K602" s="53"/>
      <c r="L602" s="25"/>
      <c r="M602" s="25"/>
      <c r="N602" s="53"/>
      <c r="O602" s="25"/>
      <c r="P602" s="25"/>
      <c r="Q602" s="46"/>
      <c r="R602" s="53"/>
      <c r="S602" s="53"/>
      <c r="T602" s="53"/>
      <c r="U602" s="22"/>
      <c r="V602" s="46"/>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x14ac:dyDescent="0.25">
      <c r="A603" s="5"/>
      <c r="B603" s="6"/>
      <c r="C603" s="17"/>
      <c r="D603" s="17"/>
      <c r="E603" s="17"/>
      <c r="F603" s="17"/>
      <c r="G603" s="53"/>
      <c r="H603" s="53" t="s">
        <v>48</v>
      </c>
      <c r="I603" s="53" t="s">
        <v>48</v>
      </c>
      <c r="J603" s="53"/>
      <c r="K603" s="53"/>
      <c r="L603" s="25" t="s">
        <v>49</v>
      </c>
      <c r="M603" s="25" t="s">
        <v>50</v>
      </c>
      <c r="N603" s="25"/>
      <c r="O603" s="25" t="s">
        <v>49</v>
      </c>
      <c r="P603" s="25" t="s">
        <v>50</v>
      </c>
      <c r="Q603" s="47"/>
      <c r="R603" s="53"/>
      <c r="S603" s="53"/>
      <c r="T603" s="53"/>
      <c r="U603" s="22"/>
      <c r="V603" s="22"/>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x14ac:dyDescent="0.25">
      <c r="A604" s="5"/>
      <c r="B604" s="6"/>
      <c r="C604" s="17"/>
      <c r="D604" s="17"/>
      <c r="E604" s="17"/>
      <c r="F604" s="17"/>
      <c r="G604" s="46" t="s">
        <v>460</v>
      </c>
      <c r="H604" s="53" t="s">
        <v>266</v>
      </c>
      <c r="I604" s="53" t="s">
        <v>45</v>
      </c>
      <c r="J604" s="53" t="s">
        <v>268</v>
      </c>
      <c r="K604" s="25" t="s">
        <v>46</v>
      </c>
      <c r="L604" s="25" t="s">
        <v>269</v>
      </c>
      <c r="M604" s="25" t="s">
        <v>270</v>
      </c>
      <c r="N604" s="25" t="s">
        <v>47</v>
      </c>
      <c r="O604" s="25" t="s">
        <v>272</v>
      </c>
      <c r="P604" s="25" t="s">
        <v>273</v>
      </c>
      <c r="Q604" s="227" t="s">
        <v>271</v>
      </c>
      <c r="R604" s="53"/>
      <c r="S604" s="53"/>
      <c r="T604" s="53"/>
      <c r="U604" s="22"/>
      <c r="V604" s="22"/>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x14ac:dyDescent="0.25">
      <c r="A605" s="5"/>
      <c r="B605" s="6"/>
      <c r="C605" s="17"/>
      <c r="D605" s="17"/>
      <c r="E605" s="17"/>
      <c r="F605" s="26"/>
      <c r="G605" s="29" t="s">
        <v>81</v>
      </c>
      <c r="H605" s="384">
        <v>4500</v>
      </c>
      <c r="I605" s="384">
        <v>27.5</v>
      </c>
      <c r="J605" s="385">
        <v>1</v>
      </c>
      <c r="K605" s="386" t="s">
        <v>55</v>
      </c>
      <c r="L605" s="384">
        <v>431</v>
      </c>
      <c r="M605" s="387">
        <v>100</v>
      </c>
      <c r="N605" s="388" t="s">
        <v>56</v>
      </c>
      <c r="O605" s="384">
        <v>125</v>
      </c>
      <c r="P605" s="387">
        <v>1000</v>
      </c>
      <c r="Q605" s="385">
        <v>0.5</v>
      </c>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x14ac:dyDescent="0.25">
      <c r="A606" s="5"/>
      <c r="B606" s="6"/>
      <c r="C606" s="17"/>
      <c r="D606" s="17"/>
      <c r="E606" s="17"/>
      <c r="F606" s="26"/>
      <c r="G606" s="29" t="s">
        <v>72</v>
      </c>
      <c r="H606" s="384">
        <v>26250</v>
      </c>
      <c r="I606" s="384">
        <v>27.5</v>
      </c>
      <c r="J606" s="385">
        <v>1</v>
      </c>
      <c r="K606" s="386" t="s">
        <v>55</v>
      </c>
      <c r="L606" s="384">
        <v>431</v>
      </c>
      <c r="M606" s="387">
        <v>100</v>
      </c>
      <c r="N606" s="388" t="s">
        <v>56</v>
      </c>
      <c r="O606" s="384">
        <v>125</v>
      </c>
      <c r="P606" s="387">
        <v>1000</v>
      </c>
      <c r="Q606" s="385">
        <v>0.5</v>
      </c>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x14ac:dyDescent="0.25">
      <c r="A607" s="5"/>
      <c r="B607" s="6"/>
      <c r="C607" s="17"/>
      <c r="D607" s="17"/>
      <c r="E607" s="17"/>
      <c r="F607" s="26"/>
      <c r="G607" s="29" t="s">
        <v>73</v>
      </c>
      <c r="H607" s="384">
        <v>0</v>
      </c>
      <c r="I607" s="384">
        <v>27.5</v>
      </c>
      <c r="J607" s="385">
        <v>1</v>
      </c>
      <c r="K607" s="388"/>
      <c r="L607" s="384">
        <v>0</v>
      </c>
      <c r="M607" s="387">
        <v>0</v>
      </c>
      <c r="N607" s="388"/>
      <c r="O607" s="384">
        <v>0</v>
      </c>
      <c r="P607" s="387">
        <v>0</v>
      </c>
      <c r="Q607" s="385">
        <v>1</v>
      </c>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x14ac:dyDescent="0.25">
      <c r="A608" s="5"/>
      <c r="B608" s="6"/>
      <c r="C608" s="17"/>
      <c r="D608" s="17"/>
      <c r="E608" s="17"/>
      <c r="F608" s="26"/>
      <c r="G608" s="29" t="s">
        <v>74</v>
      </c>
      <c r="H608" s="384">
        <v>0</v>
      </c>
      <c r="I608" s="384">
        <v>27.5</v>
      </c>
      <c r="J608" s="385">
        <v>1</v>
      </c>
      <c r="K608" s="388" t="s">
        <v>54</v>
      </c>
      <c r="L608" s="384">
        <v>48</v>
      </c>
      <c r="M608" s="387">
        <v>200</v>
      </c>
      <c r="N608" s="388"/>
      <c r="O608" s="384">
        <v>0</v>
      </c>
      <c r="P608" s="387">
        <v>0</v>
      </c>
      <c r="Q608" s="385">
        <v>1</v>
      </c>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x14ac:dyDescent="0.25">
      <c r="A609" s="5"/>
      <c r="B609" s="6"/>
      <c r="C609" s="17"/>
      <c r="D609" s="17"/>
      <c r="E609" s="17"/>
      <c r="F609" s="36"/>
      <c r="G609" s="29" t="s">
        <v>75</v>
      </c>
      <c r="H609" s="384">
        <v>0</v>
      </c>
      <c r="I609" s="384">
        <v>27.5</v>
      </c>
      <c r="J609" s="385">
        <v>1</v>
      </c>
      <c r="K609" s="388"/>
      <c r="L609" s="384">
        <v>0</v>
      </c>
      <c r="M609" s="387">
        <v>0</v>
      </c>
      <c r="N609" s="388"/>
      <c r="O609" s="384">
        <v>0</v>
      </c>
      <c r="P609" s="387">
        <v>0</v>
      </c>
      <c r="Q609" s="385">
        <v>1</v>
      </c>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x14ac:dyDescent="0.25">
      <c r="A610" s="5"/>
      <c r="B610" s="6"/>
      <c r="C610" s="17"/>
      <c r="D610" s="17"/>
      <c r="E610" s="17"/>
      <c r="F610" s="33"/>
      <c r="G610" s="29" t="s">
        <v>76</v>
      </c>
      <c r="H610" s="384">
        <v>0</v>
      </c>
      <c r="I610" s="384">
        <v>27.5</v>
      </c>
      <c r="J610" s="385">
        <v>1</v>
      </c>
      <c r="K610" s="388" t="s">
        <v>51</v>
      </c>
      <c r="L610" s="384">
        <v>40</v>
      </c>
      <c r="M610" s="387">
        <v>240</v>
      </c>
      <c r="N610" s="388"/>
      <c r="O610" s="384">
        <v>0</v>
      </c>
      <c r="P610" s="387">
        <v>0</v>
      </c>
      <c r="Q610" s="385">
        <v>1</v>
      </c>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x14ac:dyDescent="0.25">
      <c r="A611" s="5"/>
      <c r="B611" s="6"/>
      <c r="C611" s="17"/>
      <c r="D611" s="17"/>
      <c r="E611" s="17"/>
      <c r="F611" s="33"/>
      <c r="G611" s="29" t="s">
        <v>77</v>
      </c>
      <c r="H611" s="384">
        <v>0</v>
      </c>
      <c r="I611" s="384">
        <v>27.5</v>
      </c>
      <c r="J611" s="385">
        <v>1</v>
      </c>
      <c r="K611" s="388" t="s">
        <v>53</v>
      </c>
      <c r="L611" s="384">
        <v>31.3</v>
      </c>
      <c r="M611" s="387">
        <v>100</v>
      </c>
      <c r="N611" s="388"/>
      <c r="O611" s="384">
        <v>0</v>
      </c>
      <c r="P611" s="387">
        <v>0</v>
      </c>
      <c r="Q611" s="385">
        <v>1</v>
      </c>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x14ac:dyDescent="0.25">
      <c r="A612" s="5"/>
      <c r="B612" s="6"/>
      <c r="C612" s="17"/>
      <c r="D612" s="17"/>
      <c r="E612" s="17"/>
      <c r="F612" s="33"/>
      <c r="G612" s="29" t="s">
        <v>78</v>
      </c>
      <c r="H612" s="384">
        <v>0</v>
      </c>
      <c r="I612" s="384">
        <v>27.5</v>
      </c>
      <c r="J612" s="385">
        <v>1</v>
      </c>
      <c r="K612" s="388" t="s">
        <v>52</v>
      </c>
      <c r="L612" s="389">
        <v>27.7</v>
      </c>
      <c r="M612" s="389">
        <v>100</v>
      </c>
      <c r="N612" s="388"/>
      <c r="O612" s="384">
        <v>0</v>
      </c>
      <c r="P612" s="387">
        <v>0</v>
      </c>
      <c r="Q612" s="385">
        <v>1</v>
      </c>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ht="12" customHeight="1" x14ac:dyDescent="0.25">
      <c r="A613" s="5"/>
      <c r="B613" s="6"/>
      <c r="C613" s="17"/>
      <c r="D613" s="17"/>
      <c r="E613" s="17"/>
      <c r="F613" s="33"/>
      <c r="G613" s="29" t="s">
        <v>251</v>
      </c>
      <c r="H613" s="384">
        <v>0</v>
      </c>
      <c r="I613" s="384">
        <v>27.5</v>
      </c>
      <c r="J613" s="385">
        <v>1</v>
      </c>
      <c r="K613" s="388" t="s">
        <v>52</v>
      </c>
      <c r="L613" s="389">
        <v>27.7</v>
      </c>
      <c r="M613" s="389">
        <v>100</v>
      </c>
      <c r="N613" s="388"/>
      <c r="O613" s="384">
        <v>0</v>
      </c>
      <c r="P613" s="387">
        <v>0</v>
      </c>
      <c r="Q613" s="385">
        <v>1</v>
      </c>
      <c r="W613" s="16"/>
      <c r="X613" s="7"/>
      <c r="Y613" s="7"/>
      <c r="Z613" s="7"/>
      <c r="AA613" s="240"/>
      <c r="AB613" s="240"/>
      <c r="AC613" s="240"/>
      <c r="AD613" s="240"/>
      <c r="AE613" s="240"/>
      <c r="AF613" s="240"/>
      <c r="AG613" s="240"/>
      <c r="AH613" s="240"/>
      <c r="AI613" s="240"/>
      <c r="AJ613" s="240"/>
      <c r="AK613" s="240"/>
      <c r="AL613" s="240"/>
      <c r="AM613" s="240"/>
      <c r="AN613" s="240"/>
      <c r="AO613" s="240"/>
      <c r="AP613" s="240"/>
      <c r="AQ613" s="240"/>
      <c r="AR613" s="240"/>
      <c r="AS613" s="240"/>
      <c r="AT613" s="240"/>
      <c r="AU613" s="240"/>
      <c r="AV613" s="240"/>
      <c r="AW613" s="240"/>
      <c r="AX613" s="240"/>
      <c r="AY613" s="240"/>
      <c r="AZ613" s="240"/>
      <c r="BA613" s="240"/>
      <c r="BB613" s="240"/>
      <c r="BC613" s="240"/>
      <c r="BD613" s="240"/>
      <c r="BE613" s="240"/>
      <c r="BF613" s="240"/>
      <c r="BG613" s="240"/>
      <c r="BH613" s="240"/>
      <c r="BI613" s="240"/>
      <c r="BJ613" s="240"/>
      <c r="BK613" s="240"/>
      <c r="BL613" s="240"/>
      <c r="BM613" s="240"/>
      <c r="BN613" s="240"/>
      <c r="BO613" s="240"/>
      <c r="BP613" s="240"/>
    </row>
    <row r="614" spans="1:68" ht="12" customHeight="1" x14ac:dyDescent="0.25">
      <c r="A614" s="5"/>
      <c r="B614" s="6"/>
      <c r="C614" s="17"/>
      <c r="D614" s="17"/>
      <c r="E614" s="17"/>
      <c r="F614" s="33"/>
      <c r="G614" s="216" t="s">
        <v>82</v>
      </c>
      <c r="H614" s="384">
        <v>0</v>
      </c>
      <c r="I614" s="384">
        <v>27.5</v>
      </c>
      <c r="J614" s="385">
        <v>1</v>
      </c>
      <c r="K614" s="388"/>
      <c r="L614" s="384">
        <v>0</v>
      </c>
      <c r="M614" s="387">
        <v>0</v>
      </c>
      <c r="N614" s="388"/>
      <c r="O614" s="384">
        <v>0</v>
      </c>
      <c r="P614" s="387">
        <v>0</v>
      </c>
      <c r="Q614" s="385">
        <v>1</v>
      </c>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x14ac:dyDescent="0.25">
      <c r="A615" s="5"/>
      <c r="B615" s="6"/>
      <c r="C615" s="17"/>
      <c r="D615" s="17"/>
      <c r="E615" s="17"/>
      <c r="F615" s="33"/>
      <c r="G615" s="216" t="s">
        <v>83</v>
      </c>
      <c r="H615" s="384">
        <v>0</v>
      </c>
      <c r="I615" s="384">
        <v>27.5</v>
      </c>
      <c r="J615" s="385">
        <v>1</v>
      </c>
      <c r="K615" s="388"/>
      <c r="L615" s="384">
        <v>0</v>
      </c>
      <c r="M615" s="387">
        <v>0</v>
      </c>
      <c r="N615" s="388"/>
      <c r="O615" s="384">
        <v>0</v>
      </c>
      <c r="P615" s="387">
        <v>0</v>
      </c>
      <c r="Q615" s="385">
        <v>1</v>
      </c>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ht="12" customHeight="1" x14ac:dyDescent="0.25">
      <c r="A616" s="5"/>
      <c r="B616" s="6"/>
      <c r="C616" s="17"/>
      <c r="D616" s="17"/>
      <c r="E616" s="17"/>
      <c r="F616" s="33"/>
      <c r="G616" s="216" t="s">
        <v>84</v>
      </c>
      <c r="H616" s="384">
        <v>0</v>
      </c>
      <c r="I616" s="384">
        <v>27.5</v>
      </c>
      <c r="J616" s="385">
        <v>1</v>
      </c>
      <c r="K616" s="388"/>
      <c r="L616" s="384">
        <v>0</v>
      </c>
      <c r="M616" s="387">
        <v>0</v>
      </c>
      <c r="N616" s="388"/>
      <c r="O616" s="384">
        <v>0</v>
      </c>
      <c r="P616" s="387">
        <v>0</v>
      </c>
      <c r="Q616" s="385">
        <v>1</v>
      </c>
      <c r="W616" s="16"/>
      <c r="X616" s="7"/>
      <c r="Y616" s="7"/>
      <c r="Z616" s="7"/>
      <c r="AA616" s="240"/>
      <c r="AB616" s="240"/>
      <c r="AC616" s="240"/>
      <c r="AD616" s="240"/>
      <c r="AE616" s="240"/>
      <c r="AF616" s="240"/>
      <c r="AG616" s="240"/>
      <c r="AH616" s="240"/>
      <c r="AI616" s="240"/>
      <c r="AJ616" s="240"/>
      <c r="AK616" s="240"/>
      <c r="AL616" s="240"/>
      <c r="AM616" s="240"/>
      <c r="AN616" s="240"/>
      <c r="AO616" s="240"/>
      <c r="AP616" s="240"/>
      <c r="AQ616" s="240"/>
      <c r="AR616" s="240"/>
      <c r="AS616" s="240"/>
      <c r="AT616" s="240"/>
      <c r="AU616" s="240"/>
      <c r="AV616" s="240"/>
      <c r="AW616" s="240"/>
      <c r="AX616" s="240"/>
      <c r="AY616" s="240"/>
      <c r="AZ616" s="240"/>
      <c r="BA616" s="240"/>
      <c r="BB616" s="240"/>
      <c r="BC616" s="240"/>
      <c r="BD616" s="240"/>
      <c r="BE616" s="240"/>
      <c r="BF616" s="240"/>
      <c r="BG616" s="240"/>
      <c r="BH616" s="240"/>
      <c r="BI616" s="240"/>
      <c r="BJ616" s="240"/>
      <c r="BK616" s="240"/>
      <c r="BL616" s="240"/>
      <c r="BM616" s="240"/>
      <c r="BN616" s="240"/>
      <c r="BO616" s="240"/>
      <c r="BP616" s="240"/>
    </row>
    <row r="617" spans="1:68" ht="12" customHeight="1" x14ac:dyDescent="0.25">
      <c r="A617" s="5"/>
      <c r="B617" s="6"/>
      <c r="C617" s="17"/>
      <c r="D617" s="17"/>
      <c r="E617" s="17"/>
      <c r="F617" s="33"/>
      <c r="G617" s="225" t="s">
        <v>80</v>
      </c>
      <c r="H617" s="384">
        <v>3000</v>
      </c>
      <c r="I617" s="384">
        <v>27.5</v>
      </c>
      <c r="J617" s="385">
        <v>1</v>
      </c>
      <c r="K617" s="388"/>
      <c r="L617" s="384">
        <v>0</v>
      </c>
      <c r="M617" s="387">
        <v>0</v>
      </c>
      <c r="N617" s="388"/>
      <c r="O617" s="384">
        <v>0</v>
      </c>
      <c r="P617" s="387">
        <v>0</v>
      </c>
      <c r="Q617" s="385">
        <v>1</v>
      </c>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x14ac:dyDescent="0.25">
      <c r="A618" s="5"/>
      <c r="B618" s="6"/>
      <c r="C618" s="17"/>
      <c r="D618" s="17"/>
      <c r="E618" s="17"/>
      <c r="F618" s="33"/>
      <c r="G618" s="225" t="s">
        <v>85</v>
      </c>
      <c r="H618" s="384">
        <v>3000</v>
      </c>
      <c r="I618" s="384">
        <v>27.5</v>
      </c>
      <c r="J618" s="385">
        <v>1</v>
      </c>
      <c r="K618" s="388"/>
      <c r="L618" s="384">
        <v>0</v>
      </c>
      <c r="M618" s="387">
        <v>0</v>
      </c>
      <c r="N618" s="388"/>
      <c r="O618" s="384">
        <v>0</v>
      </c>
      <c r="P618" s="387">
        <v>0</v>
      </c>
      <c r="Q618" s="385">
        <v>1</v>
      </c>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ht="12" customHeight="1" x14ac:dyDescent="0.25">
      <c r="A619" s="5"/>
      <c r="B619" s="6"/>
      <c r="C619" s="17"/>
      <c r="D619" s="17"/>
      <c r="E619" s="17"/>
      <c r="F619" s="33"/>
      <c r="G619" s="225" t="s">
        <v>257</v>
      </c>
      <c r="H619" s="384">
        <v>3000</v>
      </c>
      <c r="I619" s="384">
        <v>27.5</v>
      </c>
      <c r="J619" s="385">
        <v>1</v>
      </c>
      <c r="K619" s="388"/>
      <c r="L619" s="384">
        <v>0</v>
      </c>
      <c r="M619" s="387">
        <v>0</v>
      </c>
      <c r="N619" s="388"/>
      <c r="O619" s="384">
        <v>0</v>
      </c>
      <c r="P619" s="387">
        <v>0</v>
      </c>
      <c r="Q619" s="385">
        <v>1</v>
      </c>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x14ac:dyDescent="0.25">
      <c r="A620" s="5"/>
      <c r="B620" s="6"/>
      <c r="C620" s="17"/>
      <c r="D620" s="17"/>
      <c r="E620" s="17"/>
      <c r="F620" s="33"/>
      <c r="G620" s="225" t="s">
        <v>258</v>
      </c>
      <c r="H620" s="384">
        <v>3000</v>
      </c>
      <c r="I620" s="384">
        <v>27.5</v>
      </c>
      <c r="J620" s="385">
        <v>1</v>
      </c>
      <c r="K620" s="388"/>
      <c r="L620" s="384">
        <v>0</v>
      </c>
      <c r="M620" s="387">
        <v>0</v>
      </c>
      <c r="N620" s="388"/>
      <c r="O620" s="384">
        <v>0</v>
      </c>
      <c r="P620" s="387">
        <v>0</v>
      </c>
      <c r="Q620" s="385">
        <v>1</v>
      </c>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x14ac:dyDescent="0.25">
      <c r="A621" s="5"/>
      <c r="B621" s="6"/>
      <c r="C621" s="17"/>
      <c r="D621" s="17"/>
      <c r="E621" s="17"/>
      <c r="F621" s="33"/>
      <c r="G621" s="226" t="s">
        <v>259</v>
      </c>
      <c r="H621" s="384">
        <v>3000</v>
      </c>
      <c r="I621" s="384">
        <v>27.5</v>
      </c>
      <c r="J621" s="385">
        <v>1</v>
      </c>
      <c r="K621" s="388"/>
      <c r="L621" s="384">
        <v>0</v>
      </c>
      <c r="M621" s="387">
        <v>0</v>
      </c>
      <c r="N621" s="388"/>
      <c r="O621" s="384">
        <v>0</v>
      </c>
      <c r="P621" s="387">
        <v>0</v>
      </c>
      <c r="Q621" s="385">
        <v>1</v>
      </c>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x14ac:dyDescent="0.25">
      <c r="A622" s="5"/>
      <c r="B622" s="6"/>
      <c r="C622" s="17"/>
      <c r="D622" s="17"/>
      <c r="E622" s="17"/>
      <c r="F622" s="33"/>
      <c r="G622" s="226" t="s">
        <v>260</v>
      </c>
      <c r="H622" s="384">
        <v>3000</v>
      </c>
      <c r="I622" s="384">
        <v>27.5</v>
      </c>
      <c r="J622" s="385">
        <v>1</v>
      </c>
      <c r="K622" s="388"/>
      <c r="L622" s="384">
        <v>0</v>
      </c>
      <c r="M622" s="387">
        <v>0</v>
      </c>
      <c r="N622" s="388"/>
      <c r="O622" s="384">
        <v>0</v>
      </c>
      <c r="P622" s="387">
        <v>0</v>
      </c>
      <c r="Q622" s="385">
        <v>1</v>
      </c>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x14ac:dyDescent="0.25">
      <c r="A623" s="5"/>
      <c r="B623" s="6"/>
      <c r="C623" s="17"/>
      <c r="D623" s="17"/>
      <c r="E623" s="17"/>
      <c r="F623" s="33"/>
      <c r="G623" s="48"/>
      <c r="H623" s="48"/>
      <c r="I623" s="48"/>
      <c r="J623" s="48"/>
      <c r="K623" s="48"/>
      <c r="L623" s="48"/>
      <c r="M623" s="48"/>
      <c r="N623" s="48"/>
      <c r="O623" s="48"/>
      <c r="P623" s="48"/>
      <c r="Q623" s="48"/>
      <c r="R623" s="48"/>
      <c r="S623" s="48"/>
      <c r="T623" s="48"/>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5.0999999999999996" customHeight="1" x14ac:dyDescent="0.25">
      <c r="A624" s="5"/>
      <c r="B624" s="6"/>
      <c r="C624" s="17"/>
      <c r="D624" s="17"/>
      <c r="E624" s="17"/>
      <c r="F624" s="36"/>
      <c r="G624" s="37"/>
      <c r="H624" s="37"/>
      <c r="I624" s="37"/>
      <c r="J624" s="37"/>
      <c r="K624" s="38"/>
      <c r="L624" s="38"/>
      <c r="M624" s="38"/>
      <c r="N624" s="38"/>
      <c r="O624" s="38"/>
      <c r="P624" s="38"/>
      <c r="Q624" s="38"/>
      <c r="R624" s="38"/>
      <c r="S624" s="38"/>
      <c r="T624" s="38"/>
      <c r="U624" s="38"/>
      <c r="V624" s="38"/>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24.95" customHeight="1" x14ac:dyDescent="0.25">
      <c r="A625" s="5"/>
      <c r="B625" s="6"/>
      <c r="C625" s="39"/>
      <c r="D625" s="39"/>
      <c r="E625" s="39"/>
      <c r="F625" s="39"/>
      <c r="G625" s="40" t="str">
        <f>G597</f>
        <v>MISC COSTS - SEED GRADING &amp; CLEANING</v>
      </c>
      <c r="H625" s="39"/>
      <c r="I625" s="39"/>
      <c r="J625" s="39"/>
      <c r="K625" s="39"/>
      <c r="L625" s="39"/>
      <c r="M625" s="39"/>
      <c r="N625" s="39"/>
      <c r="O625" s="39"/>
      <c r="P625" s="39"/>
      <c r="Q625" s="39"/>
      <c r="R625" s="39"/>
      <c r="S625" s="39"/>
      <c r="T625" s="39"/>
      <c r="U625" s="39"/>
      <c r="V625" s="39"/>
      <c r="W625" s="41" t="s">
        <v>24</v>
      </c>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x14ac:dyDescent="0.25">
      <c r="A626" s="5"/>
      <c r="B626" s="6"/>
      <c r="C626" s="6"/>
      <c r="D626" s="6"/>
      <c r="E626" s="6"/>
      <c r="F626" s="7"/>
      <c r="G626" s="7"/>
      <c r="H626" s="7"/>
      <c r="I626" s="7"/>
      <c r="J626" s="7"/>
      <c r="K626" s="7"/>
      <c r="L626" s="7"/>
      <c r="M626" s="7"/>
      <c r="N626" s="7"/>
      <c r="O626" s="7"/>
      <c r="P626" s="7"/>
      <c r="Q626" s="7"/>
      <c r="R626" s="7"/>
      <c r="S626" s="7"/>
      <c r="T626" s="7"/>
      <c r="U626" s="7"/>
      <c r="V626" s="7"/>
      <c r="W626" s="7"/>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6"/>
      <c r="D627" s="6"/>
      <c r="E627" s="6"/>
      <c r="F627" s="6"/>
      <c r="G627" s="6"/>
      <c r="H627" s="7"/>
      <c r="I627" s="7"/>
      <c r="J627" s="7"/>
      <c r="K627" s="7"/>
      <c r="L627" s="7"/>
      <c r="M627" s="7"/>
      <c r="N627" s="7"/>
      <c r="O627" s="7"/>
      <c r="P627" s="7"/>
      <c r="Q627" s="7"/>
      <c r="R627" s="7"/>
      <c r="S627" s="7"/>
      <c r="T627" s="7"/>
      <c r="U627" s="7"/>
      <c r="V627" s="7"/>
      <c r="W627" s="7"/>
      <c r="X627" s="6"/>
      <c r="Y627" s="6"/>
      <c r="Z627" s="6"/>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5.0999999999999996" customHeight="1" outlineLevel="1" thickBot="1" x14ac:dyDescent="0.3">
      <c r="A628" s="5"/>
      <c r="B628" s="6"/>
      <c r="C628" s="6"/>
      <c r="D628" s="6"/>
      <c r="E628" s="6"/>
      <c r="F628" s="6"/>
      <c r="G628" s="6"/>
      <c r="H628" s="7"/>
      <c r="I628" s="7"/>
      <c r="J628" s="7"/>
      <c r="K628" s="7"/>
      <c r="L628" s="7"/>
      <c r="M628" s="7"/>
      <c r="N628" s="7"/>
      <c r="O628" s="7"/>
      <c r="P628" s="7"/>
      <c r="Q628" s="7"/>
      <c r="R628" s="7"/>
      <c r="S628" s="7"/>
      <c r="T628" s="7"/>
      <c r="U628" s="7"/>
      <c r="V628" s="7"/>
      <c r="W628" s="7"/>
      <c r="X628" s="6"/>
      <c r="Y628" s="6"/>
      <c r="Z628" s="6"/>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5.0999999999999996" customHeight="1" outlineLevel="1" x14ac:dyDescent="0.25">
      <c r="A629" s="5"/>
      <c r="B629" s="6"/>
      <c r="C629" s="9" t="s">
        <v>0</v>
      </c>
      <c r="D629" s="9"/>
      <c r="E629" s="9"/>
      <c r="F629" s="9"/>
      <c r="G629" s="9"/>
      <c r="H629" s="9"/>
      <c r="I629" s="9"/>
      <c r="J629" s="9"/>
      <c r="K629" s="10"/>
      <c r="L629" s="10"/>
      <c r="M629" s="10"/>
      <c r="N629" s="10"/>
      <c r="O629" s="10"/>
      <c r="P629" s="10"/>
      <c r="Q629" s="10"/>
      <c r="R629" s="10"/>
      <c r="S629" s="10"/>
      <c r="T629" s="10"/>
      <c r="U629" s="10"/>
      <c r="V629" s="10"/>
      <c r="W629" s="11"/>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2"/>
      <c r="D630" s="12"/>
      <c r="E630" s="12" t="s">
        <v>1</v>
      </c>
      <c r="F630" s="13"/>
      <c r="G630" s="14" t="s">
        <v>57</v>
      </c>
      <c r="H630" s="13"/>
      <c r="I630" s="13"/>
      <c r="J630" s="13"/>
      <c r="K630" s="13"/>
      <c r="L630" s="13"/>
      <c r="M630" s="13"/>
      <c r="N630" s="13"/>
      <c r="O630" s="13"/>
      <c r="P630" s="13"/>
      <c r="Q630" s="13"/>
      <c r="R630" s="13"/>
      <c r="S630" s="15"/>
      <c r="T630" s="13"/>
      <c r="U630" s="15"/>
      <c r="V630" s="15"/>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2"/>
      <c r="D631" s="12"/>
      <c r="E631" s="17"/>
      <c r="F631" s="13"/>
      <c r="G631" s="18"/>
      <c r="I631" s="13"/>
      <c r="J631" s="13"/>
      <c r="K631" s="13"/>
      <c r="L631" s="13"/>
      <c r="M631" s="13"/>
      <c r="N631" s="13"/>
      <c r="O631" s="13"/>
      <c r="P631" s="13"/>
      <c r="Q631" s="13"/>
      <c r="R631" s="13"/>
      <c r="S631" s="15"/>
      <c r="T631" s="19"/>
      <c r="U631" s="15"/>
      <c r="V631" s="15"/>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2"/>
      <c r="E632" s="17"/>
      <c r="F632" s="13"/>
      <c r="H632" s="13" t="s">
        <v>27</v>
      </c>
      <c r="I632" s="13"/>
      <c r="J632" s="13"/>
      <c r="K632" s="13"/>
      <c r="L632" s="13"/>
      <c r="M632" s="13"/>
      <c r="N632" s="13"/>
      <c r="O632" s="13"/>
      <c r="P632" s="13"/>
      <c r="Q632" s="13"/>
      <c r="R632" s="13"/>
      <c r="S632" s="15"/>
      <c r="T632" s="19"/>
      <c r="U632" s="15"/>
      <c r="V632" s="15"/>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20">
        <v>0</v>
      </c>
      <c r="D633" s="12"/>
      <c r="E633" s="17"/>
      <c r="F633" s="13"/>
      <c r="G633" s="21"/>
      <c r="H633" s="13"/>
      <c r="I633" s="13"/>
      <c r="J633" s="13"/>
      <c r="K633" s="13"/>
      <c r="L633" s="13"/>
      <c r="M633" s="13"/>
      <c r="N633" s="13"/>
      <c r="O633" s="13"/>
      <c r="P633" s="13"/>
      <c r="Q633" s="13"/>
      <c r="R633" s="13"/>
      <c r="S633" s="15"/>
      <c r="T633" s="19"/>
      <c r="U633" s="15"/>
      <c r="V633" s="15"/>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17"/>
      <c r="G634" s="17"/>
      <c r="H634" s="17"/>
      <c r="I634" s="17"/>
      <c r="J634" s="22"/>
      <c r="K634" s="22"/>
      <c r="L634" s="22"/>
      <c r="M634" s="22"/>
      <c r="N634" s="22"/>
      <c r="O634" s="22"/>
      <c r="P634" s="22"/>
      <c r="Q634" s="22"/>
      <c r="R634" s="22"/>
      <c r="S634" s="22"/>
      <c r="T634" s="22"/>
      <c r="U634" s="22"/>
      <c r="V634" s="22"/>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17"/>
      <c r="G635" s="17"/>
      <c r="H635" s="17"/>
      <c r="I635" s="17"/>
      <c r="J635" s="17"/>
      <c r="K635" s="17"/>
      <c r="L635" s="22"/>
      <c r="M635" s="22"/>
      <c r="N635" s="22"/>
      <c r="O635" s="22"/>
      <c r="P635" s="22"/>
      <c r="Q635" s="22"/>
      <c r="R635" s="22"/>
      <c r="S635" s="22"/>
      <c r="T635" s="22"/>
      <c r="U635" s="22"/>
      <c r="V635" s="22"/>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outlineLevel="1" x14ac:dyDescent="0.25">
      <c r="A636" s="5"/>
      <c r="B636" s="6"/>
      <c r="C636" s="17"/>
      <c r="D636" s="17"/>
      <c r="E636" s="17"/>
      <c r="F636" s="17"/>
      <c r="G636" s="13" t="s">
        <v>2</v>
      </c>
      <c r="H636" s="17"/>
      <c r="I636" s="23" t="s">
        <v>28</v>
      </c>
      <c r="J636" s="23" t="s">
        <v>29</v>
      </c>
      <c r="K636" s="23" t="s">
        <v>30</v>
      </c>
      <c r="L636" s="23" t="s">
        <v>31</v>
      </c>
      <c r="M636" s="23" t="s">
        <v>32</v>
      </c>
      <c r="N636" s="23"/>
      <c r="O636" s="23"/>
      <c r="P636" s="24"/>
      <c r="Q636" s="24"/>
      <c r="R636" s="24"/>
      <c r="S636" s="22"/>
      <c r="T636" s="22"/>
      <c r="U636" s="22"/>
      <c r="V636" s="22"/>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12" customHeight="1" outlineLevel="1" x14ac:dyDescent="0.25">
      <c r="A637" s="5"/>
      <c r="B637" s="6"/>
      <c r="C637" s="17"/>
      <c r="D637" s="17"/>
      <c r="E637" s="17"/>
      <c r="F637" s="17"/>
      <c r="G637" s="17"/>
      <c r="H637" s="17"/>
      <c r="I637" s="23"/>
      <c r="J637" s="23"/>
      <c r="K637" s="23"/>
      <c r="L637" s="23"/>
      <c r="M637" s="23"/>
      <c r="N637" s="23"/>
      <c r="O637" s="23"/>
      <c r="P637" s="24"/>
      <c r="Q637" s="24"/>
      <c r="R637" s="24"/>
      <c r="S637" s="22"/>
      <c r="T637" s="22"/>
      <c r="U637" s="22"/>
      <c r="V637" s="22"/>
      <c r="W637" s="16"/>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5.0999999999999996" customHeight="1" outlineLevel="1" x14ac:dyDescent="0.25">
      <c r="A638" s="5"/>
      <c r="B638" s="6"/>
      <c r="C638" s="17"/>
      <c r="D638" s="17"/>
      <c r="E638" s="17"/>
      <c r="F638" s="17"/>
      <c r="G638" s="17"/>
      <c r="H638" s="17"/>
      <c r="I638" s="23"/>
      <c r="J638" s="23"/>
      <c r="K638" s="23"/>
      <c r="L638" s="23"/>
      <c r="M638" s="23"/>
      <c r="N638" s="23"/>
      <c r="O638" s="23"/>
      <c r="P638" s="24"/>
      <c r="Q638" s="24"/>
      <c r="R638" s="24"/>
      <c r="S638" s="22"/>
      <c r="T638" s="22"/>
      <c r="U638" s="22"/>
      <c r="V638" s="22"/>
      <c r="W638" s="16"/>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5.0999999999999996" customHeight="1" outlineLevel="1" x14ac:dyDescent="0.25">
      <c r="A639" s="5"/>
      <c r="B639" s="6"/>
      <c r="C639" s="17"/>
      <c r="D639" s="17"/>
      <c r="E639" s="17"/>
      <c r="F639" s="26"/>
      <c r="G639" s="27"/>
      <c r="H639" s="27"/>
      <c r="I639" s="28"/>
      <c r="J639" s="28"/>
      <c r="K639" s="28"/>
      <c r="L639" s="28"/>
      <c r="M639" s="28"/>
      <c r="N639" s="28"/>
      <c r="O639" s="28"/>
      <c r="P639" s="29"/>
      <c r="Q639" s="29"/>
      <c r="R639" s="29"/>
      <c r="S639" s="29"/>
      <c r="T639" s="29"/>
      <c r="U639" s="29"/>
      <c r="V639" s="30"/>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5" outlineLevel="1" x14ac:dyDescent="0.25">
      <c r="A640" s="5"/>
      <c r="B640" s="6"/>
      <c r="C640" s="17"/>
      <c r="D640" s="17"/>
      <c r="E640" s="17"/>
      <c r="F640" s="26"/>
      <c r="G640" s="27" t="s">
        <v>3</v>
      </c>
      <c r="H640" s="27" t="s">
        <v>4</v>
      </c>
      <c r="I640" s="390"/>
      <c r="J640" s="390"/>
      <c r="K640" s="390"/>
      <c r="L640" s="390"/>
      <c r="M640" s="390"/>
      <c r="N640" s="374"/>
      <c r="O640" s="374"/>
      <c r="P640" s="391"/>
      <c r="Q640" s="391"/>
      <c r="R640" s="391"/>
      <c r="S640" s="391"/>
      <c r="T640" s="391"/>
      <c r="U640" s="391"/>
      <c r="V640" s="42"/>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5" outlineLevel="1" x14ac:dyDescent="0.25">
      <c r="A641" s="5"/>
      <c r="B641" s="6"/>
      <c r="C641" s="17"/>
      <c r="D641" s="17"/>
      <c r="E641" s="17"/>
      <c r="F641" s="26"/>
      <c r="G641" s="27" t="s">
        <v>5</v>
      </c>
      <c r="H641" s="27" t="s">
        <v>6</v>
      </c>
      <c r="I641" s="390"/>
      <c r="J641" s="390"/>
      <c r="K641" s="390"/>
      <c r="L641" s="390"/>
      <c r="M641" s="390"/>
      <c r="N641" s="374"/>
      <c r="O641" s="374"/>
      <c r="P641" s="391"/>
      <c r="Q641" s="391"/>
      <c r="R641" s="391"/>
      <c r="S641" s="391"/>
      <c r="T641" s="391"/>
      <c r="U641" s="391"/>
      <c r="V641" s="42"/>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outlineLevel="1" x14ac:dyDescent="0.25">
      <c r="A642" s="5"/>
      <c r="B642" s="6"/>
      <c r="C642" s="17"/>
      <c r="D642" s="17"/>
      <c r="E642" s="17"/>
      <c r="F642" s="26"/>
      <c r="G642" s="31" t="s">
        <v>7</v>
      </c>
      <c r="H642" s="31" t="s">
        <v>8</v>
      </c>
      <c r="I642" s="390"/>
      <c r="J642" s="390"/>
      <c r="K642" s="390"/>
      <c r="L642" s="390"/>
      <c r="M642" s="390"/>
      <c r="N642" s="374"/>
      <c r="O642" s="374"/>
      <c r="P642" s="340"/>
      <c r="Q642" s="340"/>
      <c r="R642" s="340"/>
      <c r="S642" s="340"/>
      <c r="T642" s="340"/>
      <c r="U642" s="340"/>
      <c r="V642" s="42"/>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outlineLevel="1" x14ac:dyDescent="0.25">
      <c r="A643" s="5"/>
      <c r="B643" s="6"/>
      <c r="C643" s="17"/>
      <c r="D643" s="17"/>
      <c r="E643" s="17"/>
      <c r="F643" s="33"/>
      <c r="G643" s="34" t="s">
        <v>9</v>
      </c>
      <c r="H643" s="34" t="s">
        <v>10</v>
      </c>
      <c r="I643" s="390"/>
      <c r="J643" s="390"/>
      <c r="K643" s="390"/>
      <c r="L643" s="390"/>
      <c r="M643" s="390"/>
      <c r="N643" s="374"/>
      <c r="O643" s="374"/>
      <c r="P643" s="340"/>
      <c r="Q643" s="340"/>
      <c r="R643" s="340"/>
      <c r="S643" s="340"/>
      <c r="T643" s="340"/>
      <c r="U643" s="340"/>
      <c r="V643" s="4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outlineLevel="1" x14ac:dyDescent="0.25">
      <c r="A644" s="5"/>
      <c r="B644" s="6"/>
      <c r="C644" s="17"/>
      <c r="D644" s="17"/>
      <c r="E644" s="17"/>
      <c r="F644" s="33"/>
      <c r="G644" s="34" t="s">
        <v>11</v>
      </c>
      <c r="H644" s="34" t="s">
        <v>12</v>
      </c>
      <c r="I644" s="390"/>
      <c r="J644" s="390"/>
      <c r="K644" s="390"/>
      <c r="L644" s="390"/>
      <c r="M644" s="390"/>
      <c r="N644" s="374"/>
      <c r="O644" s="374"/>
      <c r="P644" s="340"/>
      <c r="Q644" s="340"/>
      <c r="R644" s="340"/>
      <c r="S644" s="340"/>
      <c r="T644" s="340"/>
      <c r="U644" s="340"/>
      <c r="V644" s="42"/>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outlineLevel="1" x14ac:dyDescent="0.25">
      <c r="A645" s="5"/>
      <c r="B645" s="6"/>
      <c r="C645" s="17"/>
      <c r="D645" s="17"/>
      <c r="E645" s="17"/>
      <c r="F645" s="33"/>
      <c r="G645" s="34" t="s">
        <v>13</v>
      </c>
      <c r="H645" s="34" t="s">
        <v>14</v>
      </c>
      <c r="I645" s="390"/>
      <c r="J645" s="390"/>
      <c r="K645" s="390"/>
      <c r="L645" s="390"/>
      <c r="M645" s="390"/>
      <c r="N645" s="374"/>
      <c r="O645" s="374"/>
      <c r="P645" s="340"/>
      <c r="Q645" s="340"/>
      <c r="R645" s="340"/>
      <c r="S645" s="340"/>
      <c r="T645" s="340"/>
      <c r="U645" s="340"/>
      <c r="V645" s="4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outlineLevel="1" x14ac:dyDescent="0.25">
      <c r="A646" s="5"/>
      <c r="B646" s="6"/>
      <c r="C646" s="17"/>
      <c r="D646" s="17"/>
      <c r="E646" s="17"/>
      <c r="F646" s="33"/>
      <c r="G646" s="34" t="s">
        <v>15</v>
      </c>
      <c r="H646" s="34" t="s">
        <v>16</v>
      </c>
      <c r="I646" s="390"/>
      <c r="J646" s="390"/>
      <c r="K646" s="390"/>
      <c r="L646" s="390"/>
      <c r="M646" s="390"/>
      <c r="N646" s="374"/>
      <c r="O646" s="374"/>
      <c r="P646" s="340"/>
      <c r="Q646" s="340"/>
      <c r="R646" s="340"/>
      <c r="S646" s="340"/>
      <c r="T646" s="340"/>
      <c r="U646" s="340"/>
      <c r="V646" s="4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outlineLevel="1" x14ac:dyDescent="0.25">
      <c r="A647" s="5"/>
      <c r="B647" s="6"/>
      <c r="C647" s="17"/>
      <c r="D647" s="17"/>
      <c r="E647" s="17"/>
      <c r="F647" s="33"/>
      <c r="G647" s="34" t="s">
        <v>19</v>
      </c>
      <c r="H647" s="34" t="s">
        <v>20</v>
      </c>
      <c r="I647" s="390"/>
      <c r="J647" s="390"/>
      <c r="K647" s="390"/>
      <c r="L647" s="390"/>
      <c r="M647" s="390"/>
      <c r="N647" s="374"/>
      <c r="O647" s="374"/>
      <c r="P647" s="340"/>
      <c r="Q647" s="340"/>
      <c r="R647" s="340"/>
      <c r="S647" s="340"/>
      <c r="T647" s="340"/>
      <c r="U647" s="340"/>
      <c r="V647" s="42"/>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outlineLevel="1" x14ac:dyDescent="0.25">
      <c r="A648" s="5"/>
      <c r="B648" s="6"/>
      <c r="C648" s="17"/>
      <c r="D648" s="17"/>
      <c r="E648" s="17"/>
      <c r="F648" s="33"/>
      <c r="G648" s="34" t="s">
        <v>17</v>
      </c>
      <c r="H648" s="34" t="s">
        <v>18</v>
      </c>
      <c r="I648" s="390"/>
      <c r="J648" s="390"/>
      <c r="K648" s="390"/>
      <c r="L648" s="390"/>
      <c r="M648" s="390"/>
      <c r="N648" s="374"/>
      <c r="O648" s="374"/>
      <c r="P648" s="340"/>
      <c r="Q648" s="340"/>
      <c r="R648" s="340"/>
      <c r="S648" s="340"/>
      <c r="T648" s="340"/>
      <c r="U648" s="340"/>
      <c r="V648" s="4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outlineLevel="1" x14ac:dyDescent="0.25">
      <c r="A649" s="5"/>
      <c r="B649" s="6"/>
      <c r="C649" s="17"/>
      <c r="D649" s="17"/>
      <c r="E649" s="17"/>
      <c r="F649" s="33"/>
      <c r="G649" s="34" t="s">
        <v>22</v>
      </c>
      <c r="H649" s="34" t="s">
        <v>21</v>
      </c>
      <c r="I649" s="390"/>
      <c r="J649" s="390"/>
      <c r="K649" s="390"/>
      <c r="L649" s="390"/>
      <c r="M649" s="390"/>
      <c r="N649" s="374"/>
      <c r="O649" s="374"/>
      <c r="P649" s="340"/>
      <c r="Q649" s="340"/>
      <c r="R649" s="340"/>
      <c r="S649" s="340"/>
      <c r="T649" s="340"/>
      <c r="U649" s="340"/>
      <c r="V649" s="4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outlineLevel="1" x14ac:dyDescent="0.25">
      <c r="A650" s="5"/>
      <c r="B650" s="6"/>
      <c r="C650" s="17"/>
      <c r="D650" s="17"/>
      <c r="E650" s="17"/>
      <c r="F650" s="33"/>
      <c r="G650" s="34" t="s">
        <v>22</v>
      </c>
      <c r="H650" s="34" t="s">
        <v>23</v>
      </c>
      <c r="I650" s="390"/>
      <c r="J650" s="390"/>
      <c r="K650" s="390"/>
      <c r="L650" s="390"/>
      <c r="M650" s="390"/>
      <c r="N650" s="374"/>
      <c r="O650" s="374"/>
      <c r="P650" s="340"/>
      <c r="Q650" s="340"/>
      <c r="R650" s="340"/>
      <c r="S650" s="340"/>
      <c r="T650" s="340"/>
      <c r="U650" s="340"/>
      <c r="V650" s="42"/>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ht="5.0999999999999996" customHeight="1" outlineLevel="1" x14ac:dyDescent="0.25">
      <c r="A651" s="5"/>
      <c r="B651" s="6"/>
      <c r="C651" s="17"/>
      <c r="D651" s="17"/>
      <c r="E651" s="17"/>
      <c r="F651" s="36"/>
      <c r="G651" s="37"/>
      <c r="H651" s="37"/>
      <c r="I651" s="37"/>
      <c r="J651" s="38"/>
      <c r="K651" s="38"/>
      <c r="L651" s="38"/>
      <c r="M651" s="38"/>
      <c r="N651" s="38"/>
      <c r="O651" s="38"/>
      <c r="P651" s="38"/>
      <c r="Q651" s="38"/>
      <c r="R651" s="38"/>
      <c r="S651" s="38"/>
      <c r="T651" s="38"/>
      <c r="U651" s="38"/>
      <c r="V651" s="30"/>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ht="24.95" customHeight="1" outlineLevel="1" x14ac:dyDescent="0.25">
      <c r="A652" s="5"/>
      <c r="B652" s="6"/>
      <c r="C652" s="39"/>
      <c r="D652" s="39"/>
      <c r="E652" s="39"/>
      <c r="F652" s="39"/>
      <c r="G652" s="40" t="str">
        <f>G630</f>
        <v>Deepflow</v>
      </c>
      <c r="H652" s="39"/>
      <c r="I652" s="39"/>
      <c r="J652" s="39"/>
      <c r="K652" s="39"/>
      <c r="L652" s="39"/>
      <c r="M652" s="39"/>
      <c r="N652" s="39"/>
      <c r="O652" s="39"/>
      <c r="P652" s="39"/>
      <c r="Q652" s="39"/>
      <c r="R652" s="39"/>
      <c r="S652" s="39"/>
      <c r="T652" s="39"/>
      <c r="U652" s="39"/>
      <c r="V652" s="39"/>
      <c r="W652" s="41" t="s">
        <v>24</v>
      </c>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ht="12" customHeight="1" outlineLevel="1" x14ac:dyDescent="0.25">
      <c r="A653" s="5"/>
      <c r="B653" s="6"/>
      <c r="C653" s="6"/>
      <c r="D653" s="6"/>
      <c r="E653" s="6"/>
      <c r="F653" s="7"/>
      <c r="G653" s="7"/>
      <c r="H653" s="7"/>
      <c r="I653" s="7"/>
      <c r="J653" s="7"/>
      <c r="K653" s="7"/>
      <c r="L653" s="7"/>
      <c r="M653" s="7"/>
      <c r="N653" s="7"/>
      <c r="O653" s="7"/>
      <c r="P653" s="7"/>
      <c r="Q653" s="7"/>
      <c r="R653" s="7"/>
      <c r="S653" s="7"/>
      <c r="T653" s="7"/>
      <c r="U653" s="7"/>
      <c r="V653" s="7"/>
      <c r="W653" s="7"/>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sheetData>
  <mergeCells count="3">
    <mergeCell ref="H569:H571"/>
    <mergeCell ref="M113:O113"/>
    <mergeCell ref="H113:J11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275"/>
  <sheetViews>
    <sheetView tabSelected="1" topLeftCell="A234" workbookViewId="0">
      <selection activeCell="K255" sqref="K255:T266"/>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1063</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1075</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Crop!G604</f>
        <v>landuse</v>
      </c>
      <c r="H20" s="25" t="s">
        <v>447</v>
      </c>
      <c r="I20" s="25" t="s">
        <v>63</v>
      </c>
      <c r="J20" s="25" t="s">
        <v>64</v>
      </c>
      <c r="K20" s="25" t="s">
        <v>65</v>
      </c>
      <c r="L20" s="25" t="s">
        <v>66</v>
      </c>
      <c r="M20" s="25" t="s">
        <v>1004</v>
      </c>
      <c r="N20" s="25" t="s">
        <v>1005</v>
      </c>
      <c r="O20" s="25" t="s">
        <v>1006</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1" t="s">
        <v>81</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8" customFormat="1" x14ac:dyDescent="0.25">
      <c r="A22" s="5"/>
      <c r="B22" s="6"/>
      <c r="C22" s="17"/>
      <c r="D22" s="17"/>
      <c r="E22" s="17"/>
      <c r="F22" s="26"/>
      <c r="G22" s="922" t="s">
        <v>72</v>
      </c>
      <c r="H22" s="920">
        <v>1</v>
      </c>
      <c r="I22" s="392">
        <v>1</v>
      </c>
      <c r="J22" s="392">
        <v>1</v>
      </c>
      <c r="K22" s="392">
        <v>1</v>
      </c>
      <c r="L22" s="392">
        <v>1</v>
      </c>
      <c r="M22" s="392">
        <v>1</v>
      </c>
      <c r="N22" s="392">
        <v>1</v>
      </c>
      <c r="O22" s="392">
        <v>1</v>
      </c>
      <c r="P22" s="218"/>
      <c r="Q22" s="218"/>
      <c r="R22" s="218"/>
      <c r="S22" s="218"/>
      <c r="T22" s="218"/>
      <c r="U22" s="218"/>
      <c r="V22" s="219"/>
      <c r="W22" s="16"/>
      <c r="X22" s="7"/>
      <c r="Y22" s="765"/>
      <c r="Z22" s="765"/>
      <c r="AA22" s="765"/>
      <c r="AB22" s="765"/>
      <c r="AC22" s="765"/>
      <c r="AD22" s="765"/>
      <c r="AE22" s="765"/>
      <c r="AF22" s="765"/>
      <c r="AG22" s="765"/>
      <c r="AH22" s="765"/>
      <c r="AI22" s="765"/>
      <c r="AJ22" s="765"/>
      <c r="AK22" s="765"/>
      <c r="AL22" s="765"/>
      <c r="AM22" s="765"/>
      <c r="AN22" s="765"/>
      <c r="AO22" s="765"/>
      <c r="AP22" s="765"/>
      <c r="AQ22" s="765"/>
      <c r="AR22" s="765"/>
      <c r="AS22" s="765"/>
      <c r="AT22" s="765"/>
      <c r="AU22" s="765"/>
      <c r="AV22" s="765"/>
      <c r="AW22" s="765"/>
      <c r="AX22" s="765"/>
      <c r="AY22" s="765"/>
      <c r="AZ22" s="765"/>
      <c r="BA22" s="765"/>
      <c r="BB22" s="765"/>
      <c r="BC22" s="765"/>
      <c r="BD22" s="765"/>
      <c r="BE22" s="765"/>
      <c r="BF22" s="765"/>
      <c r="BG22" s="765"/>
      <c r="BH22" s="765"/>
      <c r="BI22" s="765"/>
      <c r="BJ22" s="765"/>
      <c r="BK22" s="765"/>
      <c r="BL22" s="765"/>
      <c r="BM22" s="765"/>
      <c r="BN22" s="765"/>
      <c r="BO22" s="765"/>
      <c r="BP22" s="765"/>
    </row>
    <row r="23" spans="1:68" s="8" customFormat="1" ht="12" customHeight="1" x14ac:dyDescent="0.25">
      <c r="A23" s="5"/>
      <c r="B23" s="6"/>
      <c r="C23" s="17"/>
      <c r="D23" s="17"/>
      <c r="E23" s="17"/>
      <c r="F23" s="26"/>
      <c r="G23" s="922" t="s">
        <v>73</v>
      </c>
      <c r="H23" s="920">
        <v>1</v>
      </c>
      <c r="I23" s="392">
        <v>1</v>
      </c>
      <c r="J23" s="392">
        <v>1</v>
      </c>
      <c r="K23" s="392">
        <v>1</v>
      </c>
      <c r="L23" s="392">
        <v>1</v>
      </c>
      <c r="M23" s="392">
        <v>1</v>
      </c>
      <c r="N23" s="392">
        <v>1</v>
      </c>
      <c r="O23" s="392">
        <v>1</v>
      </c>
      <c r="P23" s="220"/>
      <c r="Q23" s="220"/>
      <c r="R23" s="220"/>
      <c r="S23" s="220"/>
      <c r="T23" s="220"/>
      <c r="U23" s="220"/>
      <c r="V23" s="219"/>
      <c r="W23" s="16"/>
      <c r="X23" s="7"/>
      <c r="Y23" s="765"/>
      <c r="Z23" s="765"/>
      <c r="AA23" s="765"/>
      <c r="AB23" s="765"/>
      <c r="AC23" s="765"/>
      <c r="AD23" s="765"/>
      <c r="AE23" s="765"/>
      <c r="AF23" s="765"/>
      <c r="AG23" s="765"/>
      <c r="AH23" s="765"/>
      <c r="AI23" s="765"/>
      <c r="AJ23" s="765"/>
      <c r="AK23" s="765"/>
      <c r="AL23" s="765"/>
      <c r="AM23" s="765"/>
      <c r="AN23" s="765"/>
      <c r="AO23" s="765"/>
      <c r="AP23" s="765"/>
      <c r="AQ23" s="765"/>
      <c r="AR23" s="765"/>
      <c r="AS23" s="765"/>
      <c r="AT23" s="765"/>
      <c r="AU23" s="765"/>
      <c r="AV23" s="765"/>
      <c r="AW23" s="765"/>
      <c r="AX23" s="765"/>
      <c r="AY23" s="765"/>
      <c r="AZ23" s="765"/>
      <c r="BA23" s="765"/>
      <c r="BB23" s="765"/>
      <c r="BC23" s="765"/>
      <c r="BD23" s="765"/>
      <c r="BE23" s="765"/>
      <c r="BF23" s="765"/>
      <c r="BG23" s="765"/>
      <c r="BH23" s="765"/>
      <c r="BI23" s="765"/>
      <c r="BJ23" s="765"/>
      <c r="BK23" s="765"/>
      <c r="BL23" s="765"/>
      <c r="BM23" s="765"/>
      <c r="BN23" s="765"/>
      <c r="BO23" s="765"/>
      <c r="BP23" s="765"/>
    </row>
    <row r="24" spans="1:68" s="8" customFormat="1" ht="12" customHeight="1" x14ac:dyDescent="0.25">
      <c r="A24" s="5"/>
      <c r="B24" s="6"/>
      <c r="C24" s="17"/>
      <c r="D24" s="17"/>
      <c r="E24" s="17"/>
      <c r="F24" s="33"/>
      <c r="G24" s="922" t="s">
        <v>75</v>
      </c>
      <c r="H24" s="920">
        <v>1</v>
      </c>
      <c r="I24" s="392">
        <v>1</v>
      </c>
      <c r="J24" s="392">
        <v>1</v>
      </c>
      <c r="K24" s="392">
        <v>1</v>
      </c>
      <c r="L24" s="392">
        <v>1</v>
      </c>
      <c r="M24" s="392">
        <v>1</v>
      </c>
      <c r="N24" s="392">
        <v>1</v>
      </c>
      <c r="O24" s="392">
        <v>1</v>
      </c>
      <c r="P24" s="220"/>
      <c r="Q24" s="220"/>
      <c r="R24" s="220"/>
      <c r="S24" s="220"/>
      <c r="T24" s="220"/>
      <c r="U24" s="220"/>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8" customFormat="1" ht="12" customHeight="1" x14ac:dyDescent="0.25">
      <c r="A25" s="5"/>
      <c r="B25" s="6"/>
      <c r="C25" s="17"/>
      <c r="D25" s="17"/>
      <c r="E25" s="17"/>
      <c r="F25" s="33"/>
      <c r="G25" s="922" t="s">
        <v>76</v>
      </c>
      <c r="H25" s="920">
        <v>1</v>
      </c>
      <c r="I25" s="392">
        <v>1</v>
      </c>
      <c r="J25" s="392">
        <v>1</v>
      </c>
      <c r="K25" s="392">
        <v>1</v>
      </c>
      <c r="L25" s="392">
        <v>1</v>
      </c>
      <c r="M25" s="392">
        <v>1</v>
      </c>
      <c r="N25" s="392">
        <v>1</v>
      </c>
      <c r="O25" s="392">
        <v>1</v>
      </c>
      <c r="P25" s="220"/>
      <c r="Q25" s="220"/>
      <c r="R25" s="220"/>
      <c r="S25" s="220"/>
      <c r="T25" s="220"/>
      <c r="U25" s="220"/>
      <c r="V25" s="219"/>
      <c r="W25" s="16"/>
      <c r="X25" s="7"/>
      <c r="Y25" s="765"/>
      <c r="Z25" s="765"/>
      <c r="AA25" s="765"/>
      <c r="AB25" s="765"/>
      <c r="AC25" s="765"/>
      <c r="AD25" s="765"/>
      <c r="AE25" s="765"/>
      <c r="AF25" s="765"/>
      <c r="AG25" s="765"/>
      <c r="AH25" s="765"/>
      <c r="AI25" s="765"/>
      <c r="AJ25" s="765"/>
      <c r="AK25" s="765"/>
      <c r="AL25" s="765"/>
      <c r="AM25" s="765"/>
      <c r="AN25" s="765"/>
      <c r="AO25" s="765"/>
      <c r="AP25" s="765"/>
      <c r="AQ25" s="765"/>
      <c r="AR25" s="765"/>
      <c r="AS25" s="765"/>
      <c r="AT25" s="765"/>
      <c r="AU25" s="765"/>
      <c r="AV25" s="765"/>
      <c r="AW25" s="765"/>
      <c r="AX25" s="765"/>
      <c r="AY25" s="765"/>
      <c r="AZ25" s="765"/>
      <c r="BA25" s="765"/>
      <c r="BB25" s="765"/>
      <c r="BC25" s="765"/>
      <c r="BD25" s="765"/>
      <c r="BE25" s="765"/>
      <c r="BF25" s="765"/>
      <c r="BG25" s="765"/>
      <c r="BH25" s="765"/>
      <c r="BI25" s="765"/>
      <c r="BJ25" s="765"/>
      <c r="BK25" s="765"/>
      <c r="BL25" s="765"/>
      <c r="BM25" s="765"/>
      <c r="BN25" s="765"/>
      <c r="BO25" s="765"/>
      <c r="BP25" s="765"/>
    </row>
    <row r="26" spans="1:68" s="8" customFormat="1" ht="12" customHeight="1" x14ac:dyDescent="0.25">
      <c r="A26" s="5"/>
      <c r="B26" s="6"/>
      <c r="C26" s="17"/>
      <c r="D26" s="17"/>
      <c r="E26" s="17"/>
      <c r="F26" s="33"/>
      <c r="G26" s="922" t="s">
        <v>77</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2"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2" t="s">
        <v>251</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8" customFormat="1" ht="12" customHeight="1" x14ac:dyDescent="0.25">
      <c r="A29" s="5"/>
      <c r="B29" s="6"/>
      <c r="C29" s="17"/>
      <c r="D29" s="17"/>
      <c r="E29" s="17"/>
      <c r="F29" s="33"/>
      <c r="G29" s="922" t="s">
        <v>74</v>
      </c>
      <c r="H29" s="920">
        <v>1</v>
      </c>
      <c r="I29" s="392">
        <v>1</v>
      </c>
      <c r="J29" s="392">
        <v>1</v>
      </c>
      <c r="K29" s="392">
        <v>1</v>
      </c>
      <c r="L29" s="392">
        <v>1</v>
      </c>
      <c r="M29" s="392">
        <v>1</v>
      </c>
      <c r="N29" s="392">
        <v>1</v>
      </c>
      <c r="O29" s="392">
        <v>1</v>
      </c>
      <c r="P29" s="220"/>
      <c r="Q29" s="220"/>
      <c r="R29" s="220"/>
      <c r="S29" s="220"/>
      <c r="T29" s="220"/>
      <c r="U29" s="220"/>
      <c r="V29" s="219"/>
      <c r="W29" s="16"/>
      <c r="X29" s="7"/>
      <c r="Y29" s="765"/>
      <c r="Z29" s="765"/>
      <c r="AA29" s="765"/>
      <c r="AB29" s="765"/>
      <c r="AC29" s="765"/>
      <c r="AD29" s="765"/>
      <c r="AE29" s="765"/>
      <c r="AF29" s="765"/>
      <c r="AG29" s="765"/>
      <c r="AH29" s="765"/>
      <c r="AI29" s="765"/>
      <c r="AJ29" s="765"/>
      <c r="AK29" s="765"/>
      <c r="AL29" s="765"/>
      <c r="AM29" s="765"/>
      <c r="AN29" s="765"/>
      <c r="AO29" s="765"/>
      <c r="AP29" s="765"/>
      <c r="AQ29" s="765"/>
      <c r="AR29" s="765"/>
      <c r="AS29" s="765"/>
      <c r="AT29" s="765"/>
      <c r="AU29" s="765"/>
      <c r="AV29" s="765"/>
      <c r="AW29" s="765"/>
      <c r="AX29" s="765"/>
      <c r="AY29" s="765"/>
      <c r="AZ29" s="765"/>
      <c r="BA29" s="765"/>
      <c r="BB29" s="765"/>
      <c r="BC29" s="765"/>
      <c r="BD29" s="765"/>
      <c r="BE29" s="765"/>
      <c r="BF29" s="765"/>
      <c r="BG29" s="765"/>
      <c r="BH29" s="765"/>
      <c r="BI29" s="765"/>
      <c r="BJ29" s="765"/>
      <c r="BK29" s="765"/>
      <c r="BL29" s="765"/>
      <c r="BM29" s="765"/>
      <c r="BN29" s="765"/>
      <c r="BO29" s="765"/>
      <c r="BP29" s="765"/>
    </row>
    <row r="30" spans="1:68" s="8" customFormat="1" ht="12" customHeight="1" x14ac:dyDescent="0.25">
      <c r="A30" s="5"/>
      <c r="B30" s="6"/>
      <c r="C30" s="17"/>
      <c r="D30" s="17"/>
      <c r="E30" s="17"/>
      <c r="F30" s="33"/>
      <c r="G30" s="922" t="s">
        <v>82</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8" customFormat="1" ht="12" customHeight="1" x14ac:dyDescent="0.25">
      <c r="A31" s="5"/>
      <c r="B31" s="6"/>
      <c r="C31" s="17"/>
      <c r="D31" s="17"/>
      <c r="E31" s="17"/>
      <c r="F31" s="33"/>
      <c r="G31" s="922" t="s">
        <v>83</v>
      </c>
      <c r="H31" s="920">
        <v>1</v>
      </c>
      <c r="I31" s="392">
        <v>1</v>
      </c>
      <c r="J31" s="392">
        <v>1</v>
      </c>
      <c r="K31" s="392">
        <v>1</v>
      </c>
      <c r="L31" s="392">
        <v>1</v>
      </c>
      <c r="M31" s="392">
        <v>1</v>
      </c>
      <c r="N31" s="392">
        <v>1</v>
      </c>
      <c r="O31" s="392">
        <v>1</v>
      </c>
      <c r="P31" s="220"/>
      <c r="Q31" s="220"/>
      <c r="R31" s="220"/>
      <c r="S31" s="220"/>
      <c r="T31" s="220"/>
      <c r="U31" s="220"/>
      <c r="V31" s="219"/>
      <c r="W31" s="16"/>
      <c r="X31" s="7"/>
      <c r="Y31" s="765"/>
      <c r="Z31" s="765"/>
      <c r="AA31" s="765"/>
      <c r="AB31" s="765"/>
      <c r="AC31" s="765"/>
      <c r="AD31" s="765"/>
      <c r="AE31" s="765"/>
      <c r="AF31" s="765"/>
      <c r="AG31" s="765"/>
      <c r="AH31" s="765"/>
      <c r="AI31" s="765"/>
      <c r="AJ31" s="765"/>
      <c r="AK31" s="765"/>
      <c r="AL31" s="765"/>
      <c r="AM31" s="765"/>
      <c r="AN31" s="765"/>
      <c r="AO31" s="765"/>
      <c r="AP31" s="765"/>
      <c r="AQ31" s="765"/>
      <c r="AR31" s="765"/>
      <c r="AS31" s="765"/>
      <c r="AT31" s="765"/>
      <c r="AU31" s="765"/>
      <c r="AV31" s="765"/>
      <c r="AW31" s="765"/>
      <c r="AX31" s="765"/>
      <c r="AY31" s="765"/>
      <c r="AZ31" s="765"/>
      <c r="BA31" s="765"/>
      <c r="BB31" s="765"/>
      <c r="BC31" s="765"/>
      <c r="BD31" s="765"/>
      <c r="BE31" s="765"/>
      <c r="BF31" s="765"/>
      <c r="BG31" s="765"/>
      <c r="BH31" s="765"/>
      <c r="BI31" s="765"/>
      <c r="BJ31" s="765"/>
      <c r="BK31" s="765"/>
      <c r="BL31" s="765"/>
      <c r="BM31" s="765"/>
      <c r="BN31" s="765"/>
      <c r="BO31" s="765"/>
      <c r="BP31" s="765"/>
    </row>
    <row r="32" spans="1:68" s="765" customFormat="1" ht="12" customHeight="1" x14ac:dyDescent="0.25">
      <c r="A32" s="769"/>
      <c r="B32" s="766"/>
      <c r="C32" s="778"/>
      <c r="D32" s="778"/>
      <c r="E32" s="778"/>
      <c r="F32" s="780"/>
      <c r="G32" s="924" t="s">
        <v>84</v>
      </c>
      <c r="H32" s="920">
        <v>1</v>
      </c>
      <c r="I32" s="392">
        <v>1</v>
      </c>
      <c r="J32" s="392">
        <v>1</v>
      </c>
      <c r="K32" s="392">
        <v>1</v>
      </c>
      <c r="L32" s="392">
        <v>1</v>
      </c>
      <c r="M32" s="392">
        <v>1</v>
      </c>
      <c r="N32" s="392">
        <v>1</v>
      </c>
      <c r="O32" s="392">
        <v>1</v>
      </c>
      <c r="P32" s="908"/>
      <c r="Q32" s="908"/>
      <c r="R32" s="908"/>
      <c r="S32" s="908"/>
      <c r="T32" s="908"/>
      <c r="U32" s="908"/>
      <c r="V32" s="219"/>
      <c r="W32" s="773"/>
      <c r="X32" s="768"/>
    </row>
    <row r="33" spans="1:68" s="765" customFormat="1" ht="12" customHeight="1" x14ac:dyDescent="0.25">
      <c r="A33" s="769"/>
      <c r="B33" s="766"/>
      <c r="C33" s="778"/>
      <c r="D33" s="778"/>
      <c r="E33" s="778"/>
      <c r="F33" s="780"/>
      <c r="G33" s="276"/>
      <c r="H33" s="276"/>
      <c r="I33" s="276"/>
      <c r="J33" s="276"/>
      <c r="K33" s="276"/>
      <c r="L33" s="276"/>
      <c r="M33" s="276"/>
      <c r="N33" s="276"/>
      <c r="O33" s="276"/>
      <c r="P33" s="276"/>
      <c r="Q33" s="908"/>
      <c r="R33" s="908"/>
      <c r="S33" s="908"/>
      <c r="T33" s="908"/>
      <c r="U33" s="908"/>
      <c r="V33" s="219"/>
      <c r="W33" s="773"/>
      <c r="X33" s="768"/>
    </row>
    <row r="34" spans="1:68" s="765" customFormat="1" ht="12" customHeight="1" x14ac:dyDescent="0.25">
      <c r="A34" s="769"/>
      <c r="B34" s="766"/>
      <c r="C34" s="778"/>
      <c r="D34" s="778"/>
      <c r="E34" s="778"/>
      <c r="F34" s="780"/>
      <c r="G34" s="276"/>
      <c r="H34" s="276"/>
      <c r="I34" s="276"/>
      <c r="J34" s="276"/>
      <c r="K34" s="276"/>
      <c r="L34" s="276"/>
      <c r="M34" s="276"/>
      <c r="N34" s="276"/>
      <c r="O34" s="276"/>
      <c r="P34" s="276"/>
      <c r="Q34" s="908"/>
      <c r="R34" s="908"/>
      <c r="S34" s="908"/>
      <c r="T34" s="908"/>
      <c r="U34" s="908"/>
      <c r="V34" s="219"/>
      <c r="W34" s="773"/>
      <c r="X34" s="768"/>
    </row>
    <row r="35" spans="1:68" s="765" customFormat="1" ht="12" customHeight="1" x14ac:dyDescent="0.25">
      <c r="A35" s="769"/>
      <c r="B35" s="766"/>
      <c r="C35" s="778"/>
      <c r="D35" s="778"/>
      <c r="E35" s="778"/>
      <c r="F35" s="780"/>
      <c r="G35" s="776"/>
      <c r="H35" s="783"/>
      <c r="I35" s="908"/>
      <c r="J35" s="908"/>
      <c r="K35" s="908"/>
      <c r="L35" s="908"/>
      <c r="M35" s="908"/>
      <c r="N35" s="908"/>
      <c r="O35" s="908"/>
      <c r="P35" s="908"/>
      <c r="Q35" s="908"/>
      <c r="R35" s="908"/>
      <c r="S35" s="908"/>
      <c r="T35" s="908"/>
      <c r="U35" s="908"/>
      <c r="V35" s="219"/>
      <c r="W35" s="773"/>
      <c r="X35" s="768"/>
    </row>
    <row r="36" spans="1:68" s="8" customFormat="1" ht="5.0999999999999996" customHeight="1" x14ac:dyDescent="0.25">
      <c r="A36" s="5"/>
      <c r="B36" s="6"/>
      <c r="C36" s="17"/>
      <c r="D36" s="17"/>
      <c r="E36" s="17"/>
      <c r="F36" s="36"/>
      <c r="G36" s="37"/>
      <c r="H36" s="37"/>
      <c r="I36" s="37"/>
      <c r="J36" s="44"/>
      <c r="K36" s="44"/>
      <c r="L36" s="44"/>
      <c r="M36" s="44"/>
      <c r="N36" s="44"/>
      <c r="O36" s="44"/>
      <c r="P36" s="44"/>
      <c r="Q36" s="44"/>
      <c r="R36" s="44"/>
      <c r="S36" s="44"/>
      <c r="T36" s="44"/>
      <c r="U36" s="44"/>
      <c r="V36" s="15"/>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8" customFormat="1" ht="24.95" customHeight="1" x14ac:dyDescent="0.25">
      <c r="A37" s="5"/>
      <c r="B37" s="6"/>
      <c r="C37" s="39"/>
      <c r="D37" s="39"/>
      <c r="E37" s="39"/>
      <c r="F37" s="39"/>
      <c r="G37" s="40" t="str">
        <f>G13</f>
        <v>Crop Grazing Included - States if crop grazing can occur for a given landuse on each LMU.</v>
      </c>
      <c r="H37" s="39"/>
      <c r="I37" s="39"/>
      <c r="J37" s="39"/>
      <c r="K37" s="39"/>
      <c r="L37" s="39"/>
      <c r="M37" s="39"/>
      <c r="N37" s="39"/>
      <c r="O37" s="39"/>
      <c r="P37" s="39"/>
      <c r="Q37" s="39"/>
      <c r="R37" s="39"/>
      <c r="S37" s="39"/>
      <c r="T37" s="39"/>
      <c r="U37" s="39"/>
      <c r="V37" s="39"/>
      <c r="W37" s="41" t="s">
        <v>24</v>
      </c>
      <c r="X37" s="7"/>
      <c r="Y37" s="765"/>
      <c r="Z37" s="765"/>
      <c r="AA37" s="765"/>
      <c r="AB37" s="765"/>
      <c r="AC37" s="765"/>
      <c r="AD37" s="765"/>
      <c r="AE37" s="765"/>
      <c r="AF37" s="765"/>
      <c r="AG37" s="765"/>
      <c r="AH37" s="765"/>
      <c r="AI37" s="765"/>
      <c r="AJ37" s="765"/>
      <c r="AK37" s="765"/>
      <c r="AL37" s="765"/>
      <c r="AM37" s="765"/>
      <c r="AN37" s="765"/>
      <c r="AO37" s="765"/>
      <c r="AP37" s="765"/>
      <c r="AQ37" s="765"/>
      <c r="AR37" s="765"/>
      <c r="AS37" s="765"/>
      <c r="AT37" s="765"/>
      <c r="AU37" s="765"/>
      <c r="AV37" s="765"/>
      <c r="AW37" s="765"/>
      <c r="AX37" s="765"/>
      <c r="AY37" s="765"/>
      <c r="AZ37" s="765"/>
      <c r="BA37" s="765"/>
      <c r="BB37" s="765"/>
      <c r="BC37" s="765"/>
      <c r="BD37" s="765"/>
      <c r="BE37" s="765"/>
      <c r="BF37" s="765"/>
      <c r="BG37" s="765"/>
      <c r="BH37" s="765"/>
      <c r="BI37" s="765"/>
      <c r="BJ37" s="765"/>
      <c r="BK37" s="765"/>
      <c r="BL37" s="765"/>
      <c r="BM37" s="765"/>
      <c r="BN37" s="765"/>
      <c r="BO37" s="765"/>
      <c r="BP37" s="765"/>
    </row>
    <row r="38" spans="1:68" s="8" customFormat="1" ht="12" customHeight="1" x14ac:dyDescent="0.25">
      <c r="A38" s="5"/>
      <c r="B38" s="6"/>
      <c r="C38" s="6"/>
      <c r="D38" s="6"/>
      <c r="E38" s="6"/>
      <c r="F38" s="7"/>
      <c r="G38" s="7"/>
      <c r="H38" s="7"/>
      <c r="I38" s="7"/>
      <c r="J38" s="7"/>
      <c r="K38" s="7"/>
      <c r="L38" s="7"/>
      <c r="M38" s="7"/>
      <c r="N38" s="7"/>
      <c r="O38" s="7"/>
      <c r="P38" s="7"/>
      <c r="Q38" s="7"/>
      <c r="R38" s="7"/>
      <c r="S38" s="7"/>
      <c r="T38" s="7"/>
      <c r="U38" s="7"/>
      <c r="V38" s="7"/>
      <c r="W38" s="7"/>
      <c r="X38" s="7"/>
      <c r="Y38" s="765"/>
      <c r="Z38" s="765"/>
      <c r="AA38" s="765"/>
      <c r="AB38" s="765"/>
      <c r="AC38" s="765"/>
      <c r="AD38" s="765"/>
      <c r="AE38" s="765"/>
      <c r="AF38" s="765"/>
      <c r="AG38" s="765"/>
      <c r="AH38" s="765"/>
      <c r="AI38" s="765"/>
      <c r="AJ38" s="765"/>
      <c r="AK38" s="765"/>
      <c r="AL38" s="765"/>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row>
    <row r="39" spans="1:68" ht="15.75" thickBot="1" x14ac:dyDescent="0.3">
      <c r="A39" s="767"/>
      <c r="B39" s="766"/>
      <c r="C39" s="766"/>
      <c r="D39" s="766"/>
      <c r="E39" s="766"/>
      <c r="F39" s="768"/>
      <c r="G39" s="768"/>
      <c r="H39" s="768"/>
      <c r="I39" s="768"/>
      <c r="J39" s="768"/>
      <c r="K39" s="768"/>
      <c r="L39" s="768"/>
      <c r="M39" s="768"/>
      <c r="N39" s="768"/>
      <c r="O39" s="768"/>
      <c r="P39" s="768"/>
      <c r="Q39" s="768"/>
      <c r="R39" s="768"/>
      <c r="S39" s="768"/>
      <c r="T39" s="768"/>
      <c r="U39" s="768"/>
      <c r="V39" s="768"/>
      <c r="W39" s="768"/>
      <c r="X39" s="768"/>
      <c r="Y39" s="765"/>
      <c r="Z39" s="765"/>
      <c r="AA39" s="765"/>
      <c r="AB39" s="765"/>
      <c r="AC39" s="765"/>
      <c r="AD39" s="765"/>
      <c r="AE39" s="765"/>
      <c r="AF39" s="765"/>
      <c r="AG39" s="765"/>
      <c r="AH39" s="765"/>
      <c r="AI39" s="765"/>
      <c r="AJ39" s="765"/>
      <c r="AK39" s="765"/>
      <c r="AL39" s="765"/>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row>
    <row r="40" spans="1:68" x14ac:dyDescent="0.25">
      <c r="A40" s="767"/>
      <c r="B40" s="766"/>
      <c r="C40" s="791" t="s">
        <v>0</v>
      </c>
      <c r="D40" s="791">
        <f>SUM(F66:V200)</f>
        <v>32839.19999999999</v>
      </c>
      <c r="E40" s="791"/>
      <c r="F40" s="791"/>
      <c r="G40" s="791"/>
      <c r="H40" s="791"/>
      <c r="I40" s="791"/>
      <c r="J40" s="791"/>
      <c r="K40" s="790"/>
      <c r="L40" s="790"/>
      <c r="M40" s="790"/>
      <c r="N40" s="790"/>
      <c r="O40" s="790"/>
      <c r="P40" s="790"/>
      <c r="Q40" s="790"/>
      <c r="R40" s="790"/>
      <c r="S40" s="790"/>
      <c r="T40" s="790"/>
      <c r="U40" s="790"/>
      <c r="V40" s="790"/>
      <c r="W40" s="789"/>
      <c r="X40" s="768"/>
    </row>
    <row r="41" spans="1:68" x14ac:dyDescent="0.25">
      <c r="A41" s="767"/>
      <c r="B41" s="766"/>
      <c r="C41" s="787"/>
      <c r="D41" s="787">
        <v>80</v>
      </c>
      <c r="E41" s="787" t="s">
        <v>1</v>
      </c>
      <c r="F41" s="786"/>
      <c r="G41" s="788" t="s">
        <v>1074</v>
      </c>
      <c r="H41" s="786"/>
      <c r="I41" s="786"/>
      <c r="J41" s="786"/>
      <c r="K41" s="786"/>
      <c r="L41" s="786"/>
      <c r="M41" s="786"/>
      <c r="N41" s="786"/>
      <c r="O41" s="786"/>
      <c r="P41" s="786"/>
      <c r="Q41" s="786"/>
      <c r="R41" s="786"/>
      <c r="S41" s="785"/>
      <c r="T41" s="279"/>
      <c r="U41" s="807"/>
      <c r="V41" s="807"/>
      <c r="W41" s="773"/>
      <c r="X41" s="768"/>
    </row>
    <row r="42" spans="1:68" x14ac:dyDescent="0.25">
      <c r="A42" s="767"/>
      <c r="B42" s="766"/>
      <c r="C42" s="787"/>
      <c r="D42" s="787" t="b">
        <f>OR(ISNA(VLOOKUP(G41,Index_Table_Names,1,FALSE)),G41="")</f>
        <v>0</v>
      </c>
      <c r="E42" s="778"/>
      <c r="F42" s="786"/>
      <c r="G42" s="786"/>
      <c r="H42" s="279"/>
      <c r="I42" s="786"/>
      <c r="J42" s="786"/>
      <c r="K42" s="786"/>
      <c r="L42" s="786"/>
      <c r="M42" s="786"/>
      <c r="N42" s="786"/>
      <c r="O42" s="786"/>
      <c r="P42" s="786"/>
      <c r="Q42" s="786"/>
      <c r="R42" s="786"/>
      <c r="S42" s="785"/>
      <c r="T42" s="808"/>
      <c r="U42" s="807"/>
      <c r="V42" s="807"/>
      <c r="W42" s="773"/>
      <c r="X42" s="768"/>
    </row>
    <row r="43" spans="1:68" x14ac:dyDescent="0.25">
      <c r="A43" s="767"/>
      <c r="B43" s="766"/>
      <c r="C43" s="778"/>
      <c r="D43" s="787" t="b">
        <f>(D41&lt;&gt;D40)</f>
        <v>1</v>
      </c>
      <c r="E43" s="778"/>
      <c r="F43" s="786"/>
      <c r="G43" s="251"/>
      <c r="H43" s="786" t="s">
        <v>1080</v>
      </c>
      <c r="J43" s="786"/>
      <c r="K43" s="408">
        <v>10</v>
      </c>
      <c r="L43" s="786"/>
      <c r="M43" s="786"/>
      <c r="N43" s="786"/>
      <c r="O43" s="786"/>
      <c r="P43" s="786"/>
      <c r="Q43" s="786"/>
      <c r="R43" s="786"/>
      <c r="S43" s="785"/>
      <c r="T43" s="808"/>
      <c r="U43" s="807"/>
      <c r="V43" s="807"/>
      <c r="W43" s="773"/>
      <c r="X43" s="768"/>
    </row>
    <row r="44" spans="1:68" x14ac:dyDescent="0.25">
      <c r="A44" s="767"/>
      <c r="B44" s="766"/>
      <c r="C44" s="778"/>
      <c r="D44" s="787"/>
      <c r="E44" s="778"/>
      <c r="F44" s="786"/>
      <c r="G44" s="809"/>
      <c r="H44" s="786" t="s">
        <v>1081</v>
      </c>
      <c r="J44" s="279"/>
      <c r="K44" s="408">
        <v>100</v>
      </c>
      <c r="L44" s="786"/>
      <c r="M44" s="786"/>
      <c r="N44" s="786"/>
      <c r="O44" s="786"/>
      <c r="P44" s="786"/>
      <c r="Q44" s="786"/>
      <c r="R44" s="786"/>
      <c r="S44" s="785"/>
      <c r="T44" s="808"/>
      <c r="U44" s="807"/>
      <c r="V44" s="807"/>
      <c r="W44" s="773"/>
      <c r="X44" s="768"/>
    </row>
    <row r="45" spans="1:68" s="765" customFormat="1" x14ac:dyDescent="0.25">
      <c r="A45" s="767"/>
      <c r="B45" s="766"/>
      <c r="C45" s="778"/>
      <c r="D45" s="787"/>
      <c r="E45" s="778"/>
      <c r="F45" s="786"/>
      <c r="G45" s="809"/>
      <c r="H45" s="786"/>
      <c r="J45" s="279"/>
      <c r="K45" s="279"/>
      <c r="L45" s="786"/>
      <c r="M45" s="786"/>
      <c r="N45" s="786"/>
      <c r="O45" s="786"/>
      <c r="P45" s="786"/>
      <c r="Q45" s="786"/>
      <c r="R45" s="786"/>
      <c r="S45" s="785"/>
      <c r="T45" s="808"/>
      <c r="U45" s="807"/>
      <c r="V45" s="807"/>
      <c r="W45" s="773"/>
      <c r="X45" s="768"/>
    </row>
    <row r="46" spans="1:68" s="765" customFormat="1" x14ac:dyDescent="0.25">
      <c r="A46" s="767"/>
      <c r="B46" s="766"/>
      <c r="C46" s="778"/>
      <c r="D46" s="778"/>
      <c r="E46" s="778"/>
      <c r="F46" s="778"/>
      <c r="G46" s="919" t="s">
        <v>1071</v>
      </c>
      <c r="H46" s="778"/>
      <c r="I46" s="778"/>
      <c r="J46" s="917"/>
      <c r="K46" s="917"/>
      <c r="L46" s="917"/>
      <c r="M46" s="917"/>
      <c r="N46" s="917"/>
      <c r="O46" s="917"/>
      <c r="P46" s="917"/>
      <c r="Q46" s="917"/>
      <c r="R46" s="917"/>
      <c r="S46" s="917"/>
      <c r="T46" s="917"/>
      <c r="U46" s="917"/>
      <c r="V46" s="917"/>
      <c r="W46" s="773"/>
      <c r="X46" s="768"/>
    </row>
    <row r="47" spans="1:68" s="765" customFormat="1" x14ac:dyDescent="0.25">
      <c r="A47" s="767"/>
      <c r="B47" s="766"/>
      <c r="C47" s="787"/>
      <c r="D47" s="787">
        <v>80</v>
      </c>
      <c r="E47" s="787" t="s">
        <v>1</v>
      </c>
      <c r="F47" s="786"/>
      <c r="G47" s="788"/>
      <c r="H47" s="786"/>
      <c r="I47" s="786"/>
      <c r="J47" s="786" t="s">
        <v>1072</v>
      </c>
      <c r="K47" s="926">
        <v>1</v>
      </c>
      <c r="L47" s="807"/>
      <c r="M47" s="807"/>
      <c r="N47" s="807"/>
      <c r="O47" s="807"/>
      <c r="P47" s="807"/>
      <c r="Q47" s="807"/>
      <c r="R47" s="807"/>
      <c r="S47" s="807"/>
      <c r="T47" s="807"/>
      <c r="U47" s="807"/>
      <c r="V47" s="807"/>
      <c r="W47" s="773"/>
      <c r="X47" s="768"/>
    </row>
    <row r="48" spans="1:68" s="765" customFormat="1" x14ac:dyDescent="0.25">
      <c r="A48" s="767"/>
      <c r="B48" s="766"/>
      <c r="C48" s="787"/>
      <c r="D48" s="787" t="b">
        <f>OR(ISNA(VLOOKUP(G47,Index_Table_Names,1,FALSE)),G47="")</f>
        <v>1</v>
      </c>
      <c r="E48" s="778"/>
      <c r="F48" s="786"/>
      <c r="G48" s="786"/>
      <c r="H48" s="279"/>
      <c r="I48" s="786"/>
      <c r="J48" s="786"/>
      <c r="K48" s="786"/>
      <c r="L48" s="786"/>
      <c r="M48" s="786"/>
      <c r="N48" s="786"/>
      <c r="O48" s="786"/>
      <c r="P48" s="786"/>
      <c r="Q48" s="786"/>
      <c r="R48" s="786"/>
      <c r="S48" s="785"/>
      <c r="T48" s="808"/>
      <c r="U48" s="807"/>
      <c r="V48" s="807"/>
      <c r="W48" s="773"/>
      <c r="X48" s="768"/>
    </row>
    <row r="49" spans="1:24" s="765" customFormat="1" x14ac:dyDescent="0.25">
      <c r="A49" s="767"/>
      <c r="B49" s="766"/>
      <c r="C49" s="778"/>
      <c r="D49" s="787" t="e">
        <f>(D47&lt;&gt;#REF!)</f>
        <v>#REF!</v>
      </c>
      <c r="E49" s="778"/>
      <c r="F49" s="786"/>
      <c r="G49" s="251"/>
      <c r="H49" s="279"/>
      <c r="I49" s="786"/>
      <c r="J49" s="786"/>
      <c r="K49" s="786"/>
      <c r="L49" s="786"/>
      <c r="M49" s="786"/>
      <c r="N49" s="786"/>
      <c r="O49" s="786"/>
      <c r="P49" s="786"/>
      <c r="Q49" s="786"/>
      <c r="R49" s="786"/>
      <c r="S49" s="785"/>
      <c r="T49" s="808"/>
      <c r="U49" s="807"/>
      <c r="V49" s="807"/>
      <c r="W49" s="773"/>
      <c r="X49" s="768"/>
    </row>
    <row r="50" spans="1:24" s="765" customFormat="1" x14ac:dyDescent="0.25">
      <c r="A50" s="767"/>
      <c r="B50" s="766"/>
      <c r="C50" s="778"/>
      <c r="D50" s="778"/>
      <c r="E50" s="778"/>
      <c r="F50" s="778"/>
      <c r="G50" s="919" t="s">
        <v>1064</v>
      </c>
      <c r="H50" s="778"/>
      <c r="I50" s="778"/>
      <c r="J50" s="907"/>
      <c r="K50" s="803" t="s">
        <v>446</v>
      </c>
      <c r="L50" s="803" t="s">
        <v>152</v>
      </c>
      <c r="M50" s="803" t="s">
        <v>153</v>
      </c>
      <c r="N50" s="803" t="s">
        <v>154</v>
      </c>
      <c r="O50" s="803" t="s">
        <v>155</v>
      </c>
      <c r="P50" s="803" t="s">
        <v>156</v>
      </c>
      <c r="Q50" s="803" t="s">
        <v>157</v>
      </c>
      <c r="R50" s="803" t="s">
        <v>158</v>
      </c>
      <c r="S50" s="803" t="s">
        <v>159</v>
      </c>
      <c r="T50" s="803" t="s">
        <v>160</v>
      </c>
      <c r="U50" s="907"/>
      <c r="V50" s="907"/>
      <c r="W50" s="773"/>
      <c r="X50" s="768"/>
    </row>
    <row r="51" spans="1:24" s="765" customFormat="1" x14ac:dyDescent="0.25">
      <c r="A51" s="767"/>
      <c r="B51" s="766"/>
      <c r="C51" s="787"/>
      <c r="D51" s="787">
        <v>80</v>
      </c>
      <c r="E51" s="787" t="s">
        <v>1</v>
      </c>
      <c r="F51" s="786"/>
      <c r="G51" s="788"/>
      <c r="H51" s="786"/>
      <c r="I51" s="786"/>
      <c r="J51" s="786" t="s">
        <v>934</v>
      </c>
      <c r="K51" s="398">
        <v>0.25</v>
      </c>
      <c r="L51" s="398">
        <v>0.25</v>
      </c>
      <c r="M51" s="398">
        <v>0.25</v>
      </c>
      <c r="N51" s="398">
        <v>0</v>
      </c>
      <c r="O51" s="398">
        <v>0</v>
      </c>
      <c r="P51" s="398">
        <v>0</v>
      </c>
      <c r="Q51" s="398">
        <v>0</v>
      </c>
      <c r="R51" s="398">
        <v>0</v>
      </c>
      <c r="S51" s="398">
        <v>0</v>
      </c>
      <c r="T51" s="398">
        <v>0</v>
      </c>
      <c r="U51" s="807"/>
      <c r="V51" s="807"/>
      <c r="W51" s="773"/>
      <c r="X51" s="768"/>
    </row>
    <row r="52" spans="1:24" s="765" customFormat="1" x14ac:dyDescent="0.25">
      <c r="A52" s="767"/>
      <c r="B52" s="766"/>
      <c r="C52" s="787"/>
      <c r="D52" s="787"/>
      <c r="E52" s="787"/>
      <c r="F52" s="786"/>
      <c r="G52" s="788"/>
      <c r="H52" s="786"/>
      <c r="I52" s="786"/>
      <c r="J52" s="786" t="s">
        <v>461</v>
      </c>
      <c r="K52" s="398">
        <v>0.25</v>
      </c>
      <c r="L52" s="398">
        <v>0.25</v>
      </c>
      <c r="M52" s="398">
        <v>0.25</v>
      </c>
      <c r="N52" s="398">
        <v>0</v>
      </c>
      <c r="O52" s="398">
        <v>0</v>
      </c>
      <c r="P52" s="398">
        <v>0</v>
      </c>
      <c r="Q52" s="398">
        <v>0</v>
      </c>
      <c r="R52" s="398">
        <v>0</v>
      </c>
      <c r="S52" s="398">
        <v>0</v>
      </c>
      <c r="T52" s="398">
        <v>0</v>
      </c>
      <c r="U52" s="807"/>
      <c r="V52" s="807"/>
      <c r="W52" s="773"/>
      <c r="X52" s="768"/>
    </row>
    <row r="53" spans="1:24" s="765" customFormat="1" x14ac:dyDescent="0.25">
      <c r="A53" s="767"/>
      <c r="B53" s="766"/>
      <c r="C53" s="787"/>
      <c r="D53" s="787"/>
      <c r="E53" s="787"/>
      <c r="F53" s="786"/>
      <c r="G53" s="788"/>
      <c r="H53" s="786"/>
      <c r="I53" s="786"/>
      <c r="J53" s="786" t="s">
        <v>900</v>
      </c>
      <c r="K53" s="398">
        <v>0.25</v>
      </c>
      <c r="L53" s="398">
        <v>0.25</v>
      </c>
      <c r="M53" s="398">
        <v>0.25</v>
      </c>
      <c r="N53" s="398">
        <v>0</v>
      </c>
      <c r="O53" s="398">
        <v>0</v>
      </c>
      <c r="P53" s="398">
        <v>0</v>
      </c>
      <c r="Q53" s="398">
        <v>0</v>
      </c>
      <c r="R53" s="398">
        <v>0</v>
      </c>
      <c r="S53" s="398">
        <v>0</v>
      </c>
      <c r="T53" s="398">
        <v>0</v>
      </c>
      <c r="U53" s="807"/>
      <c r="V53" s="807"/>
      <c r="W53" s="773"/>
      <c r="X53" s="768"/>
    </row>
    <row r="54" spans="1:24" s="765" customFormat="1" x14ac:dyDescent="0.25">
      <c r="A54" s="767"/>
      <c r="B54" s="766"/>
      <c r="C54" s="787"/>
      <c r="D54" s="787"/>
      <c r="E54" s="787"/>
      <c r="F54" s="786"/>
      <c r="G54" s="788"/>
      <c r="H54" s="786"/>
      <c r="I54" s="786"/>
      <c r="J54" s="786" t="s">
        <v>901</v>
      </c>
      <c r="K54" s="398">
        <v>0.25</v>
      </c>
      <c r="L54" s="398">
        <v>0.25</v>
      </c>
      <c r="M54" s="398">
        <v>0.25</v>
      </c>
      <c r="N54" s="398">
        <v>0</v>
      </c>
      <c r="O54" s="398">
        <v>0</v>
      </c>
      <c r="P54" s="398">
        <v>0</v>
      </c>
      <c r="Q54" s="398">
        <v>0</v>
      </c>
      <c r="R54" s="398">
        <v>0</v>
      </c>
      <c r="S54" s="398">
        <v>0</v>
      </c>
      <c r="T54" s="398">
        <v>0</v>
      </c>
      <c r="U54" s="807"/>
      <c r="V54" s="807"/>
      <c r="W54" s="773"/>
      <c r="X54" s="768"/>
    </row>
    <row r="55" spans="1:24" s="765" customFormat="1" x14ac:dyDescent="0.25">
      <c r="A55" s="767"/>
      <c r="B55" s="766"/>
      <c r="C55" s="787"/>
      <c r="D55" s="787"/>
      <c r="E55" s="787"/>
      <c r="F55" s="786"/>
      <c r="G55" s="788"/>
      <c r="H55" s="786"/>
      <c r="I55" s="786"/>
      <c r="J55" s="786" t="s">
        <v>902</v>
      </c>
      <c r="K55" s="398">
        <v>0.25</v>
      </c>
      <c r="L55" s="398">
        <v>0.25</v>
      </c>
      <c r="M55" s="398">
        <v>0.25</v>
      </c>
      <c r="N55" s="398">
        <v>0</v>
      </c>
      <c r="O55" s="398">
        <v>0</v>
      </c>
      <c r="P55" s="398">
        <v>0</v>
      </c>
      <c r="Q55" s="398">
        <v>0</v>
      </c>
      <c r="R55" s="398">
        <v>0</v>
      </c>
      <c r="S55" s="398">
        <v>0</v>
      </c>
      <c r="T55" s="398">
        <v>0</v>
      </c>
      <c r="U55" s="807"/>
      <c r="V55" s="807"/>
      <c r="W55" s="773"/>
      <c r="X55" s="768"/>
    </row>
    <row r="56" spans="1:24" s="765" customFormat="1" x14ac:dyDescent="0.25">
      <c r="A56" s="767"/>
      <c r="B56" s="766"/>
      <c r="C56" s="787"/>
      <c r="D56" s="787"/>
      <c r="E56" s="787"/>
      <c r="F56" s="786"/>
      <c r="G56" s="788"/>
      <c r="H56" s="786"/>
      <c r="I56" s="786"/>
      <c r="J56" s="786" t="s">
        <v>903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904</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905</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906</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907</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t="b">
        <f>OR(ISNA(VLOOKUP(G51,Index_Table_Names,1,FALSE)),G51="")</f>
        <v>1</v>
      </c>
      <c r="E61" s="778"/>
      <c r="F61" s="786"/>
      <c r="G61" s="786"/>
      <c r="H61" s="279"/>
      <c r="I61" s="786"/>
      <c r="J61" s="786"/>
      <c r="K61" s="786" t="s">
        <v>1068</v>
      </c>
      <c r="L61" s="786"/>
      <c r="M61" s="786"/>
      <c r="N61" s="786"/>
      <c r="O61" s="786"/>
      <c r="P61" s="786"/>
      <c r="Q61" s="786"/>
      <c r="R61" s="786"/>
      <c r="S61" s="785"/>
      <c r="T61" s="808"/>
      <c r="U61" s="807"/>
      <c r="V61" s="807"/>
      <c r="W61" s="773"/>
      <c r="X61" s="768"/>
    </row>
    <row r="62" spans="1:24" s="765" customFormat="1" x14ac:dyDescent="0.25">
      <c r="A62" s="767"/>
      <c r="B62" s="766"/>
      <c r="C62" s="778"/>
      <c r="D62" s="787" t="e">
        <f>(D51&lt;&gt;#REF!)</f>
        <v>#REF!</v>
      </c>
      <c r="E62" s="778"/>
      <c r="F62" s="786"/>
      <c r="G62" s="251"/>
      <c r="H62" s="279"/>
      <c r="I62" s="786"/>
      <c r="J62" s="786"/>
      <c r="K62" s="786"/>
      <c r="L62" s="786"/>
      <c r="M62" s="786"/>
      <c r="N62" s="786"/>
      <c r="O62" s="786"/>
      <c r="P62" s="786"/>
      <c r="Q62" s="786"/>
      <c r="R62" s="786"/>
      <c r="S62" s="785"/>
      <c r="T62" s="808"/>
      <c r="U62" s="807"/>
      <c r="V62" s="807"/>
      <c r="W62" s="773"/>
      <c r="X62" s="768"/>
    </row>
    <row r="63" spans="1:24" s="765" customFormat="1" x14ac:dyDescent="0.25">
      <c r="A63" s="767"/>
      <c r="B63" s="766"/>
      <c r="C63" s="778"/>
      <c r="D63" s="787"/>
      <c r="E63" s="778"/>
      <c r="F63" s="786"/>
      <c r="G63" s="809"/>
      <c r="H63" s="279"/>
      <c r="I63" s="786"/>
      <c r="J63" s="279"/>
      <c r="K63" s="786"/>
      <c r="L63" s="786"/>
      <c r="M63" s="786"/>
      <c r="N63" s="786"/>
      <c r="O63" s="786"/>
      <c r="P63" s="786"/>
      <c r="Q63" s="786"/>
      <c r="R63" s="786"/>
      <c r="S63" s="785"/>
      <c r="T63" s="808"/>
      <c r="U63" s="807"/>
      <c r="V63" s="807"/>
      <c r="W63" s="773"/>
      <c r="X63" s="768"/>
    </row>
    <row r="64" spans="1:24" x14ac:dyDescent="0.25">
      <c r="A64" s="767"/>
      <c r="B64" s="766"/>
      <c r="C64" s="778"/>
      <c r="D64" s="778"/>
      <c r="E64" s="778"/>
      <c r="F64" s="778"/>
      <c r="G64" s="190" t="s">
        <v>1065</v>
      </c>
      <c r="H64" s="778"/>
      <c r="I64" s="778"/>
      <c r="J64" s="803" t="s">
        <v>856</v>
      </c>
      <c r="K64" s="803" t="s">
        <v>446</v>
      </c>
      <c r="L64" s="803" t="s">
        <v>152</v>
      </c>
      <c r="M64" s="803" t="s">
        <v>153</v>
      </c>
      <c r="N64" s="803" t="s">
        <v>154</v>
      </c>
      <c r="O64" s="803" t="s">
        <v>155</v>
      </c>
      <c r="P64" s="803" t="s">
        <v>156</v>
      </c>
      <c r="Q64" s="803" t="s">
        <v>157</v>
      </c>
      <c r="R64" s="803" t="s">
        <v>158</v>
      </c>
      <c r="S64" s="803" t="s">
        <v>159</v>
      </c>
      <c r="T64" s="803" t="s">
        <v>160</v>
      </c>
      <c r="U64" s="803"/>
      <c r="V64" s="897"/>
      <c r="W64" s="773"/>
      <c r="X64" s="768"/>
    </row>
    <row r="65" spans="1:24" x14ac:dyDescent="0.25">
      <c r="A65" s="767"/>
      <c r="B65" s="766"/>
      <c r="C65" s="778"/>
      <c r="D65" s="778"/>
      <c r="E65" s="778"/>
      <c r="F65" s="778"/>
      <c r="G65" s="897"/>
      <c r="H65" s="778"/>
      <c r="I65" s="778"/>
      <c r="J65" s="803"/>
      <c r="K65" s="803" t="s">
        <v>1067</v>
      </c>
      <c r="L65" s="803" t="s">
        <v>1067</v>
      </c>
      <c r="M65" s="803" t="s">
        <v>1067</v>
      </c>
      <c r="N65" s="803" t="s">
        <v>1067</v>
      </c>
      <c r="O65" s="803" t="s">
        <v>1067</v>
      </c>
      <c r="P65" s="803" t="s">
        <v>1067</v>
      </c>
      <c r="Q65" s="803" t="s">
        <v>1067</v>
      </c>
      <c r="R65" s="803" t="s">
        <v>1067</v>
      </c>
      <c r="S65" s="803" t="s">
        <v>1067</v>
      </c>
      <c r="T65" s="803" t="s">
        <v>1067</v>
      </c>
      <c r="U65" s="803"/>
      <c r="V65" s="897"/>
      <c r="W65" s="773"/>
      <c r="X65" s="768"/>
    </row>
    <row r="66" spans="1:24" x14ac:dyDescent="0.25">
      <c r="A66" s="767"/>
      <c r="B66" s="766"/>
      <c r="C66" s="778"/>
      <c r="D66" s="778"/>
      <c r="E66" s="778"/>
      <c r="F66" s="782"/>
      <c r="G66" s="782"/>
      <c r="H66" s="782"/>
      <c r="I66" s="765" t="s">
        <v>934</v>
      </c>
      <c r="J66" s="782" t="str">
        <f t="shared" ref="J66:J77" si="0">G21</f>
        <v>z</v>
      </c>
      <c r="K66" s="918">
        <v>8</v>
      </c>
      <c r="L66" s="918">
        <v>25</v>
      </c>
      <c r="M66" s="918">
        <v>30</v>
      </c>
      <c r="N66" s="918">
        <v>30</v>
      </c>
      <c r="O66" s="918">
        <v>30</v>
      </c>
      <c r="P66" s="918">
        <v>30</v>
      </c>
      <c r="Q66" s="918">
        <v>30</v>
      </c>
      <c r="R66" s="918">
        <v>30</v>
      </c>
      <c r="S66" s="918">
        <v>30</v>
      </c>
      <c r="T66" s="918">
        <v>30</v>
      </c>
      <c r="U66" s="801"/>
      <c r="V66" s="774"/>
      <c r="W66" s="773"/>
      <c r="X66" s="768"/>
    </row>
    <row r="67" spans="1:24" x14ac:dyDescent="0.25">
      <c r="A67" s="767"/>
      <c r="B67" s="766"/>
      <c r="C67" s="778"/>
      <c r="D67" s="778"/>
      <c r="E67" s="778"/>
      <c r="F67" s="782"/>
      <c r="G67" s="794"/>
      <c r="H67" s="794"/>
      <c r="I67" s="765" t="s">
        <v>934</v>
      </c>
      <c r="J67" s="782" t="str">
        <f t="shared" si="0"/>
        <v>r</v>
      </c>
      <c r="K67" s="918">
        <v>8</v>
      </c>
      <c r="L67" s="918">
        <v>25</v>
      </c>
      <c r="M67" s="918">
        <v>30</v>
      </c>
      <c r="N67" s="918">
        <v>30</v>
      </c>
      <c r="O67" s="918">
        <v>30</v>
      </c>
      <c r="P67" s="918">
        <v>30</v>
      </c>
      <c r="Q67" s="918">
        <v>30</v>
      </c>
      <c r="R67" s="918">
        <v>30</v>
      </c>
      <c r="S67" s="918">
        <v>30</v>
      </c>
      <c r="T67" s="918">
        <v>30</v>
      </c>
      <c r="U67" s="795"/>
      <c r="V67" s="774"/>
      <c r="W67" s="773"/>
      <c r="X67" s="768"/>
    </row>
    <row r="68" spans="1:24" x14ac:dyDescent="0.25">
      <c r="A68" s="767"/>
      <c r="B68" s="766"/>
      <c r="C68" s="778"/>
      <c r="D68" s="778"/>
      <c r="E68" s="778"/>
      <c r="F68" s="782"/>
      <c r="G68" s="794"/>
      <c r="H68" s="794"/>
      <c r="I68" s="765" t="s">
        <v>934</v>
      </c>
      <c r="J68" s="782" t="str">
        <f t="shared" si="0"/>
        <v>w</v>
      </c>
      <c r="K68" s="918">
        <v>8</v>
      </c>
      <c r="L68" s="918">
        <v>25</v>
      </c>
      <c r="M68" s="918">
        <v>30</v>
      </c>
      <c r="N68" s="918">
        <v>30</v>
      </c>
      <c r="O68" s="918">
        <v>30</v>
      </c>
      <c r="P68" s="918">
        <v>30</v>
      </c>
      <c r="Q68" s="918">
        <v>30</v>
      </c>
      <c r="R68" s="918">
        <v>30</v>
      </c>
      <c r="S68" s="918">
        <v>30</v>
      </c>
      <c r="T68" s="918">
        <v>30</v>
      </c>
      <c r="U68" s="795"/>
      <c r="V68" s="774"/>
      <c r="W68" s="773"/>
      <c r="X68" s="768"/>
    </row>
    <row r="69" spans="1:24" x14ac:dyDescent="0.25">
      <c r="A69" s="767"/>
      <c r="B69" s="766"/>
      <c r="C69" s="778"/>
      <c r="D69" s="778"/>
      <c r="E69" s="778"/>
      <c r="F69" s="782"/>
      <c r="G69" s="794"/>
      <c r="H69" s="794"/>
      <c r="I69" s="765" t="s">
        <v>934</v>
      </c>
      <c r="J69" s="782" t="str">
        <f t="shared" si="0"/>
        <v>o</v>
      </c>
      <c r="K69" s="918">
        <v>8</v>
      </c>
      <c r="L69" s="918">
        <v>25</v>
      </c>
      <c r="M69" s="918">
        <v>30</v>
      </c>
      <c r="N69" s="918">
        <v>30</v>
      </c>
      <c r="O69" s="918">
        <v>30</v>
      </c>
      <c r="P69" s="918">
        <v>30</v>
      </c>
      <c r="Q69" s="918">
        <v>30</v>
      </c>
      <c r="R69" s="918">
        <v>30</v>
      </c>
      <c r="S69" s="918">
        <v>30</v>
      </c>
      <c r="T69" s="918">
        <v>30</v>
      </c>
      <c r="U69" s="795"/>
      <c r="V69" s="774"/>
      <c r="W69" s="773"/>
      <c r="X69" s="768"/>
    </row>
    <row r="70" spans="1:24" x14ac:dyDescent="0.25">
      <c r="A70" s="767"/>
      <c r="B70" s="766"/>
      <c r="C70" s="778"/>
      <c r="D70" s="778"/>
      <c r="E70" s="778"/>
      <c r="F70" s="782"/>
      <c r="G70" s="794"/>
      <c r="H70" s="794"/>
      <c r="I70" s="765" t="s">
        <v>934</v>
      </c>
      <c r="J70" s="782" t="str">
        <f t="shared" si="0"/>
        <v>b</v>
      </c>
      <c r="K70" s="918">
        <v>8</v>
      </c>
      <c r="L70" s="918">
        <v>25</v>
      </c>
      <c r="M70" s="918">
        <v>30</v>
      </c>
      <c r="N70" s="918">
        <v>30</v>
      </c>
      <c r="O70" s="918">
        <v>30</v>
      </c>
      <c r="P70" s="918">
        <v>30</v>
      </c>
      <c r="Q70" s="918">
        <v>30</v>
      </c>
      <c r="R70" s="918">
        <v>30</v>
      </c>
      <c r="S70" s="918">
        <v>30</v>
      </c>
      <c r="T70" s="918">
        <v>30</v>
      </c>
      <c r="U70" s="795"/>
      <c r="V70" s="774"/>
      <c r="W70" s="773"/>
      <c r="X70" s="768"/>
    </row>
    <row r="71" spans="1:24" s="765" customFormat="1" x14ac:dyDescent="0.25">
      <c r="A71" s="767"/>
      <c r="B71" s="766"/>
      <c r="C71" s="778"/>
      <c r="D71" s="778"/>
      <c r="E71" s="778"/>
      <c r="F71" s="782"/>
      <c r="G71" s="794"/>
      <c r="H71" s="794"/>
      <c r="I71" s="765" t="s">
        <v>934</v>
      </c>
      <c r="J71" s="782" t="str">
        <f t="shared" si="0"/>
        <v>l</v>
      </c>
      <c r="K71" s="918">
        <v>8</v>
      </c>
      <c r="L71" s="918">
        <v>25</v>
      </c>
      <c r="M71" s="918">
        <v>30</v>
      </c>
      <c r="N71" s="918">
        <v>30</v>
      </c>
      <c r="O71" s="918">
        <v>30</v>
      </c>
      <c r="P71" s="918">
        <v>30</v>
      </c>
      <c r="Q71" s="918">
        <v>30</v>
      </c>
      <c r="R71" s="918">
        <v>30</v>
      </c>
      <c r="S71" s="918">
        <v>30</v>
      </c>
      <c r="T71" s="918">
        <v>30</v>
      </c>
      <c r="U71" s="795"/>
      <c r="V71" s="774"/>
      <c r="W71" s="773"/>
      <c r="X71" s="768"/>
    </row>
    <row r="72" spans="1:24" s="765" customFormat="1" x14ac:dyDescent="0.25">
      <c r="A72" s="767"/>
      <c r="B72" s="766"/>
      <c r="C72" s="778"/>
      <c r="D72" s="778"/>
      <c r="E72" s="778"/>
      <c r="F72" s="782"/>
      <c r="G72" s="794"/>
      <c r="H72" s="794"/>
      <c r="I72" s="765" t="s">
        <v>934</v>
      </c>
      <c r="J72" s="782" t="str">
        <f t="shared" si="0"/>
        <v>h</v>
      </c>
      <c r="K72" s="918">
        <v>8</v>
      </c>
      <c r="L72" s="918">
        <v>25</v>
      </c>
      <c r="M72" s="918">
        <v>30</v>
      </c>
      <c r="N72" s="918">
        <v>30</v>
      </c>
      <c r="O72" s="918">
        <v>30</v>
      </c>
      <c r="P72" s="918">
        <v>30</v>
      </c>
      <c r="Q72" s="918">
        <v>30</v>
      </c>
      <c r="R72" s="918">
        <v>30</v>
      </c>
      <c r="S72" s="918">
        <v>30</v>
      </c>
      <c r="T72" s="918">
        <v>30</v>
      </c>
      <c r="U72" s="795"/>
      <c r="V72" s="774"/>
      <c r="W72" s="773"/>
      <c r="X72" s="768"/>
    </row>
    <row r="73" spans="1:24" s="765" customFormat="1" x14ac:dyDescent="0.25">
      <c r="A73" s="767"/>
      <c r="B73" s="766"/>
      <c r="C73" s="778"/>
      <c r="D73" s="778"/>
      <c r="E73" s="778"/>
      <c r="F73" s="782"/>
      <c r="G73" s="794"/>
      <c r="H73" s="794"/>
      <c r="I73" s="765" t="s">
        <v>934</v>
      </c>
      <c r="J73" s="782" t="str">
        <f t="shared" si="0"/>
        <v>of</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934</v>
      </c>
      <c r="J74" s="782" t="str">
        <f t="shared" si="0"/>
        <v>f</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934</v>
      </c>
      <c r="J75" s="782" t="str">
        <f t="shared" si="0"/>
        <v>i</v>
      </c>
      <c r="K75" s="918">
        <v>8</v>
      </c>
      <c r="L75" s="918">
        <v>25</v>
      </c>
      <c r="M75" s="918">
        <v>30</v>
      </c>
      <c r="N75" s="918">
        <v>30</v>
      </c>
      <c r="O75" s="918">
        <v>30</v>
      </c>
      <c r="P75" s="918">
        <v>30</v>
      </c>
      <c r="Q75" s="918">
        <v>30</v>
      </c>
      <c r="R75" s="918">
        <v>30</v>
      </c>
      <c r="S75" s="918">
        <v>30</v>
      </c>
      <c r="T75" s="918">
        <v>30</v>
      </c>
      <c r="U75" s="795"/>
      <c r="V75" s="774"/>
      <c r="W75" s="773"/>
      <c r="X75" s="768"/>
    </row>
    <row r="76" spans="1:24" s="765" customFormat="1" x14ac:dyDescent="0.25">
      <c r="A76" s="767"/>
      <c r="B76" s="766"/>
      <c r="C76" s="778"/>
      <c r="D76" s="778"/>
      <c r="E76" s="778"/>
      <c r="F76" s="782"/>
      <c r="G76" s="794"/>
      <c r="H76" s="794"/>
      <c r="I76" s="765" t="s">
        <v>934</v>
      </c>
      <c r="J76" s="782" t="str">
        <f t="shared" si="0"/>
        <v>k</v>
      </c>
      <c r="K76" s="918">
        <v>8</v>
      </c>
      <c r="L76" s="918">
        <v>25</v>
      </c>
      <c r="M76" s="918">
        <v>30</v>
      </c>
      <c r="N76" s="918">
        <v>30</v>
      </c>
      <c r="O76" s="918">
        <v>30</v>
      </c>
      <c r="P76" s="918">
        <v>30</v>
      </c>
      <c r="Q76" s="918">
        <v>30</v>
      </c>
      <c r="R76" s="918">
        <v>30</v>
      </c>
      <c r="S76" s="918">
        <v>30</v>
      </c>
      <c r="T76" s="918">
        <v>30</v>
      </c>
      <c r="U76" s="795"/>
      <c r="V76" s="774"/>
      <c r="W76" s="773"/>
      <c r="X76" s="768"/>
    </row>
    <row r="77" spans="1:24" s="765" customFormat="1" x14ac:dyDescent="0.25">
      <c r="A77" s="767"/>
      <c r="B77" s="766"/>
      <c r="C77" s="778"/>
      <c r="D77" s="778"/>
      <c r="E77" s="778"/>
      <c r="F77" s="782"/>
      <c r="G77" s="794"/>
      <c r="H77" s="794"/>
      <c r="I77" s="765" t="s">
        <v>934</v>
      </c>
      <c r="J77" s="782" t="str">
        <f t="shared" si="0"/>
        <v>v</v>
      </c>
      <c r="K77" s="918">
        <v>8</v>
      </c>
      <c r="L77" s="918">
        <v>25</v>
      </c>
      <c r="M77" s="918">
        <v>30</v>
      </c>
      <c r="N77" s="918">
        <v>30</v>
      </c>
      <c r="O77" s="918">
        <v>30</v>
      </c>
      <c r="P77" s="918">
        <v>30</v>
      </c>
      <c r="Q77" s="918">
        <v>30</v>
      </c>
      <c r="R77" s="918">
        <v>30</v>
      </c>
      <c r="S77" s="918">
        <v>30</v>
      </c>
      <c r="T77" s="918">
        <v>30</v>
      </c>
      <c r="U77" s="795"/>
      <c r="V77" s="774"/>
      <c r="W77" s="773"/>
      <c r="X77" s="768"/>
    </row>
    <row r="78" spans="1:24" s="765" customFormat="1" hidden="1" outlineLevel="1" x14ac:dyDescent="0.25">
      <c r="A78" s="767"/>
      <c r="B78" s="766"/>
      <c r="C78" s="778"/>
      <c r="D78" s="778"/>
      <c r="E78" s="778"/>
      <c r="F78" s="782"/>
      <c r="G78" s="782"/>
      <c r="H78" s="782"/>
      <c r="I78" s="765" t="s">
        <v>461</v>
      </c>
      <c r="J78" s="782" t="str">
        <f>J66</f>
        <v>z</v>
      </c>
      <c r="K78" s="918">
        <f>K66</f>
        <v>8</v>
      </c>
      <c r="L78" s="918">
        <f t="shared" ref="L78:T78" si="1">L66</f>
        <v>25</v>
      </c>
      <c r="M78" s="918">
        <f t="shared" si="1"/>
        <v>30</v>
      </c>
      <c r="N78" s="918">
        <f t="shared" si="1"/>
        <v>30</v>
      </c>
      <c r="O78" s="918">
        <f t="shared" si="1"/>
        <v>30</v>
      </c>
      <c r="P78" s="918">
        <f t="shared" si="1"/>
        <v>30</v>
      </c>
      <c r="Q78" s="918">
        <f t="shared" si="1"/>
        <v>30</v>
      </c>
      <c r="R78" s="918">
        <f t="shared" si="1"/>
        <v>30</v>
      </c>
      <c r="S78" s="918">
        <f t="shared" si="1"/>
        <v>30</v>
      </c>
      <c r="T78" s="918">
        <f t="shared" si="1"/>
        <v>30</v>
      </c>
      <c r="U78" s="801"/>
      <c r="V78" s="774"/>
      <c r="W78" s="773"/>
      <c r="X78" s="768"/>
    </row>
    <row r="79" spans="1:24" s="765" customFormat="1" hidden="1" outlineLevel="1" x14ac:dyDescent="0.25">
      <c r="A79" s="767"/>
      <c r="B79" s="766"/>
      <c r="C79" s="778"/>
      <c r="D79" s="778"/>
      <c r="E79" s="778"/>
      <c r="F79" s="782"/>
      <c r="G79" s="794"/>
      <c r="H79" s="794"/>
      <c r="I79" s="765" t="s">
        <v>461</v>
      </c>
      <c r="J79" s="782" t="str">
        <f t="shared" ref="J79:T142" si="2">J67</f>
        <v>r</v>
      </c>
      <c r="K79" s="918">
        <f t="shared" si="2"/>
        <v>8</v>
      </c>
      <c r="L79" s="918">
        <f t="shared" si="2"/>
        <v>25</v>
      </c>
      <c r="M79" s="918">
        <f t="shared" si="2"/>
        <v>30</v>
      </c>
      <c r="N79" s="918">
        <f t="shared" si="2"/>
        <v>30</v>
      </c>
      <c r="O79" s="918">
        <f t="shared" si="2"/>
        <v>30</v>
      </c>
      <c r="P79" s="918">
        <f t="shared" si="2"/>
        <v>30</v>
      </c>
      <c r="Q79" s="918">
        <f t="shared" si="2"/>
        <v>30</v>
      </c>
      <c r="R79" s="918">
        <f t="shared" si="2"/>
        <v>30</v>
      </c>
      <c r="S79" s="918">
        <f t="shared" si="2"/>
        <v>30</v>
      </c>
      <c r="T79" s="918">
        <f t="shared" si="2"/>
        <v>30</v>
      </c>
      <c r="U79" s="795"/>
      <c r="V79" s="774"/>
      <c r="W79" s="773"/>
      <c r="X79" s="768"/>
    </row>
    <row r="80" spans="1:24" s="765" customFormat="1" hidden="1" outlineLevel="1" x14ac:dyDescent="0.25">
      <c r="A80" s="767"/>
      <c r="B80" s="766"/>
      <c r="C80" s="778"/>
      <c r="D80" s="778"/>
      <c r="E80" s="778"/>
      <c r="F80" s="782"/>
      <c r="G80" s="794"/>
      <c r="H80" s="794"/>
      <c r="I80" s="765" t="s">
        <v>461</v>
      </c>
      <c r="J80" s="782" t="str">
        <f t="shared" si="2"/>
        <v>w</v>
      </c>
      <c r="K80" s="918">
        <f t="shared" si="2"/>
        <v>8</v>
      </c>
      <c r="L80" s="918">
        <f t="shared" si="2"/>
        <v>25</v>
      </c>
      <c r="M80" s="918">
        <f t="shared" si="2"/>
        <v>30</v>
      </c>
      <c r="N80" s="918">
        <f t="shared" si="2"/>
        <v>30</v>
      </c>
      <c r="O80" s="918">
        <f t="shared" si="2"/>
        <v>30</v>
      </c>
      <c r="P80" s="918">
        <f t="shared" si="2"/>
        <v>30</v>
      </c>
      <c r="Q80" s="918">
        <f t="shared" si="2"/>
        <v>30</v>
      </c>
      <c r="R80" s="918">
        <f t="shared" si="2"/>
        <v>30</v>
      </c>
      <c r="S80" s="918">
        <f t="shared" si="2"/>
        <v>30</v>
      </c>
      <c r="T80" s="918">
        <f t="shared" si="2"/>
        <v>30</v>
      </c>
      <c r="U80" s="795"/>
      <c r="V80" s="774"/>
      <c r="W80" s="773"/>
      <c r="X80" s="768"/>
    </row>
    <row r="81" spans="1:24" s="765" customFormat="1" hidden="1" outlineLevel="1" x14ac:dyDescent="0.25">
      <c r="A81" s="767"/>
      <c r="B81" s="766"/>
      <c r="C81" s="778"/>
      <c r="D81" s="778"/>
      <c r="E81" s="778"/>
      <c r="F81" s="782"/>
      <c r="G81" s="794"/>
      <c r="H81" s="794"/>
      <c r="I81" s="765" t="s">
        <v>461</v>
      </c>
      <c r="J81" s="782" t="str">
        <f t="shared" si="2"/>
        <v>o</v>
      </c>
      <c r="K81" s="918">
        <f t="shared" si="2"/>
        <v>8</v>
      </c>
      <c r="L81" s="918">
        <f t="shared" si="2"/>
        <v>25</v>
      </c>
      <c r="M81" s="918">
        <f t="shared" si="2"/>
        <v>30</v>
      </c>
      <c r="N81" s="918">
        <f t="shared" si="2"/>
        <v>30</v>
      </c>
      <c r="O81" s="918">
        <f t="shared" si="2"/>
        <v>30</v>
      </c>
      <c r="P81" s="918">
        <f t="shared" si="2"/>
        <v>30</v>
      </c>
      <c r="Q81" s="918">
        <f t="shared" si="2"/>
        <v>30</v>
      </c>
      <c r="R81" s="918">
        <f t="shared" si="2"/>
        <v>30</v>
      </c>
      <c r="S81" s="918">
        <f t="shared" si="2"/>
        <v>30</v>
      </c>
      <c r="T81" s="918">
        <f t="shared" si="2"/>
        <v>30</v>
      </c>
      <c r="U81" s="795"/>
      <c r="V81" s="774"/>
      <c r="W81" s="773"/>
      <c r="X81" s="768"/>
    </row>
    <row r="82" spans="1:24" s="765" customFormat="1" hidden="1" outlineLevel="1" x14ac:dyDescent="0.25">
      <c r="A82" s="767"/>
      <c r="B82" s="766"/>
      <c r="C82" s="778"/>
      <c r="D82" s="778"/>
      <c r="E82" s="778"/>
      <c r="F82" s="782"/>
      <c r="G82" s="794"/>
      <c r="H82" s="794"/>
      <c r="I82" s="765" t="s">
        <v>461</v>
      </c>
      <c r="J82" s="782" t="str">
        <f t="shared" si="2"/>
        <v>b</v>
      </c>
      <c r="K82" s="918">
        <f t="shared" si="2"/>
        <v>8</v>
      </c>
      <c r="L82" s="918">
        <f t="shared" si="2"/>
        <v>25</v>
      </c>
      <c r="M82" s="918">
        <f t="shared" si="2"/>
        <v>30</v>
      </c>
      <c r="N82" s="918">
        <f t="shared" si="2"/>
        <v>30</v>
      </c>
      <c r="O82" s="918">
        <f t="shared" si="2"/>
        <v>30</v>
      </c>
      <c r="P82" s="918">
        <f t="shared" si="2"/>
        <v>30</v>
      </c>
      <c r="Q82" s="918">
        <f t="shared" si="2"/>
        <v>30</v>
      </c>
      <c r="R82" s="918">
        <f t="shared" si="2"/>
        <v>30</v>
      </c>
      <c r="S82" s="918">
        <f t="shared" si="2"/>
        <v>30</v>
      </c>
      <c r="T82" s="918">
        <f t="shared" si="2"/>
        <v>30</v>
      </c>
      <c r="U82" s="795"/>
      <c r="V82" s="774"/>
      <c r="W82" s="773"/>
      <c r="X82" s="768"/>
    </row>
    <row r="83" spans="1:24" s="765" customFormat="1" hidden="1" outlineLevel="1" x14ac:dyDescent="0.25">
      <c r="A83" s="767"/>
      <c r="B83" s="766"/>
      <c r="C83" s="778"/>
      <c r="D83" s="778"/>
      <c r="E83" s="778"/>
      <c r="F83" s="782"/>
      <c r="G83" s="794"/>
      <c r="H83" s="794"/>
      <c r="I83" s="765" t="s">
        <v>461</v>
      </c>
      <c r="J83" s="782" t="str">
        <f t="shared" si="2"/>
        <v>l</v>
      </c>
      <c r="K83" s="918">
        <f t="shared" si="2"/>
        <v>8</v>
      </c>
      <c r="L83" s="918">
        <f t="shared" si="2"/>
        <v>25</v>
      </c>
      <c r="M83" s="918">
        <f t="shared" si="2"/>
        <v>30</v>
      </c>
      <c r="N83" s="918">
        <f t="shared" si="2"/>
        <v>30</v>
      </c>
      <c r="O83" s="918">
        <f t="shared" si="2"/>
        <v>30</v>
      </c>
      <c r="P83" s="918">
        <f t="shared" si="2"/>
        <v>30</v>
      </c>
      <c r="Q83" s="918">
        <f t="shared" si="2"/>
        <v>30</v>
      </c>
      <c r="R83" s="918">
        <f t="shared" si="2"/>
        <v>30</v>
      </c>
      <c r="S83" s="918">
        <f t="shared" si="2"/>
        <v>30</v>
      </c>
      <c r="T83" s="918">
        <f t="shared" si="2"/>
        <v>30</v>
      </c>
      <c r="U83" s="795"/>
      <c r="V83" s="774"/>
      <c r="W83" s="773"/>
      <c r="X83" s="768"/>
    </row>
    <row r="84" spans="1:24" s="765" customFormat="1" hidden="1" outlineLevel="1" x14ac:dyDescent="0.25">
      <c r="A84" s="767"/>
      <c r="B84" s="766"/>
      <c r="C84" s="778"/>
      <c r="D84" s="778"/>
      <c r="E84" s="778"/>
      <c r="F84" s="782"/>
      <c r="G84" s="794"/>
      <c r="H84" s="794"/>
      <c r="I84" s="765" t="s">
        <v>461</v>
      </c>
      <c r="J84" s="782" t="str">
        <f t="shared" si="2"/>
        <v>h</v>
      </c>
      <c r="K84" s="918">
        <f t="shared" si="2"/>
        <v>8</v>
      </c>
      <c r="L84" s="918">
        <f t="shared" si="2"/>
        <v>25</v>
      </c>
      <c r="M84" s="918">
        <f t="shared" si="2"/>
        <v>30</v>
      </c>
      <c r="N84" s="918">
        <f t="shared" si="2"/>
        <v>30</v>
      </c>
      <c r="O84" s="918">
        <f t="shared" si="2"/>
        <v>30</v>
      </c>
      <c r="P84" s="918">
        <f t="shared" si="2"/>
        <v>30</v>
      </c>
      <c r="Q84" s="918">
        <f t="shared" si="2"/>
        <v>30</v>
      </c>
      <c r="R84" s="918">
        <f t="shared" si="2"/>
        <v>30</v>
      </c>
      <c r="S84" s="918">
        <f t="shared" si="2"/>
        <v>30</v>
      </c>
      <c r="T84" s="918">
        <f t="shared" si="2"/>
        <v>30</v>
      </c>
      <c r="U84" s="795"/>
      <c r="V84" s="774"/>
      <c r="W84" s="773"/>
      <c r="X84" s="768"/>
    </row>
    <row r="85" spans="1:24" s="765" customFormat="1" hidden="1" outlineLevel="1" x14ac:dyDescent="0.25">
      <c r="A85" s="767"/>
      <c r="B85" s="766"/>
      <c r="C85" s="778"/>
      <c r="D85" s="778"/>
      <c r="E85" s="778"/>
      <c r="F85" s="782"/>
      <c r="G85" s="794"/>
      <c r="H85" s="794"/>
      <c r="I85" s="765" t="s">
        <v>461</v>
      </c>
      <c r="J85" s="782" t="str">
        <f t="shared" si="2"/>
        <v>of</v>
      </c>
      <c r="K85" s="918">
        <f t="shared" si="2"/>
        <v>8</v>
      </c>
      <c r="L85" s="918">
        <f t="shared" si="2"/>
        <v>25</v>
      </c>
      <c r="M85" s="918">
        <f t="shared" si="2"/>
        <v>30</v>
      </c>
      <c r="N85" s="918">
        <f t="shared" si="2"/>
        <v>30</v>
      </c>
      <c r="O85" s="918">
        <f t="shared" si="2"/>
        <v>30</v>
      </c>
      <c r="P85" s="918">
        <f t="shared" si="2"/>
        <v>30</v>
      </c>
      <c r="Q85" s="918">
        <f t="shared" si="2"/>
        <v>30</v>
      </c>
      <c r="R85" s="918">
        <f t="shared" si="2"/>
        <v>30</v>
      </c>
      <c r="S85" s="918">
        <f t="shared" si="2"/>
        <v>30</v>
      </c>
      <c r="T85" s="918">
        <f t="shared" si="2"/>
        <v>30</v>
      </c>
      <c r="U85" s="795"/>
      <c r="V85" s="774"/>
      <c r="W85" s="773"/>
      <c r="X85" s="768"/>
    </row>
    <row r="86" spans="1:24" s="765" customFormat="1" hidden="1" outlineLevel="1" x14ac:dyDescent="0.25">
      <c r="A86" s="767"/>
      <c r="B86" s="766"/>
      <c r="C86" s="778"/>
      <c r="D86" s="778"/>
      <c r="E86" s="778"/>
      <c r="F86" s="782"/>
      <c r="G86" s="794"/>
      <c r="H86" s="794"/>
      <c r="I86" s="765" t="s">
        <v>461</v>
      </c>
      <c r="J86" s="782" t="str">
        <f t="shared" si="2"/>
        <v>f</v>
      </c>
      <c r="K86" s="918">
        <f t="shared" si="2"/>
        <v>8</v>
      </c>
      <c r="L86" s="918">
        <f t="shared" si="2"/>
        <v>25</v>
      </c>
      <c r="M86" s="918">
        <f t="shared" si="2"/>
        <v>30</v>
      </c>
      <c r="N86" s="918">
        <f t="shared" si="2"/>
        <v>30</v>
      </c>
      <c r="O86" s="918">
        <f t="shared" si="2"/>
        <v>30</v>
      </c>
      <c r="P86" s="918">
        <f t="shared" si="2"/>
        <v>30</v>
      </c>
      <c r="Q86" s="918">
        <f t="shared" si="2"/>
        <v>30</v>
      </c>
      <c r="R86" s="918">
        <f t="shared" si="2"/>
        <v>30</v>
      </c>
      <c r="S86" s="918">
        <f t="shared" si="2"/>
        <v>30</v>
      </c>
      <c r="T86" s="918">
        <f t="shared" si="2"/>
        <v>30</v>
      </c>
      <c r="U86" s="795"/>
      <c r="V86" s="774"/>
      <c r="W86" s="773"/>
      <c r="X86" s="768"/>
    </row>
    <row r="87" spans="1:24" s="765" customFormat="1" hidden="1" outlineLevel="1" x14ac:dyDescent="0.25">
      <c r="A87" s="767"/>
      <c r="B87" s="766"/>
      <c r="C87" s="778"/>
      <c r="D87" s="778"/>
      <c r="E87" s="778"/>
      <c r="F87" s="782"/>
      <c r="G87" s="794"/>
      <c r="H87" s="794"/>
      <c r="I87" s="765" t="s">
        <v>461</v>
      </c>
      <c r="J87" s="782" t="str">
        <f t="shared" si="2"/>
        <v>i</v>
      </c>
      <c r="K87" s="918">
        <f t="shared" si="2"/>
        <v>8</v>
      </c>
      <c r="L87" s="918">
        <f t="shared" si="2"/>
        <v>25</v>
      </c>
      <c r="M87" s="918">
        <f t="shared" si="2"/>
        <v>30</v>
      </c>
      <c r="N87" s="918">
        <f t="shared" si="2"/>
        <v>30</v>
      </c>
      <c r="O87" s="918">
        <f t="shared" si="2"/>
        <v>30</v>
      </c>
      <c r="P87" s="918">
        <f t="shared" si="2"/>
        <v>30</v>
      </c>
      <c r="Q87" s="918">
        <f t="shared" si="2"/>
        <v>30</v>
      </c>
      <c r="R87" s="918">
        <f t="shared" si="2"/>
        <v>30</v>
      </c>
      <c r="S87" s="918">
        <f t="shared" si="2"/>
        <v>30</v>
      </c>
      <c r="T87" s="918">
        <f t="shared" si="2"/>
        <v>30</v>
      </c>
      <c r="U87" s="795"/>
      <c r="V87" s="774"/>
      <c r="W87" s="773"/>
      <c r="X87" s="768"/>
    </row>
    <row r="88" spans="1:24" s="765" customFormat="1" hidden="1" outlineLevel="1" x14ac:dyDescent="0.25">
      <c r="A88" s="767"/>
      <c r="B88" s="766"/>
      <c r="C88" s="778"/>
      <c r="D88" s="778"/>
      <c r="E88" s="778"/>
      <c r="F88" s="782"/>
      <c r="G88" s="794"/>
      <c r="H88" s="794"/>
      <c r="I88" s="765" t="s">
        <v>461</v>
      </c>
      <c r="J88" s="782" t="str">
        <f t="shared" si="2"/>
        <v>k</v>
      </c>
      <c r="K88" s="918">
        <f t="shared" si="2"/>
        <v>8</v>
      </c>
      <c r="L88" s="918">
        <f t="shared" si="2"/>
        <v>25</v>
      </c>
      <c r="M88" s="918">
        <f t="shared" si="2"/>
        <v>30</v>
      </c>
      <c r="N88" s="918">
        <f t="shared" si="2"/>
        <v>30</v>
      </c>
      <c r="O88" s="918">
        <f t="shared" si="2"/>
        <v>30</v>
      </c>
      <c r="P88" s="918">
        <f t="shared" si="2"/>
        <v>30</v>
      </c>
      <c r="Q88" s="918">
        <f t="shared" si="2"/>
        <v>30</v>
      </c>
      <c r="R88" s="918">
        <f t="shared" si="2"/>
        <v>30</v>
      </c>
      <c r="S88" s="918">
        <f t="shared" si="2"/>
        <v>30</v>
      </c>
      <c r="T88" s="918">
        <f t="shared" si="2"/>
        <v>30</v>
      </c>
      <c r="U88" s="795"/>
      <c r="V88" s="774"/>
      <c r="W88" s="773"/>
      <c r="X88" s="768"/>
    </row>
    <row r="89" spans="1:24" s="765" customFormat="1" hidden="1" outlineLevel="1" x14ac:dyDescent="0.25">
      <c r="A89" s="767"/>
      <c r="B89" s="766"/>
      <c r="C89" s="778"/>
      <c r="D89" s="778"/>
      <c r="E89" s="778"/>
      <c r="F89" s="782"/>
      <c r="G89" s="794"/>
      <c r="H89" s="794"/>
      <c r="I89" s="765" t="s">
        <v>461</v>
      </c>
      <c r="J89" s="782" t="str">
        <f t="shared" si="2"/>
        <v>v</v>
      </c>
      <c r="K89" s="918">
        <f t="shared" si="2"/>
        <v>8</v>
      </c>
      <c r="L89" s="918">
        <f t="shared" si="2"/>
        <v>25</v>
      </c>
      <c r="M89" s="918">
        <f t="shared" si="2"/>
        <v>30</v>
      </c>
      <c r="N89" s="918">
        <f t="shared" si="2"/>
        <v>30</v>
      </c>
      <c r="O89" s="918">
        <f t="shared" si="2"/>
        <v>30</v>
      </c>
      <c r="P89" s="918">
        <f t="shared" si="2"/>
        <v>30</v>
      </c>
      <c r="Q89" s="918">
        <f t="shared" si="2"/>
        <v>30</v>
      </c>
      <c r="R89" s="918">
        <f t="shared" si="2"/>
        <v>30</v>
      </c>
      <c r="S89" s="918">
        <f t="shared" si="2"/>
        <v>30</v>
      </c>
      <c r="T89" s="918">
        <f t="shared" si="2"/>
        <v>30</v>
      </c>
      <c r="U89" s="795"/>
      <c r="V89" s="774"/>
      <c r="W89" s="773"/>
      <c r="X89" s="768"/>
    </row>
    <row r="90" spans="1:24" s="765" customFormat="1" hidden="1" outlineLevel="1" x14ac:dyDescent="0.25">
      <c r="A90" s="767"/>
      <c r="B90" s="766"/>
      <c r="C90" s="778"/>
      <c r="D90" s="778"/>
      <c r="E90" s="778"/>
      <c r="F90" s="782"/>
      <c r="G90" s="782"/>
      <c r="H90" s="782"/>
      <c r="I90" s="765" t="s">
        <v>900</v>
      </c>
      <c r="J90" s="782" t="str">
        <f t="shared" si="2"/>
        <v>z</v>
      </c>
      <c r="K90" s="918">
        <f t="shared" si="2"/>
        <v>8</v>
      </c>
      <c r="L90" s="918">
        <f t="shared" si="2"/>
        <v>25</v>
      </c>
      <c r="M90" s="918">
        <f t="shared" si="2"/>
        <v>30</v>
      </c>
      <c r="N90" s="918">
        <f t="shared" si="2"/>
        <v>30</v>
      </c>
      <c r="O90" s="918">
        <f t="shared" si="2"/>
        <v>30</v>
      </c>
      <c r="P90" s="918">
        <f t="shared" si="2"/>
        <v>30</v>
      </c>
      <c r="Q90" s="918">
        <f t="shared" si="2"/>
        <v>30</v>
      </c>
      <c r="R90" s="918">
        <f t="shared" si="2"/>
        <v>30</v>
      </c>
      <c r="S90" s="918">
        <f t="shared" si="2"/>
        <v>30</v>
      </c>
      <c r="T90" s="918">
        <f t="shared" si="2"/>
        <v>30</v>
      </c>
      <c r="U90" s="801"/>
      <c r="V90" s="774"/>
      <c r="W90" s="773"/>
      <c r="X90" s="768"/>
    </row>
    <row r="91" spans="1:24" s="765" customFormat="1" hidden="1" outlineLevel="1" x14ac:dyDescent="0.25">
      <c r="A91" s="767"/>
      <c r="B91" s="766"/>
      <c r="C91" s="778"/>
      <c r="D91" s="778"/>
      <c r="E91" s="778"/>
      <c r="F91" s="782"/>
      <c r="G91" s="794"/>
      <c r="H91" s="794"/>
      <c r="I91" s="765" t="s">
        <v>900</v>
      </c>
      <c r="J91" s="782" t="str">
        <f t="shared" si="2"/>
        <v>r</v>
      </c>
      <c r="K91" s="918">
        <f t="shared" si="2"/>
        <v>8</v>
      </c>
      <c r="L91" s="918">
        <f t="shared" si="2"/>
        <v>25</v>
      </c>
      <c r="M91" s="918">
        <f t="shared" si="2"/>
        <v>30</v>
      </c>
      <c r="N91" s="918">
        <f t="shared" si="2"/>
        <v>30</v>
      </c>
      <c r="O91" s="918">
        <f t="shared" si="2"/>
        <v>30</v>
      </c>
      <c r="P91" s="918">
        <f t="shared" si="2"/>
        <v>30</v>
      </c>
      <c r="Q91" s="918">
        <f t="shared" si="2"/>
        <v>30</v>
      </c>
      <c r="R91" s="918">
        <f t="shared" si="2"/>
        <v>30</v>
      </c>
      <c r="S91" s="918">
        <f t="shared" si="2"/>
        <v>30</v>
      </c>
      <c r="T91" s="918">
        <f t="shared" si="2"/>
        <v>30</v>
      </c>
      <c r="U91" s="795"/>
      <c r="V91" s="774"/>
      <c r="W91" s="773"/>
      <c r="X91" s="768"/>
    </row>
    <row r="92" spans="1:24" s="765" customFormat="1" hidden="1" outlineLevel="1" x14ac:dyDescent="0.25">
      <c r="A92" s="767"/>
      <c r="B92" s="766"/>
      <c r="C92" s="778"/>
      <c r="D92" s="778"/>
      <c r="E92" s="778"/>
      <c r="F92" s="782"/>
      <c r="G92" s="794"/>
      <c r="H92" s="794"/>
      <c r="I92" s="765" t="s">
        <v>900</v>
      </c>
      <c r="J92" s="782" t="str">
        <f t="shared" si="2"/>
        <v>w</v>
      </c>
      <c r="K92" s="918">
        <f t="shared" si="2"/>
        <v>8</v>
      </c>
      <c r="L92" s="918">
        <f t="shared" si="2"/>
        <v>25</v>
      </c>
      <c r="M92" s="918">
        <f t="shared" si="2"/>
        <v>30</v>
      </c>
      <c r="N92" s="918">
        <f t="shared" si="2"/>
        <v>30</v>
      </c>
      <c r="O92" s="918">
        <f t="shared" si="2"/>
        <v>30</v>
      </c>
      <c r="P92" s="918">
        <f t="shared" si="2"/>
        <v>30</v>
      </c>
      <c r="Q92" s="918">
        <f t="shared" si="2"/>
        <v>30</v>
      </c>
      <c r="R92" s="918">
        <f t="shared" si="2"/>
        <v>30</v>
      </c>
      <c r="S92" s="918">
        <f t="shared" si="2"/>
        <v>30</v>
      </c>
      <c r="T92" s="918">
        <f t="shared" si="2"/>
        <v>30</v>
      </c>
      <c r="U92" s="795"/>
      <c r="V92" s="774"/>
      <c r="W92" s="773"/>
      <c r="X92" s="768"/>
    </row>
    <row r="93" spans="1:24" s="765" customFormat="1" hidden="1" outlineLevel="1" x14ac:dyDescent="0.25">
      <c r="A93" s="767"/>
      <c r="B93" s="766"/>
      <c r="C93" s="778"/>
      <c r="D93" s="778"/>
      <c r="E93" s="778"/>
      <c r="F93" s="782"/>
      <c r="G93" s="794"/>
      <c r="H93" s="794"/>
      <c r="I93" s="765" t="s">
        <v>900</v>
      </c>
      <c r="J93" s="782" t="str">
        <f t="shared" si="2"/>
        <v>o</v>
      </c>
      <c r="K93" s="918">
        <f t="shared" si="2"/>
        <v>8</v>
      </c>
      <c r="L93" s="918">
        <f t="shared" si="2"/>
        <v>25</v>
      </c>
      <c r="M93" s="918">
        <f t="shared" si="2"/>
        <v>30</v>
      </c>
      <c r="N93" s="918">
        <f t="shared" si="2"/>
        <v>30</v>
      </c>
      <c r="O93" s="918">
        <f t="shared" si="2"/>
        <v>30</v>
      </c>
      <c r="P93" s="918">
        <f t="shared" si="2"/>
        <v>30</v>
      </c>
      <c r="Q93" s="918">
        <f t="shared" si="2"/>
        <v>30</v>
      </c>
      <c r="R93" s="918">
        <f t="shared" si="2"/>
        <v>30</v>
      </c>
      <c r="S93" s="918">
        <f t="shared" si="2"/>
        <v>30</v>
      </c>
      <c r="T93" s="918">
        <f t="shared" si="2"/>
        <v>30</v>
      </c>
      <c r="U93" s="795"/>
      <c r="V93" s="774"/>
      <c r="W93" s="773"/>
      <c r="X93" s="768"/>
    </row>
    <row r="94" spans="1:24" s="765" customFormat="1" hidden="1" outlineLevel="1" x14ac:dyDescent="0.25">
      <c r="A94" s="767"/>
      <c r="B94" s="766"/>
      <c r="C94" s="778"/>
      <c r="D94" s="778"/>
      <c r="E94" s="778"/>
      <c r="F94" s="782"/>
      <c r="G94" s="794"/>
      <c r="H94" s="794"/>
      <c r="I94" s="765" t="s">
        <v>900</v>
      </c>
      <c r="J94" s="782" t="str">
        <f t="shared" si="2"/>
        <v>b</v>
      </c>
      <c r="K94" s="918">
        <f t="shared" si="2"/>
        <v>8</v>
      </c>
      <c r="L94" s="918">
        <f t="shared" si="2"/>
        <v>25</v>
      </c>
      <c r="M94" s="918">
        <f t="shared" si="2"/>
        <v>30</v>
      </c>
      <c r="N94" s="918">
        <f t="shared" si="2"/>
        <v>30</v>
      </c>
      <c r="O94" s="918">
        <f t="shared" si="2"/>
        <v>30</v>
      </c>
      <c r="P94" s="918">
        <f t="shared" si="2"/>
        <v>30</v>
      </c>
      <c r="Q94" s="918">
        <f t="shared" si="2"/>
        <v>30</v>
      </c>
      <c r="R94" s="918">
        <f t="shared" si="2"/>
        <v>30</v>
      </c>
      <c r="S94" s="918">
        <f t="shared" si="2"/>
        <v>30</v>
      </c>
      <c r="T94" s="918">
        <f t="shared" si="2"/>
        <v>30</v>
      </c>
      <c r="U94" s="795"/>
      <c r="V94" s="774"/>
      <c r="W94" s="773"/>
      <c r="X94" s="768"/>
    </row>
    <row r="95" spans="1:24" s="765" customFormat="1" hidden="1" outlineLevel="1" x14ac:dyDescent="0.25">
      <c r="A95" s="767"/>
      <c r="B95" s="766"/>
      <c r="C95" s="778"/>
      <c r="D95" s="778"/>
      <c r="E95" s="778"/>
      <c r="F95" s="782"/>
      <c r="G95" s="794"/>
      <c r="H95" s="794"/>
      <c r="I95" s="765" t="s">
        <v>900</v>
      </c>
      <c r="J95" s="782" t="str">
        <f t="shared" si="2"/>
        <v>l</v>
      </c>
      <c r="K95" s="918">
        <f t="shared" si="2"/>
        <v>8</v>
      </c>
      <c r="L95" s="918">
        <f t="shared" si="2"/>
        <v>25</v>
      </c>
      <c r="M95" s="918">
        <f t="shared" si="2"/>
        <v>30</v>
      </c>
      <c r="N95" s="918">
        <f t="shared" si="2"/>
        <v>30</v>
      </c>
      <c r="O95" s="918">
        <f t="shared" si="2"/>
        <v>30</v>
      </c>
      <c r="P95" s="918">
        <f t="shared" si="2"/>
        <v>30</v>
      </c>
      <c r="Q95" s="918">
        <f t="shared" si="2"/>
        <v>30</v>
      </c>
      <c r="R95" s="918">
        <f t="shared" si="2"/>
        <v>30</v>
      </c>
      <c r="S95" s="918">
        <f t="shared" si="2"/>
        <v>30</v>
      </c>
      <c r="T95" s="918">
        <f t="shared" si="2"/>
        <v>30</v>
      </c>
      <c r="U95" s="795"/>
      <c r="V95" s="774"/>
      <c r="W95" s="773"/>
      <c r="X95" s="768"/>
    </row>
    <row r="96" spans="1:24" s="765" customFormat="1" hidden="1" outlineLevel="1" x14ac:dyDescent="0.25">
      <c r="A96" s="767"/>
      <c r="B96" s="766"/>
      <c r="C96" s="778"/>
      <c r="D96" s="778"/>
      <c r="E96" s="778"/>
      <c r="F96" s="782"/>
      <c r="G96" s="794"/>
      <c r="H96" s="794"/>
      <c r="I96" s="765" t="s">
        <v>900</v>
      </c>
      <c r="J96" s="782" t="str">
        <f t="shared" si="2"/>
        <v>h</v>
      </c>
      <c r="K96" s="918">
        <f t="shared" si="2"/>
        <v>8</v>
      </c>
      <c r="L96" s="918">
        <f t="shared" si="2"/>
        <v>25</v>
      </c>
      <c r="M96" s="918">
        <f t="shared" si="2"/>
        <v>30</v>
      </c>
      <c r="N96" s="918">
        <f t="shared" si="2"/>
        <v>30</v>
      </c>
      <c r="O96" s="918">
        <f t="shared" si="2"/>
        <v>30</v>
      </c>
      <c r="P96" s="918">
        <f t="shared" si="2"/>
        <v>30</v>
      </c>
      <c r="Q96" s="918">
        <f t="shared" si="2"/>
        <v>30</v>
      </c>
      <c r="R96" s="918">
        <f t="shared" si="2"/>
        <v>30</v>
      </c>
      <c r="S96" s="918">
        <f t="shared" si="2"/>
        <v>30</v>
      </c>
      <c r="T96" s="918">
        <f t="shared" si="2"/>
        <v>30</v>
      </c>
      <c r="U96" s="795"/>
      <c r="V96" s="774"/>
      <c r="W96" s="773"/>
      <c r="X96" s="768"/>
    </row>
    <row r="97" spans="1:24" s="765" customFormat="1" hidden="1" outlineLevel="1" x14ac:dyDescent="0.25">
      <c r="A97" s="767"/>
      <c r="B97" s="766"/>
      <c r="C97" s="778"/>
      <c r="D97" s="778"/>
      <c r="E97" s="778"/>
      <c r="F97" s="782"/>
      <c r="G97" s="794"/>
      <c r="H97" s="794"/>
      <c r="I97" s="765" t="s">
        <v>900</v>
      </c>
      <c r="J97" s="782" t="str">
        <f t="shared" si="2"/>
        <v>of</v>
      </c>
      <c r="K97" s="918">
        <f t="shared" si="2"/>
        <v>8</v>
      </c>
      <c r="L97" s="918">
        <f t="shared" si="2"/>
        <v>25</v>
      </c>
      <c r="M97" s="918">
        <f t="shared" si="2"/>
        <v>30</v>
      </c>
      <c r="N97" s="918">
        <f t="shared" si="2"/>
        <v>30</v>
      </c>
      <c r="O97" s="918">
        <f t="shared" si="2"/>
        <v>30</v>
      </c>
      <c r="P97" s="918">
        <f t="shared" si="2"/>
        <v>30</v>
      </c>
      <c r="Q97" s="918">
        <f t="shared" si="2"/>
        <v>30</v>
      </c>
      <c r="R97" s="918">
        <f t="shared" si="2"/>
        <v>30</v>
      </c>
      <c r="S97" s="918">
        <f t="shared" si="2"/>
        <v>30</v>
      </c>
      <c r="T97" s="918">
        <f t="shared" si="2"/>
        <v>30</v>
      </c>
      <c r="U97" s="795"/>
      <c r="V97" s="774"/>
      <c r="W97" s="773"/>
      <c r="X97" s="768"/>
    </row>
    <row r="98" spans="1:24" s="765" customFormat="1" hidden="1" outlineLevel="1" x14ac:dyDescent="0.25">
      <c r="A98" s="767"/>
      <c r="B98" s="766"/>
      <c r="C98" s="778"/>
      <c r="D98" s="778"/>
      <c r="E98" s="778"/>
      <c r="F98" s="782"/>
      <c r="G98" s="794"/>
      <c r="H98" s="794"/>
      <c r="I98" s="765" t="s">
        <v>900</v>
      </c>
      <c r="J98" s="782" t="str">
        <f t="shared" si="2"/>
        <v>f</v>
      </c>
      <c r="K98" s="918">
        <f t="shared" si="2"/>
        <v>8</v>
      </c>
      <c r="L98" s="918">
        <f t="shared" ref="L98:T98" si="3">L86</f>
        <v>25</v>
      </c>
      <c r="M98" s="918">
        <f t="shared" si="3"/>
        <v>30</v>
      </c>
      <c r="N98" s="918">
        <f t="shared" si="3"/>
        <v>30</v>
      </c>
      <c r="O98" s="918">
        <f t="shared" si="3"/>
        <v>30</v>
      </c>
      <c r="P98" s="918">
        <f t="shared" si="3"/>
        <v>30</v>
      </c>
      <c r="Q98" s="918">
        <f t="shared" si="3"/>
        <v>30</v>
      </c>
      <c r="R98" s="918">
        <f t="shared" si="3"/>
        <v>30</v>
      </c>
      <c r="S98" s="918">
        <f t="shared" si="3"/>
        <v>30</v>
      </c>
      <c r="T98" s="918">
        <f t="shared" si="3"/>
        <v>30</v>
      </c>
      <c r="U98" s="795"/>
      <c r="V98" s="774"/>
      <c r="W98" s="773"/>
      <c r="X98" s="768"/>
    </row>
    <row r="99" spans="1:24" s="765" customFormat="1" hidden="1" outlineLevel="1" x14ac:dyDescent="0.25">
      <c r="A99" s="767"/>
      <c r="B99" s="766"/>
      <c r="C99" s="778"/>
      <c r="D99" s="778"/>
      <c r="E99" s="778"/>
      <c r="F99" s="782"/>
      <c r="G99" s="794"/>
      <c r="H99" s="794"/>
      <c r="I99" s="765" t="s">
        <v>900</v>
      </c>
      <c r="J99" s="782" t="str">
        <f t="shared" si="2"/>
        <v>i</v>
      </c>
      <c r="K99" s="918">
        <f t="shared" ref="K99:T99" si="4">K87</f>
        <v>8</v>
      </c>
      <c r="L99" s="918">
        <f t="shared" si="4"/>
        <v>25</v>
      </c>
      <c r="M99" s="918">
        <f t="shared" si="4"/>
        <v>30</v>
      </c>
      <c r="N99" s="918">
        <f t="shared" si="4"/>
        <v>30</v>
      </c>
      <c r="O99" s="918">
        <f t="shared" si="4"/>
        <v>30</v>
      </c>
      <c r="P99" s="918">
        <f t="shared" si="4"/>
        <v>30</v>
      </c>
      <c r="Q99" s="918">
        <f t="shared" si="4"/>
        <v>30</v>
      </c>
      <c r="R99" s="918">
        <f t="shared" si="4"/>
        <v>30</v>
      </c>
      <c r="S99" s="918">
        <f t="shared" si="4"/>
        <v>30</v>
      </c>
      <c r="T99" s="918">
        <f t="shared" si="4"/>
        <v>30</v>
      </c>
      <c r="U99" s="795"/>
      <c r="V99" s="774"/>
      <c r="W99" s="773"/>
      <c r="X99" s="768"/>
    </row>
    <row r="100" spans="1:24" s="765" customFormat="1" hidden="1" outlineLevel="1" x14ac:dyDescent="0.25">
      <c r="A100" s="767"/>
      <c r="B100" s="766"/>
      <c r="C100" s="778"/>
      <c r="D100" s="778"/>
      <c r="E100" s="778"/>
      <c r="F100" s="782"/>
      <c r="G100" s="794"/>
      <c r="H100" s="794"/>
      <c r="I100" s="765" t="s">
        <v>900</v>
      </c>
      <c r="J100" s="782" t="str">
        <f t="shared" si="2"/>
        <v>k</v>
      </c>
      <c r="K100" s="918">
        <f t="shared" ref="K100:T100" si="5">K88</f>
        <v>8</v>
      </c>
      <c r="L100" s="918">
        <f t="shared" si="5"/>
        <v>25</v>
      </c>
      <c r="M100" s="918">
        <f t="shared" si="5"/>
        <v>30</v>
      </c>
      <c r="N100" s="918">
        <f t="shared" si="5"/>
        <v>30</v>
      </c>
      <c r="O100" s="918">
        <f t="shared" si="5"/>
        <v>30</v>
      </c>
      <c r="P100" s="918">
        <f t="shared" si="5"/>
        <v>30</v>
      </c>
      <c r="Q100" s="918">
        <f t="shared" si="5"/>
        <v>30</v>
      </c>
      <c r="R100" s="918">
        <f t="shared" si="5"/>
        <v>30</v>
      </c>
      <c r="S100" s="918">
        <f t="shared" si="5"/>
        <v>30</v>
      </c>
      <c r="T100" s="918">
        <f t="shared" si="5"/>
        <v>30</v>
      </c>
      <c r="U100" s="795"/>
      <c r="V100" s="774"/>
      <c r="W100" s="773"/>
      <c r="X100" s="768"/>
    </row>
    <row r="101" spans="1:24" s="765" customFormat="1" hidden="1" outlineLevel="1" x14ac:dyDescent="0.25">
      <c r="A101" s="767"/>
      <c r="B101" s="766"/>
      <c r="C101" s="778"/>
      <c r="D101" s="778"/>
      <c r="E101" s="778"/>
      <c r="F101" s="782"/>
      <c r="G101" s="794"/>
      <c r="H101" s="794"/>
      <c r="I101" s="765" t="s">
        <v>900</v>
      </c>
      <c r="J101" s="782" t="str">
        <f t="shared" si="2"/>
        <v>v</v>
      </c>
      <c r="K101" s="918">
        <f t="shared" ref="K101:T101" si="6">K89</f>
        <v>8</v>
      </c>
      <c r="L101" s="918">
        <f t="shared" si="6"/>
        <v>25</v>
      </c>
      <c r="M101" s="918">
        <f t="shared" si="6"/>
        <v>30</v>
      </c>
      <c r="N101" s="918">
        <f t="shared" si="6"/>
        <v>30</v>
      </c>
      <c r="O101" s="918">
        <f t="shared" si="6"/>
        <v>30</v>
      </c>
      <c r="P101" s="918">
        <f t="shared" si="6"/>
        <v>30</v>
      </c>
      <c r="Q101" s="918">
        <f t="shared" si="6"/>
        <v>30</v>
      </c>
      <c r="R101" s="918">
        <f t="shared" si="6"/>
        <v>30</v>
      </c>
      <c r="S101" s="918">
        <f t="shared" si="6"/>
        <v>30</v>
      </c>
      <c r="T101" s="918">
        <f t="shared" si="6"/>
        <v>30</v>
      </c>
      <c r="U101" s="795"/>
      <c r="V101" s="774"/>
      <c r="W101" s="773"/>
      <c r="X101" s="768"/>
    </row>
    <row r="102" spans="1:24" s="765" customFormat="1" hidden="1" outlineLevel="1" x14ac:dyDescent="0.25">
      <c r="A102" s="767"/>
      <c r="B102" s="766"/>
      <c r="C102" s="778"/>
      <c r="D102" s="778"/>
      <c r="E102" s="778"/>
      <c r="F102" s="782"/>
      <c r="G102" s="782"/>
      <c r="H102" s="782"/>
      <c r="I102" s="765" t="s">
        <v>901</v>
      </c>
      <c r="J102" s="782" t="str">
        <f t="shared" si="2"/>
        <v>z</v>
      </c>
      <c r="K102" s="918">
        <f t="shared" ref="K102:T102" si="7">K90</f>
        <v>8</v>
      </c>
      <c r="L102" s="918">
        <f t="shared" si="7"/>
        <v>25</v>
      </c>
      <c r="M102" s="918">
        <f t="shared" si="7"/>
        <v>30</v>
      </c>
      <c r="N102" s="918">
        <f t="shared" si="7"/>
        <v>30</v>
      </c>
      <c r="O102" s="918">
        <f t="shared" si="7"/>
        <v>30</v>
      </c>
      <c r="P102" s="918">
        <f t="shared" si="7"/>
        <v>30</v>
      </c>
      <c r="Q102" s="918">
        <f t="shared" si="7"/>
        <v>30</v>
      </c>
      <c r="R102" s="918">
        <f t="shared" si="7"/>
        <v>30</v>
      </c>
      <c r="S102" s="918">
        <f t="shared" si="7"/>
        <v>30</v>
      </c>
      <c r="T102" s="918">
        <f t="shared" si="7"/>
        <v>30</v>
      </c>
      <c r="U102" s="801"/>
      <c r="V102" s="774"/>
      <c r="W102" s="773"/>
      <c r="X102" s="768"/>
    </row>
    <row r="103" spans="1:24" s="765" customFormat="1" hidden="1" outlineLevel="1" x14ac:dyDescent="0.25">
      <c r="A103" s="767"/>
      <c r="B103" s="766"/>
      <c r="C103" s="778"/>
      <c r="D103" s="778"/>
      <c r="E103" s="778"/>
      <c r="F103" s="782"/>
      <c r="G103" s="794"/>
      <c r="H103" s="794"/>
      <c r="I103" s="765" t="s">
        <v>901</v>
      </c>
      <c r="J103" s="782" t="str">
        <f t="shared" si="2"/>
        <v>r</v>
      </c>
      <c r="K103" s="918">
        <f t="shared" ref="K103:T103" si="8">K91</f>
        <v>8</v>
      </c>
      <c r="L103" s="918">
        <f t="shared" si="8"/>
        <v>25</v>
      </c>
      <c r="M103" s="918">
        <f t="shared" si="8"/>
        <v>30</v>
      </c>
      <c r="N103" s="918">
        <f t="shared" si="8"/>
        <v>30</v>
      </c>
      <c r="O103" s="918">
        <f t="shared" si="8"/>
        <v>30</v>
      </c>
      <c r="P103" s="918">
        <f t="shared" si="8"/>
        <v>30</v>
      </c>
      <c r="Q103" s="918">
        <f t="shared" si="8"/>
        <v>30</v>
      </c>
      <c r="R103" s="918">
        <f t="shared" si="8"/>
        <v>30</v>
      </c>
      <c r="S103" s="918">
        <f t="shared" si="8"/>
        <v>30</v>
      </c>
      <c r="T103" s="918">
        <f t="shared" si="8"/>
        <v>30</v>
      </c>
      <c r="U103" s="795"/>
      <c r="V103" s="774"/>
      <c r="W103" s="773"/>
      <c r="X103" s="768"/>
    </row>
    <row r="104" spans="1:24" s="765" customFormat="1" hidden="1" outlineLevel="1" x14ac:dyDescent="0.25">
      <c r="A104" s="767"/>
      <c r="B104" s="766"/>
      <c r="C104" s="778"/>
      <c r="D104" s="778"/>
      <c r="E104" s="778"/>
      <c r="F104" s="782"/>
      <c r="G104" s="794"/>
      <c r="H104" s="794"/>
      <c r="I104" s="765" t="s">
        <v>901</v>
      </c>
      <c r="J104" s="782" t="str">
        <f t="shared" si="2"/>
        <v>w</v>
      </c>
      <c r="K104" s="918">
        <f t="shared" ref="K104:T104" si="9">K92</f>
        <v>8</v>
      </c>
      <c r="L104" s="918">
        <f t="shared" si="9"/>
        <v>25</v>
      </c>
      <c r="M104" s="918">
        <f t="shared" si="9"/>
        <v>30</v>
      </c>
      <c r="N104" s="918">
        <f t="shared" si="9"/>
        <v>30</v>
      </c>
      <c r="O104" s="918">
        <f t="shared" si="9"/>
        <v>30</v>
      </c>
      <c r="P104" s="918">
        <f t="shared" si="9"/>
        <v>30</v>
      </c>
      <c r="Q104" s="918">
        <f t="shared" si="9"/>
        <v>30</v>
      </c>
      <c r="R104" s="918">
        <f t="shared" si="9"/>
        <v>30</v>
      </c>
      <c r="S104" s="918">
        <f t="shared" si="9"/>
        <v>30</v>
      </c>
      <c r="T104" s="918">
        <f t="shared" si="9"/>
        <v>30</v>
      </c>
      <c r="U104" s="795"/>
      <c r="V104" s="774"/>
      <c r="W104" s="773"/>
      <c r="X104" s="768"/>
    </row>
    <row r="105" spans="1:24" s="765" customFormat="1" hidden="1" outlineLevel="1" x14ac:dyDescent="0.25">
      <c r="A105" s="767"/>
      <c r="B105" s="766"/>
      <c r="C105" s="778"/>
      <c r="D105" s="778"/>
      <c r="E105" s="778"/>
      <c r="F105" s="782"/>
      <c r="G105" s="794"/>
      <c r="H105" s="794"/>
      <c r="I105" s="765" t="s">
        <v>901</v>
      </c>
      <c r="J105" s="782" t="str">
        <f t="shared" si="2"/>
        <v>o</v>
      </c>
      <c r="K105" s="918">
        <f t="shared" ref="K105:T105" si="10">K93</f>
        <v>8</v>
      </c>
      <c r="L105" s="918">
        <f t="shared" si="10"/>
        <v>25</v>
      </c>
      <c r="M105" s="918">
        <f t="shared" si="10"/>
        <v>30</v>
      </c>
      <c r="N105" s="918">
        <f t="shared" si="10"/>
        <v>30</v>
      </c>
      <c r="O105" s="918">
        <f t="shared" si="10"/>
        <v>30</v>
      </c>
      <c r="P105" s="918">
        <f t="shared" si="10"/>
        <v>30</v>
      </c>
      <c r="Q105" s="918">
        <f t="shared" si="10"/>
        <v>30</v>
      </c>
      <c r="R105" s="918">
        <f t="shared" si="10"/>
        <v>30</v>
      </c>
      <c r="S105" s="918">
        <f t="shared" si="10"/>
        <v>30</v>
      </c>
      <c r="T105" s="918">
        <f t="shared" si="10"/>
        <v>30</v>
      </c>
      <c r="U105" s="795"/>
      <c r="V105" s="774"/>
      <c r="W105" s="773"/>
      <c r="X105" s="768"/>
    </row>
    <row r="106" spans="1:24" s="765" customFormat="1" hidden="1" outlineLevel="1" x14ac:dyDescent="0.25">
      <c r="A106" s="767"/>
      <c r="B106" s="766"/>
      <c r="C106" s="778"/>
      <c r="D106" s="778"/>
      <c r="E106" s="778"/>
      <c r="F106" s="782"/>
      <c r="G106" s="794"/>
      <c r="H106" s="794"/>
      <c r="I106" s="765" t="s">
        <v>901</v>
      </c>
      <c r="J106" s="782" t="str">
        <f t="shared" si="2"/>
        <v>b</v>
      </c>
      <c r="K106" s="918">
        <f t="shared" ref="K106:T106" si="11">K94</f>
        <v>8</v>
      </c>
      <c r="L106" s="918">
        <f t="shared" si="11"/>
        <v>25</v>
      </c>
      <c r="M106" s="918">
        <f t="shared" si="11"/>
        <v>30</v>
      </c>
      <c r="N106" s="918">
        <f t="shared" si="11"/>
        <v>30</v>
      </c>
      <c r="O106" s="918">
        <f t="shared" si="11"/>
        <v>30</v>
      </c>
      <c r="P106" s="918">
        <f t="shared" si="11"/>
        <v>30</v>
      </c>
      <c r="Q106" s="918">
        <f t="shared" si="11"/>
        <v>30</v>
      </c>
      <c r="R106" s="918">
        <f t="shared" si="11"/>
        <v>30</v>
      </c>
      <c r="S106" s="918">
        <f t="shared" si="11"/>
        <v>30</v>
      </c>
      <c r="T106" s="918">
        <f t="shared" si="11"/>
        <v>30</v>
      </c>
      <c r="U106" s="795"/>
      <c r="V106" s="774"/>
      <c r="W106" s="773"/>
      <c r="X106" s="768"/>
    </row>
    <row r="107" spans="1:24" s="765" customFormat="1" hidden="1" outlineLevel="1" x14ac:dyDescent="0.25">
      <c r="A107" s="767"/>
      <c r="B107" s="766"/>
      <c r="C107" s="778"/>
      <c r="D107" s="778"/>
      <c r="E107" s="778"/>
      <c r="F107" s="782"/>
      <c r="G107" s="794"/>
      <c r="H107" s="794"/>
      <c r="I107" s="765" t="s">
        <v>901</v>
      </c>
      <c r="J107" s="782" t="str">
        <f t="shared" si="2"/>
        <v>l</v>
      </c>
      <c r="K107" s="918">
        <f t="shared" ref="K107:T107" si="12">K95</f>
        <v>8</v>
      </c>
      <c r="L107" s="918">
        <f t="shared" si="12"/>
        <v>25</v>
      </c>
      <c r="M107" s="918">
        <f t="shared" si="12"/>
        <v>30</v>
      </c>
      <c r="N107" s="918">
        <f t="shared" si="12"/>
        <v>30</v>
      </c>
      <c r="O107" s="918">
        <f t="shared" si="12"/>
        <v>30</v>
      </c>
      <c r="P107" s="918">
        <f t="shared" si="12"/>
        <v>30</v>
      </c>
      <c r="Q107" s="918">
        <f t="shared" si="12"/>
        <v>30</v>
      </c>
      <c r="R107" s="918">
        <f t="shared" si="12"/>
        <v>30</v>
      </c>
      <c r="S107" s="918">
        <f t="shared" si="12"/>
        <v>30</v>
      </c>
      <c r="T107" s="918">
        <f t="shared" si="12"/>
        <v>30</v>
      </c>
      <c r="U107" s="795"/>
      <c r="V107" s="774"/>
      <c r="W107" s="773"/>
      <c r="X107" s="768"/>
    </row>
    <row r="108" spans="1:24" s="765" customFormat="1" hidden="1" outlineLevel="1" x14ac:dyDescent="0.25">
      <c r="A108" s="767"/>
      <c r="B108" s="766"/>
      <c r="C108" s="778"/>
      <c r="D108" s="778"/>
      <c r="E108" s="778"/>
      <c r="F108" s="782"/>
      <c r="G108" s="794"/>
      <c r="H108" s="794"/>
      <c r="I108" s="765" t="s">
        <v>901</v>
      </c>
      <c r="J108" s="782" t="str">
        <f t="shared" si="2"/>
        <v>h</v>
      </c>
      <c r="K108" s="918">
        <f t="shared" ref="K108:T108" si="13">K96</f>
        <v>8</v>
      </c>
      <c r="L108" s="918">
        <f t="shared" si="13"/>
        <v>25</v>
      </c>
      <c r="M108" s="918">
        <f t="shared" si="13"/>
        <v>30</v>
      </c>
      <c r="N108" s="918">
        <f t="shared" si="13"/>
        <v>30</v>
      </c>
      <c r="O108" s="918">
        <f t="shared" si="13"/>
        <v>30</v>
      </c>
      <c r="P108" s="918">
        <f t="shared" si="13"/>
        <v>30</v>
      </c>
      <c r="Q108" s="918">
        <f t="shared" si="13"/>
        <v>30</v>
      </c>
      <c r="R108" s="918">
        <f t="shared" si="13"/>
        <v>30</v>
      </c>
      <c r="S108" s="918">
        <f t="shared" si="13"/>
        <v>30</v>
      </c>
      <c r="T108" s="918">
        <f t="shared" si="13"/>
        <v>30</v>
      </c>
      <c r="U108" s="795"/>
      <c r="V108" s="774"/>
      <c r="W108" s="773"/>
      <c r="X108" s="768"/>
    </row>
    <row r="109" spans="1:24" s="765" customFormat="1" hidden="1" outlineLevel="1" x14ac:dyDescent="0.25">
      <c r="A109" s="767"/>
      <c r="B109" s="766"/>
      <c r="C109" s="778"/>
      <c r="D109" s="778"/>
      <c r="E109" s="778"/>
      <c r="F109" s="782"/>
      <c r="G109" s="794"/>
      <c r="H109" s="794"/>
      <c r="I109" s="765" t="s">
        <v>901</v>
      </c>
      <c r="J109" s="782" t="str">
        <f t="shared" si="2"/>
        <v>of</v>
      </c>
      <c r="K109" s="918">
        <f t="shared" ref="K109:T109" si="14">K97</f>
        <v>8</v>
      </c>
      <c r="L109" s="918">
        <f t="shared" si="14"/>
        <v>25</v>
      </c>
      <c r="M109" s="918">
        <f t="shared" si="14"/>
        <v>30</v>
      </c>
      <c r="N109" s="918">
        <f t="shared" si="14"/>
        <v>30</v>
      </c>
      <c r="O109" s="918">
        <f t="shared" si="14"/>
        <v>30</v>
      </c>
      <c r="P109" s="918">
        <f t="shared" si="14"/>
        <v>30</v>
      </c>
      <c r="Q109" s="918">
        <f t="shared" si="14"/>
        <v>30</v>
      </c>
      <c r="R109" s="918">
        <f t="shared" si="14"/>
        <v>30</v>
      </c>
      <c r="S109" s="918">
        <f t="shared" si="14"/>
        <v>30</v>
      </c>
      <c r="T109" s="918">
        <f t="shared" si="14"/>
        <v>30</v>
      </c>
      <c r="U109" s="795"/>
      <c r="V109" s="774"/>
      <c r="W109" s="773"/>
      <c r="X109" s="768"/>
    </row>
    <row r="110" spans="1:24" s="765" customFormat="1" hidden="1" outlineLevel="1" x14ac:dyDescent="0.25">
      <c r="A110" s="767"/>
      <c r="B110" s="766"/>
      <c r="C110" s="778"/>
      <c r="D110" s="778"/>
      <c r="E110" s="778"/>
      <c r="F110" s="782"/>
      <c r="G110" s="794"/>
      <c r="H110" s="794"/>
      <c r="I110" s="765" t="s">
        <v>901</v>
      </c>
      <c r="J110" s="782" t="str">
        <f t="shared" si="2"/>
        <v>f</v>
      </c>
      <c r="K110" s="918">
        <f t="shared" ref="K110:T110" si="15">K98</f>
        <v>8</v>
      </c>
      <c r="L110" s="918">
        <f t="shared" si="15"/>
        <v>25</v>
      </c>
      <c r="M110" s="918">
        <f t="shared" si="15"/>
        <v>30</v>
      </c>
      <c r="N110" s="918">
        <f t="shared" si="15"/>
        <v>30</v>
      </c>
      <c r="O110" s="918">
        <f t="shared" si="15"/>
        <v>30</v>
      </c>
      <c r="P110" s="918">
        <f t="shared" si="15"/>
        <v>30</v>
      </c>
      <c r="Q110" s="918">
        <f t="shared" si="15"/>
        <v>30</v>
      </c>
      <c r="R110" s="918">
        <f t="shared" si="15"/>
        <v>30</v>
      </c>
      <c r="S110" s="918">
        <f t="shared" si="15"/>
        <v>30</v>
      </c>
      <c r="T110" s="918">
        <f t="shared" si="15"/>
        <v>30</v>
      </c>
      <c r="U110" s="795"/>
      <c r="V110" s="774"/>
      <c r="W110" s="773"/>
      <c r="X110" s="768"/>
    </row>
    <row r="111" spans="1:24" s="765" customFormat="1" hidden="1" outlineLevel="1" x14ac:dyDescent="0.25">
      <c r="A111" s="767"/>
      <c r="B111" s="766"/>
      <c r="C111" s="778"/>
      <c r="D111" s="778"/>
      <c r="E111" s="778"/>
      <c r="F111" s="782"/>
      <c r="G111" s="794"/>
      <c r="H111" s="794"/>
      <c r="I111" s="765" t="s">
        <v>901</v>
      </c>
      <c r="J111" s="782" t="str">
        <f t="shared" si="2"/>
        <v>i</v>
      </c>
      <c r="K111" s="918">
        <f t="shared" ref="K111:T111" si="16">K99</f>
        <v>8</v>
      </c>
      <c r="L111" s="918">
        <f t="shared" si="16"/>
        <v>25</v>
      </c>
      <c r="M111" s="918">
        <f t="shared" si="16"/>
        <v>30</v>
      </c>
      <c r="N111" s="918">
        <f t="shared" si="16"/>
        <v>30</v>
      </c>
      <c r="O111" s="918">
        <f t="shared" si="16"/>
        <v>30</v>
      </c>
      <c r="P111" s="918">
        <f t="shared" si="16"/>
        <v>30</v>
      </c>
      <c r="Q111" s="918">
        <f t="shared" si="16"/>
        <v>30</v>
      </c>
      <c r="R111" s="918">
        <f t="shared" si="16"/>
        <v>30</v>
      </c>
      <c r="S111" s="918">
        <f t="shared" si="16"/>
        <v>30</v>
      </c>
      <c r="T111" s="918">
        <f t="shared" si="16"/>
        <v>30</v>
      </c>
      <c r="U111" s="795"/>
      <c r="V111" s="774"/>
      <c r="W111" s="773"/>
      <c r="X111" s="768"/>
    </row>
    <row r="112" spans="1:24" s="765" customFormat="1" hidden="1" outlineLevel="1" x14ac:dyDescent="0.25">
      <c r="A112" s="767"/>
      <c r="B112" s="766"/>
      <c r="C112" s="778"/>
      <c r="D112" s="778"/>
      <c r="E112" s="778"/>
      <c r="F112" s="782"/>
      <c r="G112" s="794"/>
      <c r="H112" s="794"/>
      <c r="I112" s="765" t="s">
        <v>901</v>
      </c>
      <c r="J112" s="782" t="str">
        <f t="shared" si="2"/>
        <v>k</v>
      </c>
      <c r="K112" s="918">
        <f t="shared" ref="K112:T112" si="17">K100</f>
        <v>8</v>
      </c>
      <c r="L112" s="918">
        <f t="shared" si="17"/>
        <v>25</v>
      </c>
      <c r="M112" s="918">
        <f t="shared" si="17"/>
        <v>30</v>
      </c>
      <c r="N112" s="918">
        <f t="shared" si="17"/>
        <v>30</v>
      </c>
      <c r="O112" s="918">
        <f t="shared" si="17"/>
        <v>30</v>
      </c>
      <c r="P112" s="918">
        <f t="shared" si="17"/>
        <v>30</v>
      </c>
      <c r="Q112" s="918">
        <f t="shared" si="17"/>
        <v>30</v>
      </c>
      <c r="R112" s="918">
        <f t="shared" si="17"/>
        <v>30</v>
      </c>
      <c r="S112" s="918">
        <f t="shared" si="17"/>
        <v>30</v>
      </c>
      <c r="T112" s="918">
        <f t="shared" si="17"/>
        <v>30</v>
      </c>
      <c r="U112" s="795"/>
      <c r="V112" s="774"/>
      <c r="W112" s="773"/>
      <c r="X112" s="768"/>
    </row>
    <row r="113" spans="1:24" s="765" customFormat="1" hidden="1" outlineLevel="1" x14ac:dyDescent="0.25">
      <c r="A113" s="767"/>
      <c r="B113" s="766"/>
      <c r="C113" s="778"/>
      <c r="D113" s="778"/>
      <c r="E113" s="778"/>
      <c r="F113" s="782"/>
      <c r="G113" s="794"/>
      <c r="H113" s="794"/>
      <c r="I113" s="765" t="s">
        <v>901</v>
      </c>
      <c r="J113" s="782" t="str">
        <f t="shared" si="2"/>
        <v>v</v>
      </c>
      <c r="K113" s="918">
        <f t="shared" ref="K113:T113" si="18">K101</f>
        <v>8</v>
      </c>
      <c r="L113" s="918">
        <f t="shared" si="18"/>
        <v>25</v>
      </c>
      <c r="M113" s="918">
        <f t="shared" si="18"/>
        <v>30</v>
      </c>
      <c r="N113" s="918">
        <f t="shared" si="18"/>
        <v>30</v>
      </c>
      <c r="O113" s="918">
        <f t="shared" si="18"/>
        <v>30</v>
      </c>
      <c r="P113" s="918">
        <f t="shared" si="18"/>
        <v>30</v>
      </c>
      <c r="Q113" s="918">
        <f t="shared" si="18"/>
        <v>30</v>
      </c>
      <c r="R113" s="918">
        <f t="shared" si="18"/>
        <v>30</v>
      </c>
      <c r="S113" s="918">
        <f t="shared" si="18"/>
        <v>30</v>
      </c>
      <c r="T113" s="918">
        <f t="shared" si="18"/>
        <v>30</v>
      </c>
      <c r="U113" s="795"/>
      <c r="V113" s="774"/>
      <c r="W113" s="773"/>
      <c r="X113" s="768"/>
    </row>
    <row r="114" spans="1:24" s="765" customFormat="1" hidden="1" outlineLevel="1" x14ac:dyDescent="0.25">
      <c r="A114" s="767"/>
      <c r="B114" s="766"/>
      <c r="C114" s="778"/>
      <c r="D114" s="778"/>
      <c r="E114" s="778"/>
      <c r="F114" s="782"/>
      <c r="G114" s="782"/>
      <c r="H114" s="782"/>
      <c r="I114" s="765" t="s">
        <v>902</v>
      </c>
      <c r="J114" s="782" t="str">
        <f t="shared" si="2"/>
        <v>z</v>
      </c>
      <c r="K114" s="918">
        <f t="shared" ref="K114:T114" si="19">K102</f>
        <v>8</v>
      </c>
      <c r="L114" s="918">
        <f t="shared" si="19"/>
        <v>25</v>
      </c>
      <c r="M114" s="918">
        <f t="shared" si="19"/>
        <v>30</v>
      </c>
      <c r="N114" s="918">
        <f t="shared" si="19"/>
        <v>30</v>
      </c>
      <c r="O114" s="918">
        <f t="shared" si="19"/>
        <v>30</v>
      </c>
      <c r="P114" s="918">
        <f t="shared" si="19"/>
        <v>30</v>
      </c>
      <c r="Q114" s="918">
        <f t="shared" si="19"/>
        <v>30</v>
      </c>
      <c r="R114" s="918">
        <f t="shared" si="19"/>
        <v>30</v>
      </c>
      <c r="S114" s="918">
        <f t="shared" si="19"/>
        <v>30</v>
      </c>
      <c r="T114" s="918">
        <f t="shared" si="19"/>
        <v>30</v>
      </c>
      <c r="U114" s="801"/>
      <c r="V114" s="774"/>
      <c r="W114" s="773"/>
      <c r="X114" s="768"/>
    </row>
    <row r="115" spans="1:24" s="765" customFormat="1" hidden="1" outlineLevel="1" x14ac:dyDescent="0.25">
      <c r="A115" s="767"/>
      <c r="B115" s="766"/>
      <c r="C115" s="778"/>
      <c r="D115" s="778"/>
      <c r="E115" s="778"/>
      <c r="F115" s="782"/>
      <c r="G115" s="794"/>
      <c r="H115" s="794"/>
      <c r="I115" s="765" t="s">
        <v>902</v>
      </c>
      <c r="J115" s="782" t="str">
        <f t="shared" si="2"/>
        <v>r</v>
      </c>
      <c r="K115" s="918">
        <f t="shared" ref="K115:T115" si="20">K103</f>
        <v>8</v>
      </c>
      <c r="L115" s="918">
        <f t="shared" si="20"/>
        <v>25</v>
      </c>
      <c r="M115" s="918">
        <f t="shared" si="20"/>
        <v>30</v>
      </c>
      <c r="N115" s="918">
        <f t="shared" si="20"/>
        <v>30</v>
      </c>
      <c r="O115" s="918">
        <f t="shared" si="20"/>
        <v>30</v>
      </c>
      <c r="P115" s="918">
        <f t="shared" si="20"/>
        <v>30</v>
      </c>
      <c r="Q115" s="918">
        <f t="shared" si="20"/>
        <v>30</v>
      </c>
      <c r="R115" s="918">
        <f t="shared" si="20"/>
        <v>30</v>
      </c>
      <c r="S115" s="918">
        <f t="shared" si="20"/>
        <v>30</v>
      </c>
      <c r="T115" s="918">
        <f t="shared" si="20"/>
        <v>30</v>
      </c>
      <c r="U115" s="795"/>
      <c r="V115" s="774"/>
      <c r="W115" s="773"/>
      <c r="X115" s="768"/>
    </row>
    <row r="116" spans="1:24" s="765" customFormat="1" hidden="1" outlineLevel="1" x14ac:dyDescent="0.25">
      <c r="A116" s="767"/>
      <c r="B116" s="766"/>
      <c r="C116" s="778"/>
      <c r="D116" s="778"/>
      <c r="E116" s="778"/>
      <c r="F116" s="782"/>
      <c r="G116" s="794"/>
      <c r="H116" s="794"/>
      <c r="I116" s="765" t="s">
        <v>902</v>
      </c>
      <c r="J116" s="782" t="str">
        <f t="shared" si="2"/>
        <v>w</v>
      </c>
      <c r="K116" s="918">
        <f t="shared" ref="K116:T116" si="21">K104</f>
        <v>8</v>
      </c>
      <c r="L116" s="918">
        <f t="shared" si="21"/>
        <v>25</v>
      </c>
      <c r="M116" s="918">
        <f t="shared" si="21"/>
        <v>30</v>
      </c>
      <c r="N116" s="918">
        <f t="shared" si="21"/>
        <v>30</v>
      </c>
      <c r="O116" s="918">
        <f t="shared" si="21"/>
        <v>30</v>
      </c>
      <c r="P116" s="918">
        <f t="shared" si="21"/>
        <v>30</v>
      </c>
      <c r="Q116" s="918">
        <f t="shared" si="21"/>
        <v>30</v>
      </c>
      <c r="R116" s="918">
        <f t="shared" si="21"/>
        <v>30</v>
      </c>
      <c r="S116" s="918">
        <f t="shared" si="21"/>
        <v>30</v>
      </c>
      <c r="T116" s="918">
        <f t="shared" si="21"/>
        <v>30</v>
      </c>
      <c r="U116" s="795"/>
      <c r="V116" s="774"/>
      <c r="W116" s="773"/>
      <c r="X116" s="768"/>
    </row>
    <row r="117" spans="1:24" s="765" customFormat="1" hidden="1" outlineLevel="1" x14ac:dyDescent="0.25">
      <c r="A117" s="767"/>
      <c r="B117" s="766"/>
      <c r="C117" s="778"/>
      <c r="D117" s="778"/>
      <c r="E117" s="778"/>
      <c r="F117" s="782"/>
      <c r="G117" s="794"/>
      <c r="H117" s="794"/>
      <c r="I117" s="765" t="s">
        <v>902</v>
      </c>
      <c r="J117" s="782" t="str">
        <f t="shared" si="2"/>
        <v>o</v>
      </c>
      <c r="K117" s="918">
        <f t="shared" ref="K117:T117" si="22">K105</f>
        <v>8</v>
      </c>
      <c r="L117" s="918">
        <f t="shared" si="22"/>
        <v>25</v>
      </c>
      <c r="M117" s="918">
        <f t="shared" si="22"/>
        <v>30</v>
      </c>
      <c r="N117" s="918">
        <f t="shared" si="22"/>
        <v>30</v>
      </c>
      <c r="O117" s="918">
        <f t="shared" si="22"/>
        <v>30</v>
      </c>
      <c r="P117" s="918">
        <f t="shared" si="22"/>
        <v>30</v>
      </c>
      <c r="Q117" s="918">
        <f t="shared" si="22"/>
        <v>30</v>
      </c>
      <c r="R117" s="918">
        <f t="shared" si="22"/>
        <v>30</v>
      </c>
      <c r="S117" s="918">
        <f t="shared" si="22"/>
        <v>30</v>
      </c>
      <c r="T117" s="918">
        <f t="shared" si="22"/>
        <v>30</v>
      </c>
      <c r="U117" s="795"/>
      <c r="V117" s="774"/>
      <c r="W117" s="773"/>
      <c r="X117" s="768"/>
    </row>
    <row r="118" spans="1:24" s="765" customFormat="1" hidden="1" outlineLevel="1" x14ac:dyDescent="0.25">
      <c r="A118" s="767"/>
      <c r="B118" s="766"/>
      <c r="C118" s="778"/>
      <c r="D118" s="778"/>
      <c r="E118" s="778"/>
      <c r="F118" s="782"/>
      <c r="G118" s="794"/>
      <c r="H118" s="794"/>
      <c r="I118" s="765" t="s">
        <v>902</v>
      </c>
      <c r="J118" s="782" t="str">
        <f t="shared" si="2"/>
        <v>b</v>
      </c>
      <c r="K118" s="918">
        <f t="shared" ref="K118:T118" si="23">K106</f>
        <v>8</v>
      </c>
      <c r="L118" s="918">
        <f t="shared" si="23"/>
        <v>25</v>
      </c>
      <c r="M118" s="918">
        <f t="shared" si="23"/>
        <v>30</v>
      </c>
      <c r="N118" s="918">
        <f t="shared" si="23"/>
        <v>30</v>
      </c>
      <c r="O118" s="918">
        <f t="shared" si="23"/>
        <v>30</v>
      </c>
      <c r="P118" s="918">
        <f t="shared" si="23"/>
        <v>30</v>
      </c>
      <c r="Q118" s="918">
        <f t="shared" si="23"/>
        <v>30</v>
      </c>
      <c r="R118" s="918">
        <f t="shared" si="23"/>
        <v>30</v>
      </c>
      <c r="S118" s="918">
        <f t="shared" si="23"/>
        <v>30</v>
      </c>
      <c r="T118" s="918">
        <f t="shared" si="23"/>
        <v>30</v>
      </c>
      <c r="U118" s="795"/>
      <c r="V118" s="774"/>
      <c r="W118" s="773"/>
      <c r="X118" s="768"/>
    </row>
    <row r="119" spans="1:24" s="765" customFormat="1" hidden="1" outlineLevel="1" x14ac:dyDescent="0.25">
      <c r="A119" s="767"/>
      <c r="B119" s="766"/>
      <c r="C119" s="778"/>
      <c r="D119" s="778"/>
      <c r="E119" s="778"/>
      <c r="F119" s="782"/>
      <c r="G119" s="794"/>
      <c r="H119" s="794"/>
      <c r="I119" s="765" t="s">
        <v>902</v>
      </c>
      <c r="J119" s="782" t="str">
        <f t="shared" si="2"/>
        <v>l</v>
      </c>
      <c r="K119" s="918">
        <f t="shared" ref="K119:T119" si="24">K107</f>
        <v>8</v>
      </c>
      <c r="L119" s="918">
        <f t="shared" si="24"/>
        <v>25</v>
      </c>
      <c r="M119" s="918">
        <f t="shared" si="24"/>
        <v>30</v>
      </c>
      <c r="N119" s="918">
        <f t="shared" si="24"/>
        <v>30</v>
      </c>
      <c r="O119" s="918">
        <f t="shared" si="24"/>
        <v>30</v>
      </c>
      <c r="P119" s="918">
        <f t="shared" si="24"/>
        <v>30</v>
      </c>
      <c r="Q119" s="918">
        <f t="shared" si="24"/>
        <v>30</v>
      </c>
      <c r="R119" s="918">
        <f t="shared" si="24"/>
        <v>30</v>
      </c>
      <c r="S119" s="918">
        <f t="shared" si="24"/>
        <v>30</v>
      </c>
      <c r="T119" s="918">
        <f t="shared" si="24"/>
        <v>30</v>
      </c>
      <c r="U119" s="795"/>
      <c r="V119" s="774"/>
      <c r="W119" s="773"/>
      <c r="X119" s="768"/>
    </row>
    <row r="120" spans="1:24" s="765" customFormat="1" hidden="1" outlineLevel="1" x14ac:dyDescent="0.25">
      <c r="A120" s="767"/>
      <c r="B120" s="766"/>
      <c r="C120" s="778"/>
      <c r="D120" s="778"/>
      <c r="E120" s="778"/>
      <c r="F120" s="782"/>
      <c r="G120" s="794"/>
      <c r="H120" s="794"/>
      <c r="I120" s="765" t="s">
        <v>902</v>
      </c>
      <c r="J120" s="782" t="str">
        <f t="shared" si="2"/>
        <v>h</v>
      </c>
      <c r="K120" s="918">
        <f t="shared" ref="K120:T120" si="25">K108</f>
        <v>8</v>
      </c>
      <c r="L120" s="918">
        <f t="shared" si="25"/>
        <v>25</v>
      </c>
      <c r="M120" s="918">
        <f t="shared" si="25"/>
        <v>30</v>
      </c>
      <c r="N120" s="918">
        <f t="shared" si="25"/>
        <v>30</v>
      </c>
      <c r="O120" s="918">
        <f t="shared" si="25"/>
        <v>30</v>
      </c>
      <c r="P120" s="918">
        <f t="shared" si="25"/>
        <v>30</v>
      </c>
      <c r="Q120" s="918">
        <f t="shared" si="25"/>
        <v>30</v>
      </c>
      <c r="R120" s="918">
        <f t="shared" si="25"/>
        <v>30</v>
      </c>
      <c r="S120" s="918">
        <f t="shared" si="25"/>
        <v>30</v>
      </c>
      <c r="T120" s="918">
        <f t="shared" si="25"/>
        <v>30</v>
      </c>
      <c r="U120" s="795"/>
      <c r="V120" s="774"/>
      <c r="W120" s="773"/>
      <c r="X120" s="768"/>
    </row>
    <row r="121" spans="1:24" s="765" customFormat="1" hidden="1" outlineLevel="1" x14ac:dyDescent="0.25">
      <c r="A121" s="767"/>
      <c r="B121" s="766"/>
      <c r="C121" s="778"/>
      <c r="D121" s="778"/>
      <c r="E121" s="778"/>
      <c r="F121" s="782"/>
      <c r="G121" s="794"/>
      <c r="H121" s="794"/>
      <c r="I121" s="765" t="s">
        <v>902</v>
      </c>
      <c r="J121" s="782" t="str">
        <f t="shared" si="2"/>
        <v>of</v>
      </c>
      <c r="K121" s="918">
        <f t="shared" ref="K121:T121" si="26">K109</f>
        <v>8</v>
      </c>
      <c r="L121" s="918">
        <f t="shared" si="26"/>
        <v>25</v>
      </c>
      <c r="M121" s="918">
        <f t="shared" si="26"/>
        <v>30</v>
      </c>
      <c r="N121" s="918">
        <f t="shared" si="26"/>
        <v>30</v>
      </c>
      <c r="O121" s="918">
        <f t="shared" si="26"/>
        <v>30</v>
      </c>
      <c r="P121" s="918">
        <f t="shared" si="26"/>
        <v>30</v>
      </c>
      <c r="Q121" s="918">
        <f t="shared" si="26"/>
        <v>30</v>
      </c>
      <c r="R121" s="918">
        <f t="shared" si="26"/>
        <v>30</v>
      </c>
      <c r="S121" s="918">
        <f t="shared" si="26"/>
        <v>30</v>
      </c>
      <c r="T121" s="918">
        <f t="shared" si="26"/>
        <v>30</v>
      </c>
      <c r="U121" s="795"/>
      <c r="V121" s="774"/>
      <c r="W121" s="773"/>
      <c r="X121" s="768"/>
    </row>
    <row r="122" spans="1:24" s="765" customFormat="1" hidden="1" outlineLevel="1" x14ac:dyDescent="0.25">
      <c r="A122" s="767"/>
      <c r="B122" s="766"/>
      <c r="C122" s="778"/>
      <c r="D122" s="778"/>
      <c r="E122" s="778"/>
      <c r="F122" s="782"/>
      <c r="G122" s="794"/>
      <c r="H122" s="794"/>
      <c r="I122" s="765" t="s">
        <v>902</v>
      </c>
      <c r="J122" s="782" t="str">
        <f t="shared" si="2"/>
        <v>f</v>
      </c>
      <c r="K122" s="918">
        <f t="shared" ref="K122:T122" si="27">K110</f>
        <v>8</v>
      </c>
      <c r="L122" s="918">
        <f t="shared" si="27"/>
        <v>25</v>
      </c>
      <c r="M122" s="918">
        <f t="shared" si="27"/>
        <v>30</v>
      </c>
      <c r="N122" s="918">
        <f t="shared" si="27"/>
        <v>30</v>
      </c>
      <c r="O122" s="918">
        <f t="shared" si="27"/>
        <v>30</v>
      </c>
      <c r="P122" s="918">
        <f t="shared" si="27"/>
        <v>30</v>
      </c>
      <c r="Q122" s="918">
        <f t="shared" si="27"/>
        <v>30</v>
      </c>
      <c r="R122" s="918">
        <f t="shared" si="27"/>
        <v>30</v>
      </c>
      <c r="S122" s="918">
        <f t="shared" si="27"/>
        <v>30</v>
      </c>
      <c r="T122" s="918">
        <f t="shared" si="27"/>
        <v>30</v>
      </c>
      <c r="U122" s="795"/>
      <c r="V122" s="774"/>
      <c r="W122" s="773"/>
      <c r="X122" s="768"/>
    </row>
    <row r="123" spans="1:24" s="765" customFormat="1" hidden="1" outlineLevel="1" x14ac:dyDescent="0.25">
      <c r="A123" s="767"/>
      <c r="B123" s="766"/>
      <c r="C123" s="778"/>
      <c r="D123" s="778"/>
      <c r="E123" s="778"/>
      <c r="F123" s="782"/>
      <c r="G123" s="794"/>
      <c r="H123" s="794"/>
      <c r="I123" s="765" t="s">
        <v>902</v>
      </c>
      <c r="J123" s="782" t="str">
        <f t="shared" si="2"/>
        <v>i</v>
      </c>
      <c r="K123" s="918">
        <f t="shared" ref="K123:T123" si="28">K111</f>
        <v>8</v>
      </c>
      <c r="L123" s="918">
        <f t="shared" si="28"/>
        <v>25</v>
      </c>
      <c r="M123" s="918">
        <f t="shared" si="28"/>
        <v>30</v>
      </c>
      <c r="N123" s="918">
        <f t="shared" si="28"/>
        <v>30</v>
      </c>
      <c r="O123" s="918">
        <f t="shared" si="28"/>
        <v>30</v>
      </c>
      <c r="P123" s="918">
        <f t="shared" si="28"/>
        <v>30</v>
      </c>
      <c r="Q123" s="918">
        <f t="shared" si="28"/>
        <v>30</v>
      </c>
      <c r="R123" s="918">
        <f t="shared" si="28"/>
        <v>30</v>
      </c>
      <c r="S123" s="918">
        <f t="shared" si="28"/>
        <v>30</v>
      </c>
      <c r="T123" s="918">
        <f t="shared" si="28"/>
        <v>30</v>
      </c>
      <c r="U123" s="795"/>
      <c r="V123" s="774"/>
      <c r="W123" s="773"/>
      <c r="X123" s="768"/>
    </row>
    <row r="124" spans="1:24" s="765" customFormat="1" hidden="1" outlineLevel="1" x14ac:dyDescent="0.25">
      <c r="A124" s="767"/>
      <c r="B124" s="766"/>
      <c r="C124" s="778"/>
      <c r="D124" s="778"/>
      <c r="E124" s="778"/>
      <c r="F124" s="782"/>
      <c r="G124" s="794"/>
      <c r="H124" s="794"/>
      <c r="I124" s="765" t="s">
        <v>902</v>
      </c>
      <c r="J124" s="782" t="str">
        <f t="shared" si="2"/>
        <v>k</v>
      </c>
      <c r="K124" s="918">
        <f t="shared" ref="K124:T124" si="29">K112</f>
        <v>8</v>
      </c>
      <c r="L124" s="918">
        <f t="shared" si="29"/>
        <v>25</v>
      </c>
      <c r="M124" s="918">
        <f t="shared" si="29"/>
        <v>30</v>
      </c>
      <c r="N124" s="918">
        <f t="shared" si="29"/>
        <v>30</v>
      </c>
      <c r="O124" s="918">
        <f t="shared" si="29"/>
        <v>30</v>
      </c>
      <c r="P124" s="918">
        <f t="shared" si="29"/>
        <v>30</v>
      </c>
      <c r="Q124" s="918">
        <f t="shared" si="29"/>
        <v>30</v>
      </c>
      <c r="R124" s="918">
        <f t="shared" si="29"/>
        <v>30</v>
      </c>
      <c r="S124" s="918">
        <f t="shared" si="29"/>
        <v>30</v>
      </c>
      <c r="T124" s="918">
        <f t="shared" si="29"/>
        <v>30</v>
      </c>
      <c r="U124" s="795"/>
      <c r="V124" s="774"/>
      <c r="W124" s="773"/>
      <c r="X124" s="768"/>
    </row>
    <row r="125" spans="1:24" s="765" customFormat="1" hidden="1" outlineLevel="1" x14ac:dyDescent="0.25">
      <c r="A125" s="767"/>
      <c r="B125" s="766"/>
      <c r="C125" s="778"/>
      <c r="D125" s="778"/>
      <c r="E125" s="778"/>
      <c r="F125" s="782"/>
      <c r="G125" s="794"/>
      <c r="H125" s="794"/>
      <c r="I125" s="765" t="s">
        <v>902</v>
      </c>
      <c r="J125" s="782" t="str">
        <f t="shared" si="2"/>
        <v>v</v>
      </c>
      <c r="K125" s="918">
        <f t="shared" ref="K125:T125" si="30">K113</f>
        <v>8</v>
      </c>
      <c r="L125" s="918">
        <f t="shared" si="30"/>
        <v>25</v>
      </c>
      <c r="M125" s="918">
        <f t="shared" si="30"/>
        <v>30</v>
      </c>
      <c r="N125" s="918">
        <f t="shared" si="30"/>
        <v>30</v>
      </c>
      <c r="O125" s="918">
        <f t="shared" si="30"/>
        <v>30</v>
      </c>
      <c r="P125" s="918">
        <f t="shared" si="30"/>
        <v>30</v>
      </c>
      <c r="Q125" s="918">
        <f t="shared" si="30"/>
        <v>30</v>
      </c>
      <c r="R125" s="918">
        <f t="shared" si="30"/>
        <v>30</v>
      </c>
      <c r="S125" s="918">
        <f t="shared" si="30"/>
        <v>30</v>
      </c>
      <c r="T125" s="918">
        <f t="shared" si="30"/>
        <v>30</v>
      </c>
      <c r="U125" s="795"/>
      <c r="V125" s="774"/>
      <c r="W125" s="773"/>
      <c r="X125" s="768"/>
    </row>
    <row r="126" spans="1:24" s="765" customFormat="1" hidden="1" outlineLevel="1" x14ac:dyDescent="0.25">
      <c r="A126" s="767"/>
      <c r="B126" s="766"/>
      <c r="C126" s="778"/>
      <c r="D126" s="778"/>
      <c r="E126" s="778"/>
      <c r="F126" s="782"/>
      <c r="G126" s="782"/>
      <c r="H126" s="782"/>
      <c r="I126" s="765" t="s">
        <v>903</v>
      </c>
      <c r="J126" s="782" t="str">
        <f t="shared" si="2"/>
        <v>z</v>
      </c>
      <c r="K126" s="918">
        <f t="shared" ref="K126:T126" si="31">K114</f>
        <v>8</v>
      </c>
      <c r="L126" s="918">
        <f t="shared" si="31"/>
        <v>25</v>
      </c>
      <c r="M126" s="918">
        <f t="shared" si="31"/>
        <v>30</v>
      </c>
      <c r="N126" s="918">
        <f t="shared" si="31"/>
        <v>30</v>
      </c>
      <c r="O126" s="918">
        <f t="shared" si="31"/>
        <v>30</v>
      </c>
      <c r="P126" s="918">
        <f t="shared" si="31"/>
        <v>30</v>
      </c>
      <c r="Q126" s="918">
        <f t="shared" si="31"/>
        <v>30</v>
      </c>
      <c r="R126" s="918">
        <f t="shared" si="31"/>
        <v>30</v>
      </c>
      <c r="S126" s="918">
        <f t="shared" si="31"/>
        <v>30</v>
      </c>
      <c r="T126" s="918">
        <f t="shared" si="31"/>
        <v>30</v>
      </c>
      <c r="U126" s="801"/>
      <c r="V126" s="774"/>
      <c r="W126" s="773"/>
      <c r="X126" s="768"/>
    </row>
    <row r="127" spans="1:24" s="765" customFormat="1" hidden="1" outlineLevel="1" x14ac:dyDescent="0.25">
      <c r="A127" s="767"/>
      <c r="B127" s="766"/>
      <c r="C127" s="778"/>
      <c r="D127" s="778"/>
      <c r="E127" s="778"/>
      <c r="F127" s="782"/>
      <c r="G127" s="794"/>
      <c r="H127" s="794"/>
      <c r="I127" s="765" t="s">
        <v>903</v>
      </c>
      <c r="J127" s="782" t="str">
        <f t="shared" si="2"/>
        <v>r</v>
      </c>
      <c r="K127" s="918">
        <f t="shared" ref="K127:T127" si="32">K115</f>
        <v>8</v>
      </c>
      <c r="L127" s="918">
        <f t="shared" si="32"/>
        <v>25</v>
      </c>
      <c r="M127" s="918">
        <f t="shared" si="32"/>
        <v>30</v>
      </c>
      <c r="N127" s="918">
        <f t="shared" si="32"/>
        <v>30</v>
      </c>
      <c r="O127" s="918">
        <f t="shared" si="32"/>
        <v>30</v>
      </c>
      <c r="P127" s="918">
        <f t="shared" si="32"/>
        <v>30</v>
      </c>
      <c r="Q127" s="918">
        <f t="shared" si="32"/>
        <v>30</v>
      </c>
      <c r="R127" s="918">
        <f t="shared" si="32"/>
        <v>30</v>
      </c>
      <c r="S127" s="918">
        <f t="shared" si="32"/>
        <v>30</v>
      </c>
      <c r="T127" s="918">
        <f t="shared" si="32"/>
        <v>30</v>
      </c>
      <c r="U127" s="795"/>
      <c r="V127" s="774"/>
      <c r="W127" s="773"/>
      <c r="X127" s="768"/>
    </row>
    <row r="128" spans="1:24" s="765" customFormat="1" hidden="1" outlineLevel="1" x14ac:dyDescent="0.25">
      <c r="A128" s="767"/>
      <c r="B128" s="766"/>
      <c r="C128" s="778"/>
      <c r="D128" s="778"/>
      <c r="E128" s="778"/>
      <c r="F128" s="782"/>
      <c r="G128" s="794"/>
      <c r="H128" s="794"/>
      <c r="I128" s="765" t="s">
        <v>903</v>
      </c>
      <c r="J128" s="782" t="str">
        <f t="shared" si="2"/>
        <v>w</v>
      </c>
      <c r="K128" s="918">
        <f t="shared" ref="K128:T128" si="33">K116</f>
        <v>8</v>
      </c>
      <c r="L128" s="918">
        <f t="shared" si="33"/>
        <v>25</v>
      </c>
      <c r="M128" s="918">
        <f t="shared" si="33"/>
        <v>30</v>
      </c>
      <c r="N128" s="918">
        <f t="shared" si="33"/>
        <v>30</v>
      </c>
      <c r="O128" s="918">
        <f t="shared" si="33"/>
        <v>30</v>
      </c>
      <c r="P128" s="918">
        <f t="shared" si="33"/>
        <v>30</v>
      </c>
      <c r="Q128" s="918">
        <f t="shared" si="33"/>
        <v>30</v>
      </c>
      <c r="R128" s="918">
        <f t="shared" si="33"/>
        <v>30</v>
      </c>
      <c r="S128" s="918">
        <f t="shared" si="33"/>
        <v>30</v>
      </c>
      <c r="T128" s="918">
        <f t="shared" si="33"/>
        <v>30</v>
      </c>
      <c r="U128" s="795"/>
      <c r="V128" s="774"/>
      <c r="W128" s="773"/>
      <c r="X128" s="768"/>
    </row>
    <row r="129" spans="1:24" s="765" customFormat="1" hidden="1" outlineLevel="1" x14ac:dyDescent="0.25">
      <c r="A129" s="767"/>
      <c r="B129" s="766"/>
      <c r="C129" s="778"/>
      <c r="D129" s="778"/>
      <c r="E129" s="778"/>
      <c r="F129" s="782"/>
      <c r="G129" s="794"/>
      <c r="H129" s="794"/>
      <c r="I129" s="765" t="s">
        <v>903</v>
      </c>
      <c r="J129" s="782" t="str">
        <f t="shared" si="2"/>
        <v>o</v>
      </c>
      <c r="K129" s="918">
        <f t="shared" ref="K129:T129" si="34">K117</f>
        <v>8</v>
      </c>
      <c r="L129" s="918">
        <f t="shared" si="34"/>
        <v>25</v>
      </c>
      <c r="M129" s="918">
        <f t="shared" si="34"/>
        <v>30</v>
      </c>
      <c r="N129" s="918">
        <f t="shared" si="34"/>
        <v>30</v>
      </c>
      <c r="O129" s="918">
        <f t="shared" si="34"/>
        <v>30</v>
      </c>
      <c r="P129" s="918">
        <f t="shared" si="34"/>
        <v>30</v>
      </c>
      <c r="Q129" s="918">
        <f t="shared" si="34"/>
        <v>30</v>
      </c>
      <c r="R129" s="918">
        <f t="shared" si="34"/>
        <v>30</v>
      </c>
      <c r="S129" s="918">
        <f t="shared" si="34"/>
        <v>30</v>
      </c>
      <c r="T129" s="918">
        <f t="shared" si="34"/>
        <v>30</v>
      </c>
      <c r="U129" s="795"/>
      <c r="V129" s="774"/>
      <c r="W129" s="773"/>
      <c r="X129" s="768"/>
    </row>
    <row r="130" spans="1:24" s="765" customFormat="1" hidden="1" outlineLevel="1" x14ac:dyDescent="0.25">
      <c r="A130" s="767"/>
      <c r="B130" s="766"/>
      <c r="C130" s="778"/>
      <c r="D130" s="778"/>
      <c r="E130" s="778"/>
      <c r="F130" s="782"/>
      <c r="G130" s="794"/>
      <c r="H130" s="794"/>
      <c r="I130" s="765" t="s">
        <v>903</v>
      </c>
      <c r="J130" s="782" t="str">
        <f t="shared" si="2"/>
        <v>b</v>
      </c>
      <c r="K130" s="918">
        <f t="shared" ref="K130:T130" si="35">K118</f>
        <v>8</v>
      </c>
      <c r="L130" s="918">
        <f t="shared" si="35"/>
        <v>25</v>
      </c>
      <c r="M130" s="918">
        <f t="shared" si="35"/>
        <v>30</v>
      </c>
      <c r="N130" s="918">
        <f t="shared" si="35"/>
        <v>30</v>
      </c>
      <c r="O130" s="918">
        <f t="shared" si="35"/>
        <v>30</v>
      </c>
      <c r="P130" s="918">
        <f t="shared" si="35"/>
        <v>30</v>
      </c>
      <c r="Q130" s="918">
        <f t="shared" si="35"/>
        <v>30</v>
      </c>
      <c r="R130" s="918">
        <f t="shared" si="35"/>
        <v>30</v>
      </c>
      <c r="S130" s="918">
        <f t="shared" si="35"/>
        <v>30</v>
      </c>
      <c r="T130" s="918">
        <f t="shared" si="35"/>
        <v>30</v>
      </c>
      <c r="U130" s="795"/>
      <c r="V130" s="774"/>
      <c r="W130" s="773"/>
      <c r="X130" s="768"/>
    </row>
    <row r="131" spans="1:24" s="765" customFormat="1" hidden="1" outlineLevel="1" x14ac:dyDescent="0.25">
      <c r="A131" s="767"/>
      <c r="B131" s="766"/>
      <c r="C131" s="778"/>
      <c r="D131" s="778"/>
      <c r="E131" s="778"/>
      <c r="F131" s="782"/>
      <c r="G131" s="794"/>
      <c r="H131" s="794"/>
      <c r="I131" s="765" t="s">
        <v>903</v>
      </c>
      <c r="J131" s="782" t="str">
        <f t="shared" si="2"/>
        <v>l</v>
      </c>
      <c r="K131" s="918">
        <f t="shared" ref="K131:T131" si="36">K119</f>
        <v>8</v>
      </c>
      <c r="L131" s="918">
        <f t="shared" si="36"/>
        <v>25</v>
      </c>
      <c r="M131" s="918">
        <f t="shared" si="36"/>
        <v>30</v>
      </c>
      <c r="N131" s="918">
        <f t="shared" si="36"/>
        <v>30</v>
      </c>
      <c r="O131" s="918">
        <f t="shared" si="36"/>
        <v>30</v>
      </c>
      <c r="P131" s="918">
        <f t="shared" si="36"/>
        <v>30</v>
      </c>
      <c r="Q131" s="918">
        <f t="shared" si="36"/>
        <v>30</v>
      </c>
      <c r="R131" s="918">
        <f t="shared" si="36"/>
        <v>30</v>
      </c>
      <c r="S131" s="918">
        <f t="shared" si="36"/>
        <v>30</v>
      </c>
      <c r="T131" s="918">
        <f t="shared" si="36"/>
        <v>30</v>
      </c>
      <c r="U131" s="795"/>
      <c r="V131" s="774"/>
      <c r="W131" s="773"/>
      <c r="X131" s="768"/>
    </row>
    <row r="132" spans="1:24" s="765" customFormat="1" hidden="1" outlineLevel="1" x14ac:dyDescent="0.25">
      <c r="A132" s="767"/>
      <c r="B132" s="766"/>
      <c r="C132" s="778"/>
      <c r="D132" s="778"/>
      <c r="E132" s="778"/>
      <c r="F132" s="782"/>
      <c r="G132" s="794"/>
      <c r="H132" s="794"/>
      <c r="I132" s="765" t="s">
        <v>903</v>
      </c>
      <c r="J132" s="782" t="str">
        <f t="shared" si="2"/>
        <v>h</v>
      </c>
      <c r="K132" s="918">
        <f t="shared" ref="K132:T132" si="37">K120</f>
        <v>8</v>
      </c>
      <c r="L132" s="918">
        <f t="shared" si="37"/>
        <v>25</v>
      </c>
      <c r="M132" s="918">
        <f t="shared" si="37"/>
        <v>30</v>
      </c>
      <c r="N132" s="918">
        <f t="shared" si="37"/>
        <v>30</v>
      </c>
      <c r="O132" s="918">
        <f t="shared" si="37"/>
        <v>30</v>
      </c>
      <c r="P132" s="918">
        <f t="shared" si="37"/>
        <v>30</v>
      </c>
      <c r="Q132" s="918">
        <f t="shared" si="37"/>
        <v>30</v>
      </c>
      <c r="R132" s="918">
        <f t="shared" si="37"/>
        <v>30</v>
      </c>
      <c r="S132" s="918">
        <f t="shared" si="37"/>
        <v>30</v>
      </c>
      <c r="T132" s="918">
        <f t="shared" si="37"/>
        <v>30</v>
      </c>
      <c r="U132" s="795"/>
      <c r="V132" s="774"/>
      <c r="W132" s="773"/>
      <c r="X132" s="768"/>
    </row>
    <row r="133" spans="1:24" s="765" customFormat="1" hidden="1" outlineLevel="1" x14ac:dyDescent="0.25">
      <c r="A133" s="767"/>
      <c r="B133" s="766"/>
      <c r="C133" s="778"/>
      <c r="D133" s="778"/>
      <c r="E133" s="778"/>
      <c r="F133" s="782"/>
      <c r="G133" s="794"/>
      <c r="H133" s="794"/>
      <c r="I133" s="765" t="s">
        <v>903</v>
      </c>
      <c r="J133" s="782" t="str">
        <f t="shared" si="2"/>
        <v>of</v>
      </c>
      <c r="K133" s="918">
        <f t="shared" ref="K133:T133" si="38">K121</f>
        <v>8</v>
      </c>
      <c r="L133" s="918">
        <f t="shared" si="38"/>
        <v>25</v>
      </c>
      <c r="M133" s="918">
        <f t="shared" si="38"/>
        <v>30</v>
      </c>
      <c r="N133" s="918">
        <f t="shared" si="38"/>
        <v>30</v>
      </c>
      <c r="O133" s="918">
        <f t="shared" si="38"/>
        <v>30</v>
      </c>
      <c r="P133" s="918">
        <f t="shared" si="38"/>
        <v>30</v>
      </c>
      <c r="Q133" s="918">
        <f t="shared" si="38"/>
        <v>30</v>
      </c>
      <c r="R133" s="918">
        <f t="shared" si="38"/>
        <v>30</v>
      </c>
      <c r="S133" s="918">
        <f t="shared" si="38"/>
        <v>30</v>
      </c>
      <c r="T133" s="918">
        <f t="shared" si="38"/>
        <v>30</v>
      </c>
      <c r="U133" s="795"/>
      <c r="V133" s="774"/>
      <c r="W133" s="773"/>
      <c r="X133" s="768"/>
    </row>
    <row r="134" spans="1:24" s="765" customFormat="1" hidden="1" outlineLevel="1" x14ac:dyDescent="0.25">
      <c r="A134" s="767"/>
      <c r="B134" s="766"/>
      <c r="C134" s="778"/>
      <c r="D134" s="778"/>
      <c r="E134" s="778"/>
      <c r="F134" s="782"/>
      <c r="G134" s="794"/>
      <c r="H134" s="794"/>
      <c r="I134" s="765" t="s">
        <v>903</v>
      </c>
      <c r="J134" s="782" t="str">
        <f t="shared" si="2"/>
        <v>f</v>
      </c>
      <c r="K134" s="918">
        <f t="shared" ref="K134:T134" si="39">K122</f>
        <v>8</v>
      </c>
      <c r="L134" s="918">
        <f t="shared" si="39"/>
        <v>25</v>
      </c>
      <c r="M134" s="918">
        <f t="shared" si="39"/>
        <v>30</v>
      </c>
      <c r="N134" s="918">
        <f t="shared" si="39"/>
        <v>30</v>
      </c>
      <c r="O134" s="918">
        <f t="shared" si="39"/>
        <v>30</v>
      </c>
      <c r="P134" s="918">
        <f t="shared" si="39"/>
        <v>30</v>
      </c>
      <c r="Q134" s="918">
        <f t="shared" si="39"/>
        <v>30</v>
      </c>
      <c r="R134" s="918">
        <f t="shared" si="39"/>
        <v>30</v>
      </c>
      <c r="S134" s="918">
        <f t="shared" si="39"/>
        <v>30</v>
      </c>
      <c r="T134" s="918">
        <f t="shared" si="39"/>
        <v>30</v>
      </c>
      <c r="U134" s="795"/>
      <c r="V134" s="774"/>
      <c r="W134" s="773"/>
      <c r="X134" s="768"/>
    </row>
    <row r="135" spans="1:24" s="765" customFormat="1" hidden="1" outlineLevel="1" x14ac:dyDescent="0.25">
      <c r="A135" s="767"/>
      <c r="B135" s="766"/>
      <c r="C135" s="778"/>
      <c r="D135" s="778"/>
      <c r="E135" s="778"/>
      <c r="F135" s="782"/>
      <c r="G135" s="794"/>
      <c r="H135" s="794"/>
      <c r="I135" s="765" t="s">
        <v>903</v>
      </c>
      <c r="J135" s="782" t="str">
        <f t="shared" si="2"/>
        <v>i</v>
      </c>
      <c r="K135" s="918">
        <f t="shared" ref="K135:T135" si="40">K123</f>
        <v>8</v>
      </c>
      <c r="L135" s="918">
        <f t="shared" si="40"/>
        <v>25</v>
      </c>
      <c r="M135" s="918">
        <f t="shared" si="40"/>
        <v>30</v>
      </c>
      <c r="N135" s="918">
        <f t="shared" si="40"/>
        <v>30</v>
      </c>
      <c r="O135" s="918">
        <f t="shared" si="40"/>
        <v>30</v>
      </c>
      <c r="P135" s="918">
        <f t="shared" si="40"/>
        <v>30</v>
      </c>
      <c r="Q135" s="918">
        <f t="shared" si="40"/>
        <v>30</v>
      </c>
      <c r="R135" s="918">
        <f t="shared" si="40"/>
        <v>30</v>
      </c>
      <c r="S135" s="918">
        <f t="shared" si="40"/>
        <v>30</v>
      </c>
      <c r="T135" s="918">
        <f t="shared" si="40"/>
        <v>30</v>
      </c>
      <c r="U135" s="795"/>
      <c r="V135" s="774"/>
      <c r="W135" s="773"/>
      <c r="X135" s="768"/>
    </row>
    <row r="136" spans="1:24" s="765" customFormat="1" hidden="1" outlineLevel="1" x14ac:dyDescent="0.25">
      <c r="A136" s="767"/>
      <c r="B136" s="766"/>
      <c r="C136" s="778"/>
      <c r="D136" s="778"/>
      <c r="E136" s="778"/>
      <c r="F136" s="782"/>
      <c r="G136" s="794"/>
      <c r="H136" s="794"/>
      <c r="I136" s="765" t="s">
        <v>903</v>
      </c>
      <c r="J136" s="782" t="str">
        <f t="shared" si="2"/>
        <v>k</v>
      </c>
      <c r="K136" s="918">
        <f t="shared" ref="K136:T136" si="41">K124</f>
        <v>8</v>
      </c>
      <c r="L136" s="918">
        <f t="shared" si="41"/>
        <v>25</v>
      </c>
      <c r="M136" s="918">
        <f t="shared" si="41"/>
        <v>30</v>
      </c>
      <c r="N136" s="918">
        <f t="shared" si="41"/>
        <v>30</v>
      </c>
      <c r="O136" s="918">
        <f t="shared" si="41"/>
        <v>30</v>
      </c>
      <c r="P136" s="918">
        <f t="shared" si="41"/>
        <v>30</v>
      </c>
      <c r="Q136" s="918">
        <f t="shared" si="41"/>
        <v>30</v>
      </c>
      <c r="R136" s="918">
        <f t="shared" si="41"/>
        <v>30</v>
      </c>
      <c r="S136" s="918">
        <f t="shared" si="41"/>
        <v>30</v>
      </c>
      <c r="T136" s="918">
        <f t="shared" si="41"/>
        <v>30</v>
      </c>
      <c r="U136" s="795"/>
      <c r="V136" s="774"/>
      <c r="W136" s="773"/>
      <c r="X136" s="768"/>
    </row>
    <row r="137" spans="1:24" s="765" customFormat="1" hidden="1" outlineLevel="1" x14ac:dyDescent="0.25">
      <c r="A137" s="767"/>
      <c r="B137" s="766"/>
      <c r="C137" s="778"/>
      <c r="D137" s="778"/>
      <c r="E137" s="778"/>
      <c r="F137" s="782"/>
      <c r="G137" s="794"/>
      <c r="H137" s="794"/>
      <c r="I137" s="765" t="s">
        <v>903</v>
      </c>
      <c r="J137" s="782" t="str">
        <f t="shared" si="2"/>
        <v>v</v>
      </c>
      <c r="K137" s="918">
        <f t="shared" ref="K137:T137" si="42">K125</f>
        <v>8</v>
      </c>
      <c r="L137" s="918">
        <f t="shared" si="42"/>
        <v>25</v>
      </c>
      <c r="M137" s="918">
        <f t="shared" si="42"/>
        <v>30</v>
      </c>
      <c r="N137" s="918">
        <f t="shared" si="42"/>
        <v>30</v>
      </c>
      <c r="O137" s="918">
        <f t="shared" si="42"/>
        <v>30</v>
      </c>
      <c r="P137" s="918">
        <f t="shared" si="42"/>
        <v>30</v>
      </c>
      <c r="Q137" s="918">
        <f t="shared" si="42"/>
        <v>30</v>
      </c>
      <c r="R137" s="918">
        <f t="shared" si="42"/>
        <v>30</v>
      </c>
      <c r="S137" s="918">
        <f t="shared" si="42"/>
        <v>30</v>
      </c>
      <c r="T137" s="918">
        <f t="shared" si="42"/>
        <v>30</v>
      </c>
      <c r="U137" s="795"/>
      <c r="V137" s="774"/>
      <c r="W137" s="773"/>
      <c r="X137" s="768"/>
    </row>
    <row r="138" spans="1:24" s="765" customFormat="1" hidden="1" outlineLevel="1" x14ac:dyDescent="0.25">
      <c r="A138" s="767"/>
      <c r="B138" s="766"/>
      <c r="C138" s="778"/>
      <c r="D138" s="778"/>
      <c r="E138" s="778"/>
      <c r="F138" s="782"/>
      <c r="G138" s="782"/>
      <c r="H138" s="782"/>
      <c r="I138" s="765" t="s">
        <v>904</v>
      </c>
      <c r="J138" s="782" t="str">
        <f t="shared" si="2"/>
        <v>z</v>
      </c>
      <c r="K138" s="918">
        <f t="shared" ref="K138:T138" si="43">K126</f>
        <v>8</v>
      </c>
      <c r="L138" s="918">
        <f t="shared" si="43"/>
        <v>25</v>
      </c>
      <c r="M138" s="918">
        <f t="shared" si="43"/>
        <v>30</v>
      </c>
      <c r="N138" s="918">
        <f t="shared" si="43"/>
        <v>30</v>
      </c>
      <c r="O138" s="918">
        <f t="shared" si="43"/>
        <v>30</v>
      </c>
      <c r="P138" s="918">
        <f t="shared" si="43"/>
        <v>30</v>
      </c>
      <c r="Q138" s="918">
        <f t="shared" si="43"/>
        <v>30</v>
      </c>
      <c r="R138" s="918">
        <f t="shared" si="43"/>
        <v>30</v>
      </c>
      <c r="S138" s="918">
        <f t="shared" si="43"/>
        <v>30</v>
      </c>
      <c r="T138" s="918">
        <f t="shared" si="43"/>
        <v>30</v>
      </c>
      <c r="U138" s="801"/>
      <c r="V138" s="774"/>
      <c r="W138" s="773"/>
      <c r="X138" s="768"/>
    </row>
    <row r="139" spans="1:24" s="765" customFormat="1" hidden="1" outlineLevel="1" x14ac:dyDescent="0.25">
      <c r="A139" s="767"/>
      <c r="B139" s="766"/>
      <c r="C139" s="778"/>
      <c r="D139" s="778"/>
      <c r="E139" s="778"/>
      <c r="F139" s="782"/>
      <c r="G139" s="794"/>
      <c r="H139" s="794"/>
      <c r="I139" s="765" t="s">
        <v>904</v>
      </c>
      <c r="J139" s="782" t="str">
        <f t="shared" si="2"/>
        <v>r</v>
      </c>
      <c r="K139" s="918">
        <f t="shared" ref="K139:T139" si="44">K127</f>
        <v>8</v>
      </c>
      <c r="L139" s="918">
        <f t="shared" si="44"/>
        <v>25</v>
      </c>
      <c r="M139" s="918">
        <f t="shared" si="44"/>
        <v>30</v>
      </c>
      <c r="N139" s="918">
        <f t="shared" si="44"/>
        <v>30</v>
      </c>
      <c r="O139" s="918">
        <f t="shared" si="44"/>
        <v>30</v>
      </c>
      <c r="P139" s="918">
        <f t="shared" si="44"/>
        <v>30</v>
      </c>
      <c r="Q139" s="918">
        <f t="shared" si="44"/>
        <v>30</v>
      </c>
      <c r="R139" s="918">
        <f t="shared" si="44"/>
        <v>30</v>
      </c>
      <c r="S139" s="918">
        <f t="shared" si="44"/>
        <v>30</v>
      </c>
      <c r="T139" s="918">
        <f t="shared" si="44"/>
        <v>30</v>
      </c>
      <c r="U139" s="795"/>
      <c r="V139" s="774"/>
      <c r="W139" s="773"/>
      <c r="X139" s="768"/>
    </row>
    <row r="140" spans="1:24" s="765" customFormat="1" hidden="1" outlineLevel="1" x14ac:dyDescent="0.25">
      <c r="A140" s="767"/>
      <c r="B140" s="766"/>
      <c r="C140" s="778"/>
      <c r="D140" s="778"/>
      <c r="E140" s="778"/>
      <c r="F140" s="782"/>
      <c r="G140" s="794"/>
      <c r="H140" s="794"/>
      <c r="I140" s="765" t="s">
        <v>904</v>
      </c>
      <c r="J140" s="782" t="str">
        <f t="shared" si="2"/>
        <v>w</v>
      </c>
      <c r="K140" s="918">
        <f t="shared" ref="K140:T140" si="45">K128</f>
        <v>8</v>
      </c>
      <c r="L140" s="918">
        <f t="shared" si="45"/>
        <v>25</v>
      </c>
      <c r="M140" s="918">
        <f t="shared" si="45"/>
        <v>30</v>
      </c>
      <c r="N140" s="918">
        <f t="shared" si="45"/>
        <v>30</v>
      </c>
      <c r="O140" s="918">
        <f t="shared" si="45"/>
        <v>30</v>
      </c>
      <c r="P140" s="918">
        <f t="shared" si="45"/>
        <v>30</v>
      </c>
      <c r="Q140" s="918">
        <f t="shared" si="45"/>
        <v>30</v>
      </c>
      <c r="R140" s="918">
        <f t="shared" si="45"/>
        <v>30</v>
      </c>
      <c r="S140" s="918">
        <f t="shared" si="45"/>
        <v>30</v>
      </c>
      <c r="T140" s="918">
        <f t="shared" si="45"/>
        <v>30</v>
      </c>
      <c r="U140" s="795"/>
      <c r="V140" s="774"/>
      <c r="W140" s="773"/>
      <c r="X140" s="768"/>
    </row>
    <row r="141" spans="1:24" s="765" customFormat="1" hidden="1" outlineLevel="1" x14ac:dyDescent="0.25">
      <c r="A141" s="767"/>
      <c r="B141" s="766"/>
      <c r="C141" s="778"/>
      <c r="D141" s="778"/>
      <c r="E141" s="778"/>
      <c r="F141" s="782"/>
      <c r="G141" s="794"/>
      <c r="H141" s="794"/>
      <c r="I141" s="765" t="s">
        <v>904</v>
      </c>
      <c r="J141" s="782" t="str">
        <f t="shared" si="2"/>
        <v>o</v>
      </c>
      <c r="K141" s="918">
        <f t="shared" ref="K141:T141" si="46">K129</f>
        <v>8</v>
      </c>
      <c r="L141" s="918">
        <f t="shared" si="46"/>
        <v>25</v>
      </c>
      <c r="M141" s="918">
        <f t="shared" si="46"/>
        <v>30</v>
      </c>
      <c r="N141" s="918">
        <f t="shared" si="46"/>
        <v>30</v>
      </c>
      <c r="O141" s="918">
        <f t="shared" si="46"/>
        <v>30</v>
      </c>
      <c r="P141" s="918">
        <f t="shared" si="46"/>
        <v>30</v>
      </c>
      <c r="Q141" s="918">
        <f t="shared" si="46"/>
        <v>30</v>
      </c>
      <c r="R141" s="918">
        <f t="shared" si="46"/>
        <v>30</v>
      </c>
      <c r="S141" s="918">
        <f t="shared" si="46"/>
        <v>30</v>
      </c>
      <c r="T141" s="918">
        <f t="shared" si="46"/>
        <v>30</v>
      </c>
      <c r="U141" s="795"/>
      <c r="V141" s="774"/>
      <c r="W141" s="773"/>
      <c r="X141" s="768"/>
    </row>
    <row r="142" spans="1:24" s="765" customFormat="1" hidden="1" outlineLevel="1" x14ac:dyDescent="0.25">
      <c r="A142" s="767"/>
      <c r="B142" s="766"/>
      <c r="C142" s="778"/>
      <c r="D142" s="778"/>
      <c r="E142" s="778"/>
      <c r="F142" s="782"/>
      <c r="G142" s="794"/>
      <c r="H142" s="794"/>
      <c r="I142" s="765" t="s">
        <v>904</v>
      </c>
      <c r="J142" s="782" t="str">
        <f t="shared" si="2"/>
        <v>b</v>
      </c>
      <c r="K142" s="918">
        <f t="shared" ref="K142:T142" si="47">K130</f>
        <v>8</v>
      </c>
      <c r="L142" s="918">
        <f t="shared" si="47"/>
        <v>25</v>
      </c>
      <c r="M142" s="918">
        <f t="shared" si="47"/>
        <v>30</v>
      </c>
      <c r="N142" s="918">
        <f t="shared" si="47"/>
        <v>30</v>
      </c>
      <c r="O142" s="918">
        <f t="shared" si="47"/>
        <v>30</v>
      </c>
      <c r="P142" s="918">
        <f t="shared" si="47"/>
        <v>30</v>
      </c>
      <c r="Q142" s="918">
        <f t="shared" si="47"/>
        <v>30</v>
      </c>
      <c r="R142" s="918">
        <f t="shared" si="47"/>
        <v>30</v>
      </c>
      <c r="S142" s="918">
        <f t="shared" si="47"/>
        <v>30</v>
      </c>
      <c r="T142" s="918">
        <f t="shared" si="47"/>
        <v>30</v>
      </c>
      <c r="U142" s="795"/>
      <c r="V142" s="774"/>
      <c r="W142" s="773"/>
      <c r="X142" s="768"/>
    </row>
    <row r="143" spans="1:24" s="765" customFormat="1" hidden="1" outlineLevel="1" x14ac:dyDescent="0.25">
      <c r="A143" s="767"/>
      <c r="B143" s="766"/>
      <c r="C143" s="778"/>
      <c r="D143" s="778"/>
      <c r="E143" s="778"/>
      <c r="F143" s="782"/>
      <c r="G143" s="794"/>
      <c r="H143" s="794"/>
      <c r="I143" s="765" t="s">
        <v>904</v>
      </c>
      <c r="J143" s="782" t="str">
        <f t="shared" ref="J143:T185" si="48">J131</f>
        <v>l</v>
      </c>
      <c r="K143" s="918">
        <f t="shared" si="48"/>
        <v>8</v>
      </c>
      <c r="L143" s="918">
        <f t="shared" si="48"/>
        <v>25</v>
      </c>
      <c r="M143" s="918">
        <f t="shared" si="48"/>
        <v>30</v>
      </c>
      <c r="N143" s="918">
        <f t="shared" si="48"/>
        <v>30</v>
      </c>
      <c r="O143" s="918">
        <f t="shared" si="48"/>
        <v>30</v>
      </c>
      <c r="P143" s="918">
        <f t="shared" si="48"/>
        <v>30</v>
      </c>
      <c r="Q143" s="918">
        <f t="shared" si="48"/>
        <v>30</v>
      </c>
      <c r="R143" s="918">
        <f t="shared" si="48"/>
        <v>30</v>
      </c>
      <c r="S143" s="918">
        <f t="shared" si="48"/>
        <v>30</v>
      </c>
      <c r="T143" s="918">
        <f t="shared" si="48"/>
        <v>30</v>
      </c>
      <c r="U143" s="795"/>
      <c r="V143" s="774"/>
      <c r="W143" s="773"/>
      <c r="X143" s="768"/>
    </row>
    <row r="144" spans="1:24" s="765" customFormat="1" hidden="1" outlineLevel="1" x14ac:dyDescent="0.25">
      <c r="A144" s="767"/>
      <c r="B144" s="766"/>
      <c r="C144" s="778"/>
      <c r="D144" s="778"/>
      <c r="E144" s="778"/>
      <c r="F144" s="782"/>
      <c r="G144" s="794"/>
      <c r="H144" s="794"/>
      <c r="I144" s="765" t="s">
        <v>904</v>
      </c>
      <c r="J144" s="782" t="str">
        <f t="shared" si="48"/>
        <v>h</v>
      </c>
      <c r="K144" s="918">
        <f t="shared" si="48"/>
        <v>8</v>
      </c>
      <c r="L144" s="918">
        <f t="shared" si="48"/>
        <v>25</v>
      </c>
      <c r="M144" s="918">
        <f t="shared" si="48"/>
        <v>30</v>
      </c>
      <c r="N144" s="918">
        <f t="shared" si="48"/>
        <v>30</v>
      </c>
      <c r="O144" s="918">
        <f t="shared" si="48"/>
        <v>30</v>
      </c>
      <c r="P144" s="918">
        <f t="shared" si="48"/>
        <v>30</v>
      </c>
      <c r="Q144" s="918">
        <f t="shared" si="48"/>
        <v>30</v>
      </c>
      <c r="R144" s="918">
        <f t="shared" si="48"/>
        <v>30</v>
      </c>
      <c r="S144" s="918">
        <f t="shared" si="48"/>
        <v>30</v>
      </c>
      <c r="T144" s="918">
        <f t="shared" si="48"/>
        <v>30</v>
      </c>
      <c r="U144" s="795"/>
      <c r="V144" s="774"/>
      <c r="W144" s="773"/>
      <c r="X144" s="768"/>
    </row>
    <row r="145" spans="1:24" s="765" customFormat="1" hidden="1" outlineLevel="1" x14ac:dyDescent="0.25">
      <c r="A145" s="767"/>
      <c r="B145" s="766"/>
      <c r="C145" s="778"/>
      <c r="D145" s="778"/>
      <c r="E145" s="778"/>
      <c r="F145" s="782"/>
      <c r="G145" s="794"/>
      <c r="H145" s="794"/>
      <c r="I145" s="765" t="s">
        <v>904</v>
      </c>
      <c r="J145" s="782" t="str">
        <f t="shared" si="48"/>
        <v>of</v>
      </c>
      <c r="K145" s="918">
        <f t="shared" si="48"/>
        <v>8</v>
      </c>
      <c r="L145" s="918">
        <f t="shared" si="48"/>
        <v>25</v>
      </c>
      <c r="M145" s="918">
        <f t="shared" si="48"/>
        <v>30</v>
      </c>
      <c r="N145" s="918">
        <f t="shared" si="48"/>
        <v>30</v>
      </c>
      <c r="O145" s="918">
        <f t="shared" si="48"/>
        <v>30</v>
      </c>
      <c r="P145" s="918">
        <f t="shared" si="48"/>
        <v>30</v>
      </c>
      <c r="Q145" s="918">
        <f t="shared" si="48"/>
        <v>30</v>
      </c>
      <c r="R145" s="918">
        <f t="shared" si="48"/>
        <v>30</v>
      </c>
      <c r="S145" s="918">
        <f t="shared" si="48"/>
        <v>30</v>
      </c>
      <c r="T145" s="918">
        <f t="shared" si="48"/>
        <v>30</v>
      </c>
      <c r="U145" s="795"/>
      <c r="V145" s="774"/>
      <c r="W145" s="773"/>
      <c r="X145" s="768"/>
    </row>
    <row r="146" spans="1:24" s="765" customFormat="1" hidden="1" outlineLevel="1" x14ac:dyDescent="0.25">
      <c r="A146" s="767"/>
      <c r="B146" s="766"/>
      <c r="C146" s="778"/>
      <c r="D146" s="778"/>
      <c r="E146" s="778"/>
      <c r="F146" s="782"/>
      <c r="G146" s="794"/>
      <c r="H146" s="794"/>
      <c r="I146" s="765" t="s">
        <v>904</v>
      </c>
      <c r="J146" s="782" t="str">
        <f t="shared" si="48"/>
        <v>f</v>
      </c>
      <c r="K146" s="918">
        <f t="shared" si="48"/>
        <v>8</v>
      </c>
      <c r="L146" s="918">
        <f t="shared" si="48"/>
        <v>25</v>
      </c>
      <c r="M146" s="918">
        <f t="shared" si="48"/>
        <v>30</v>
      </c>
      <c r="N146" s="918">
        <f t="shared" si="48"/>
        <v>30</v>
      </c>
      <c r="O146" s="918">
        <f t="shared" si="48"/>
        <v>30</v>
      </c>
      <c r="P146" s="918">
        <f t="shared" si="48"/>
        <v>30</v>
      </c>
      <c r="Q146" s="918">
        <f t="shared" si="48"/>
        <v>30</v>
      </c>
      <c r="R146" s="918">
        <f t="shared" si="48"/>
        <v>30</v>
      </c>
      <c r="S146" s="918">
        <f t="shared" si="48"/>
        <v>30</v>
      </c>
      <c r="T146" s="918">
        <f t="shared" si="48"/>
        <v>30</v>
      </c>
      <c r="U146" s="795"/>
      <c r="V146" s="774"/>
      <c r="W146" s="773"/>
      <c r="X146" s="768"/>
    </row>
    <row r="147" spans="1:24" s="765" customFormat="1" hidden="1" outlineLevel="1" x14ac:dyDescent="0.25">
      <c r="A147" s="767"/>
      <c r="B147" s="766"/>
      <c r="C147" s="778"/>
      <c r="D147" s="778"/>
      <c r="E147" s="778"/>
      <c r="F147" s="782"/>
      <c r="G147" s="794"/>
      <c r="H147" s="794"/>
      <c r="I147" s="765" t="s">
        <v>904</v>
      </c>
      <c r="J147" s="782" t="str">
        <f t="shared" si="48"/>
        <v>i</v>
      </c>
      <c r="K147" s="918">
        <f t="shared" si="48"/>
        <v>8</v>
      </c>
      <c r="L147" s="918">
        <f t="shared" si="48"/>
        <v>25</v>
      </c>
      <c r="M147" s="918">
        <f t="shared" si="48"/>
        <v>30</v>
      </c>
      <c r="N147" s="918">
        <f t="shared" si="48"/>
        <v>30</v>
      </c>
      <c r="O147" s="918">
        <f t="shared" si="48"/>
        <v>30</v>
      </c>
      <c r="P147" s="918">
        <f t="shared" si="48"/>
        <v>30</v>
      </c>
      <c r="Q147" s="918">
        <f t="shared" si="48"/>
        <v>30</v>
      </c>
      <c r="R147" s="918">
        <f t="shared" si="48"/>
        <v>30</v>
      </c>
      <c r="S147" s="918">
        <f t="shared" si="48"/>
        <v>30</v>
      </c>
      <c r="T147" s="918">
        <f t="shared" si="48"/>
        <v>30</v>
      </c>
      <c r="U147" s="795"/>
      <c r="V147" s="774"/>
      <c r="W147" s="773"/>
      <c r="X147" s="768"/>
    </row>
    <row r="148" spans="1:24" s="765" customFormat="1" hidden="1" outlineLevel="1" x14ac:dyDescent="0.25">
      <c r="A148" s="767"/>
      <c r="B148" s="766"/>
      <c r="C148" s="778"/>
      <c r="D148" s="778"/>
      <c r="E148" s="778"/>
      <c r="F148" s="782"/>
      <c r="G148" s="794"/>
      <c r="H148" s="794"/>
      <c r="I148" s="765" t="s">
        <v>904</v>
      </c>
      <c r="J148" s="782" t="str">
        <f t="shared" si="48"/>
        <v>k</v>
      </c>
      <c r="K148" s="918">
        <f t="shared" si="48"/>
        <v>8</v>
      </c>
      <c r="L148" s="918">
        <f t="shared" si="48"/>
        <v>25</v>
      </c>
      <c r="M148" s="918">
        <f t="shared" si="48"/>
        <v>30</v>
      </c>
      <c r="N148" s="918">
        <f t="shared" si="48"/>
        <v>30</v>
      </c>
      <c r="O148" s="918">
        <f t="shared" si="48"/>
        <v>30</v>
      </c>
      <c r="P148" s="918">
        <f t="shared" si="48"/>
        <v>30</v>
      </c>
      <c r="Q148" s="918">
        <f t="shared" si="48"/>
        <v>30</v>
      </c>
      <c r="R148" s="918">
        <f t="shared" si="48"/>
        <v>30</v>
      </c>
      <c r="S148" s="918">
        <f t="shared" si="48"/>
        <v>30</v>
      </c>
      <c r="T148" s="918">
        <f t="shared" si="48"/>
        <v>30</v>
      </c>
      <c r="U148" s="795"/>
      <c r="V148" s="774"/>
      <c r="W148" s="773"/>
      <c r="X148" s="768"/>
    </row>
    <row r="149" spans="1:24" s="765" customFormat="1" hidden="1" outlineLevel="1" x14ac:dyDescent="0.25">
      <c r="A149" s="767"/>
      <c r="B149" s="766"/>
      <c r="C149" s="778"/>
      <c r="D149" s="778"/>
      <c r="E149" s="778"/>
      <c r="F149" s="782"/>
      <c r="G149" s="794"/>
      <c r="H149" s="794"/>
      <c r="I149" s="765" t="s">
        <v>904</v>
      </c>
      <c r="J149" s="782" t="str">
        <f t="shared" si="48"/>
        <v>v</v>
      </c>
      <c r="K149" s="918">
        <f t="shared" si="48"/>
        <v>8</v>
      </c>
      <c r="L149" s="918">
        <f t="shared" si="48"/>
        <v>25</v>
      </c>
      <c r="M149" s="918">
        <f t="shared" si="48"/>
        <v>30</v>
      </c>
      <c r="N149" s="918">
        <f t="shared" si="48"/>
        <v>30</v>
      </c>
      <c r="O149" s="918">
        <f t="shared" si="48"/>
        <v>30</v>
      </c>
      <c r="P149" s="918">
        <f t="shared" si="48"/>
        <v>30</v>
      </c>
      <c r="Q149" s="918">
        <f t="shared" si="48"/>
        <v>30</v>
      </c>
      <c r="R149" s="918">
        <f t="shared" si="48"/>
        <v>30</v>
      </c>
      <c r="S149" s="918">
        <f t="shared" si="48"/>
        <v>30</v>
      </c>
      <c r="T149" s="918">
        <f t="shared" si="48"/>
        <v>30</v>
      </c>
      <c r="U149" s="795"/>
      <c r="V149" s="774"/>
      <c r="W149" s="773"/>
      <c r="X149" s="768"/>
    </row>
    <row r="150" spans="1:24" s="765" customFormat="1" hidden="1" outlineLevel="1" x14ac:dyDescent="0.25">
      <c r="A150" s="767"/>
      <c r="B150" s="766"/>
      <c r="C150" s="778"/>
      <c r="D150" s="778"/>
      <c r="E150" s="778"/>
      <c r="F150" s="782"/>
      <c r="G150" s="782"/>
      <c r="H150" s="782"/>
      <c r="I150" s="765" t="s">
        <v>905</v>
      </c>
      <c r="J150" s="782" t="str">
        <f t="shared" si="48"/>
        <v>z</v>
      </c>
      <c r="K150" s="918">
        <f t="shared" si="48"/>
        <v>8</v>
      </c>
      <c r="L150" s="918">
        <f t="shared" si="48"/>
        <v>25</v>
      </c>
      <c r="M150" s="918">
        <f t="shared" si="48"/>
        <v>30</v>
      </c>
      <c r="N150" s="918">
        <f t="shared" si="48"/>
        <v>30</v>
      </c>
      <c r="O150" s="918">
        <f t="shared" si="48"/>
        <v>30</v>
      </c>
      <c r="P150" s="918">
        <f t="shared" si="48"/>
        <v>30</v>
      </c>
      <c r="Q150" s="918">
        <f t="shared" si="48"/>
        <v>30</v>
      </c>
      <c r="R150" s="918">
        <f t="shared" si="48"/>
        <v>30</v>
      </c>
      <c r="S150" s="918">
        <f t="shared" si="48"/>
        <v>30</v>
      </c>
      <c r="T150" s="918">
        <f t="shared" si="48"/>
        <v>30</v>
      </c>
      <c r="U150" s="801"/>
      <c r="V150" s="774"/>
      <c r="W150" s="773"/>
      <c r="X150" s="768"/>
    </row>
    <row r="151" spans="1:24" s="765" customFormat="1" hidden="1" outlineLevel="1" x14ac:dyDescent="0.25">
      <c r="A151" s="767"/>
      <c r="B151" s="766"/>
      <c r="C151" s="778"/>
      <c r="D151" s="778"/>
      <c r="E151" s="778"/>
      <c r="F151" s="782"/>
      <c r="G151" s="794"/>
      <c r="H151" s="794"/>
      <c r="I151" s="765" t="s">
        <v>905</v>
      </c>
      <c r="J151" s="782" t="str">
        <f t="shared" si="48"/>
        <v>r</v>
      </c>
      <c r="K151" s="918">
        <f t="shared" si="48"/>
        <v>8</v>
      </c>
      <c r="L151" s="918">
        <f t="shared" si="48"/>
        <v>25</v>
      </c>
      <c r="M151" s="918">
        <f t="shared" si="48"/>
        <v>30</v>
      </c>
      <c r="N151" s="918">
        <f t="shared" si="48"/>
        <v>30</v>
      </c>
      <c r="O151" s="918">
        <f t="shared" si="48"/>
        <v>30</v>
      </c>
      <c r="P151" s="918">
        <f t="shared" si="48"/>
        <v>30</v>
      </c>
      <c r="Q151" s="918">
        <f t="shared" si="48"/>
        <v>30</v>
      </c>
      <c r="R151" s="918">
        <f t="shared" si="48"/>
        <v>30</v>
      </c>
      <c r="S151" s="918">
        <f t="shared" si="48"/>
        <v>30</v>
      </c>
      <c r="T151" s="918">
        <f t="shared" si="48"/>
        <v>30</v>
      </c>
      <c r="U151" s="795"/>
      <c r="V151" s="774"/>
      <c r="W151" s="773"/>
      <c r="X151" s="768"/>
    </row>
    <row r="152" spans="1:24" s="765" customFormat="1" hidden="1" outlineLevel="1" x14ac:dyDescent="0.25">
      <c r="A152" s="767"/>
      <c r="B152" s="766"/>
      <c r="C152" s="778"/>
      <c r="D152" s="778"/>
      <c r="E152" s="778"/>
      <c r="F152" s="782"/>
      <c r="G152" s="794"/>
      <c r="H152" s="794"/>
      <c r="I152" s="765" t="s">
        <v>905</v>
      </c>
      <c r="J152" s="782" t="str">
        <f t="shared" si="48"/>
        <v>w</v>
      </c>
      <c r="K152" s="918">
        <f t="shared" si="48"/>
        <v>8</v>
      </c>
      <c r="L152" s="918">
        <f t="shared" si="48"/>
        <v>25</v>
      </c>
      <c r="M152" s="918">
        <f t="shared" si="48"/>
        <v>30</v>
      </c>
      <c r="N152" s="918">
        <f t="shared" si="48"/>
        <v>30</v>
      </c>
      <c r="O152" s="918">
        <f t="shared" si="48"/>
        <v>30</v>
      </c>
      <c r="P152" s="918">
        <f t="shared" si="48"/>
        <v>30</v>
      </c>
      <c r="Q152" s="918">
        <f t="shared" si="48"/>
        <v>30</v>
      </c>
      <c r="R152" s="918">
        <f t="shared" si="48"/>
        <v>30</v>
      </c>
      <c r="S152" s="918">
        <f t="shared" si="48"/>
        <v>30</v>
      </c>
      <c r="T152" s="918">
        <f t="shared" si="48"/>
        <v>30</v>
      </c>
      <c r="U152" s="795"/>
      <c r="V152" s="774"/>
      <c r="W152" s="773"/>
      <c r="X152" s="768"/>
    </row>
    <row r="153" spans="1:24" s="765" customFormat="1" hidden="1" outlineLevel="1" x14ac:dyDescent="0.25">
      <c r="A153" s="767"/>
      <c r="B153" s="766"/>
      <c r="C153" s="778"/>
      <c r="D153" s="778"/>
      <c r="E153" s="778"/>
      <c r="F153" s="782"/>
      <c r="G153" s="794"/>
      <c r="H153" s="794"/>
      <c r="I153" s="765" t="s">
        <v>905</v>
      </c>
      <c r="J153" s="782" t="str">
        <f t="shared" si="48"/>
        <v>o</v>
      </c>
      <c r="K153" s="918">
        <f t="shared" si="48"/>
        <v>8</v>
      </c>
      <c r="L153" s="918">
        <f t="shared" si="48"/>
        <v>25</v>
      </c>
      <c r="M153" s="918">
        <f t="shared" si="48"/>
        <v>30</v>
      </c>
      <c r="N153" s="918">
        <f t="shared" si="48"/>
        <v>30</v>
      </c>
      <c r="O153" s="918">
        <f t="shared" si="48"/>
        <v>30</v>
      </c>
      <c r="P153" s="918">
        <f t="shared" si="48"/>
        <v>30</v>
      </c>
      <c r="Q153" s="918">
        <f t="shared" si="48"/>
        <v>30</v>
      </c>
      <c r="R153" s="918">
        <f t="shared" si="48"/>
        <v>30</v>
      </c>
      <c r="S153" s="918">
        <f t="shared" si="48"/>
        <v>30</v>
      </c>
      <c r="T153" s="918">
        <f t="shared" si="48"/>
        <v>30</v>
      </c>
      <c r="U153" s="795"/>
      <c r="V153" s="774"/>
      <c r="W153" s="773"/>
      <c r="X153" s="768"/>
    </row>
    <row r="154" spans="1:24" s="765" customFormat="1" hidden="1" outlineLevel="1" x14ac:dyDescent="0.25">
      <c r="A154" s="767"/>
      <c r="B154" s="766"/>
      <c r="C154" s="778"/>
      <c r="D154" s="778"/>
      <c r="E154" s="778"/>
      <c r="F154" s="782"/>
      <c r="G154" s="794"/>
      <c r="H154" s="794"/>
      <c r="I154" s="765" t="s">
        <v>905</v>
      </c>
      <c r="J154" s="782" t="str">
        <f t="shared" si="48"/>
        <v>b</v>
      </c>
      <c r="K154" s="918">
        <f t="shared" si="48"/>
        <v>8</v>
      </c>
      <c r="L154" s="918">
        <f t="shared" si="48"/>
        <v>25</v>
      </c>
      <c r="M154" s="918">
        <f t="shared" si="48"/>
        <v>30</v>
      </c>
      <c r="N154" s="918">
        <f t="shared" si="48"/>
        <v>30</v>
      </c>
      <c r="O154" s="918">
        <f t="shared" si="48"/>
        <v>30</v>
      </c>
      <c r="P154" s="918">
        <f t="shared" si="48"/>
        <v>30</v>
      </c>
      <c r="Q154" s="918">
        <f t="shared" si="48"/>
        <v>30</v>
      </c>
      <c r="R154" s="918">
        <f t="shared" si="48"/>
        <v>30</v>
      </c>
      <c r="S154" s="918">
        <f t="shared" si="48"/>
        <v>30</v>
      </c>
      <c r="T154" s="918">
        <f t="shared" si="48"/>
        <v>30</v>
      </c>
      <c r="U154" s="795"/>
      <c r="V154" s="774"/>
      <c r="W154" s="773"/>
      <c r="X154" s="768"/>
    </row>
    <row r="155" spans="1:24" s="765" customFormat="1" hidden="1" outlineLevel="1" x14ac:dyDescent="0.25">
      <c r="A155" s="767"/>
      <c r="B155" s="766"/>
      <c r="C155" s="778"/>
      <c r="D155" s="778"/>
      <c r="E155" s="778"/>
      <c r="F155" s="782"/>
      <c r="G155" s="794"/>
      <c r="H155" s="794"/>
      <c r="I155" s="765" t="s">
        <v>905</v>
      </c>
      <c r="J155" s="782" t="str">
        <f t="shared" si="48"/>
        <v>l</v>
      </c>
      <c r="K155" s="918">
        <f t="shared" si="48"/>
        <v>8</v>
      </c>
      <c r="L155" s="918">
        <f t="shared" si="48"/>
        <v>25</v>
      </c>
      <c r="M155" s="918">
        <f t="shared" si="48"/>
        <v>30</v>
      </c>
      <c r="N155" s="918">
        <f t="shared" si="48"/>
        <v>30</v>
      </c>
      <c r="O155" s="918">
        <f t="shared" si="48"/>
        <v>30</v>
      </c>
      <c r="P155" s="918">
        <f t="shared" si="48"/>
        <v>30</v>
      </c>
      <c r="Q155" s="918">
        <f t="shared" si="48"/>
        <v>30</v>
      </c>
      <c r="R155" s="918">
        <f t="shared" si="48"/>
        <v>30</v>
      </c>
      <c r="S155" s="918">
        <f t="shared" si="48"/>
        <v>30</v>
      </c>
      <c r="T155" s="918">
        <f t="shared" si="48"/>
        <v>30</v>
      </c>
      <c r="U155" s="795"/>
      <c r="V155" s="774"/>
      <c r="W155" s="773"/>
      <c r="X155" s="768"/>
    </row>
    <row r="156" spans="1:24" s="765" customFormat="1" hidden="1" outlineLevel="1" x14ac:dyDescent="0.25">
      <c r="A156" s="767"/>
      <c r="B156" s="766"/>
      <c r="C156" s="778"/>
      <c r="D156" s="778"/>
      <c r="E156" s="778"/>
      <c r="F156" s="782"/>
      <c r="G156" s="794"/>
      <c r="H156" s="794"/>
      <c r="I156" s="765" t="s">
        <v>905</v>
      </c>
      <c r="J156" s="782" t="str">
        <f t="shared" si="48"/>
        <v>h</v>
      </c>
      <c r="K156" s="918">
        <f t="shared" si="48"/>
        <v>8</v>
      </c>
      <c r="L156" s="918">
        <f t="shared" si="48"/>
        <v>25</v>
      </c>
      <c r="M156" s="918">
        <f t="shared" si="48"/>
        <v>30</v>
      </c>
      <c r="N156" s="918">
        <f t="shared" si="48"/>
        <v>30</v>
      </c>
      <c r="O156" s="918">
        <f t="shared" si="48"/>
        <v>30</v>
      </c>
      <c r="P156" s="918">
        <f t="shared" si="48"/>
        <v>30</v>
      </c>
      <c r="Q156" s="918">
        <f t="shared" si="48"/>
        <v>30</v>
      </c>
      <c r="R156" s="918">
        <f t="shared" si="48"/>
        <v>30</v>
      </c>
      <c r="S156" s="918">
        <f t="shared" si="48"/>
        <v>30</v>
      </c>
      <c r="T156" s="918">
        <f t="shared" si="48"/>
        <v>30</v>
      </c>
      <c r="U156" s="795"/>
      <c r="V156" s="774"/>
      <c r="W156" s="773"/>
      <c r="X156" s="768"/>
    </row>
    <row r="157" spans="1:24" s="765" customFormat="1" hidden="1" outlineLevel="1" x14ac:dyDescent="0.25">
      <c r="A157" s="767"/>
      <c r="B157" s="766"/>
      <c r="C157" s="778"/>
      <c r="D157" s="778"/>
      <c r="E157" s="778"/>
      <c r="F157" s="782"/>
      <c r="G157" s="794"/>
      <c r="H157" s="794"/>
      <c r="I157" s="765" t="s">
        <v>905</v>
      </c>
      <c r="J157" s="782" t="str">
        <f t="shared" si="48"/>
        <v>of</v>
      </c>
      <c r="K157" s="918">
        <f t="shared" si="48"/>
        <v>8</v>
      </c>
      <c r="L157" s="918">
        <f t="shared" si="48"/>
        <v>25</v>
      </c>
      <c r="M157" s="918">
        <f t="shared" si="48"/>
        <v>30</v>
      </c>
      <c r="N157" s="918">
        <f t="shared" si="48"/>
        <v>30</v>
      </c>
      <c r="O157" s="918">
        <f t="shared" si="48"/>
        <v>30</v>
      </c>
      <c r="P157" s="918">
        <f t="shared" si="48"/>
        <v>30</v>
      </c>
      <c r="Q157" s="918">
        <f t="shared" si="48"/>
        <v>30</v>
      </c>
      <c r="R157" s="918">
        <f t="shared" si="48"/>
        <v>30</v>
      </c>
      <c r="S157" s="918">
        <f t="shared" si="48"/>
        <v>30</v>
      </c>
      <c r="T157" s="918">
        <f t="shared" si="48"/>
        <v>30</v>
      </c>
      <c r="U157" s="795"/>
      <c r="V157" s="774"/>
      <c r="W157" s="773"/>
      <c r="X157" s="768"/>
    </row>
    <row r="158" spans="1:24" s="765" customFormat="1" hidden="1" outlineLevel="1" x14ac:dyDescent="0.25">
      <c r="A158" s="767"/>
      <c r="B158" s="766"/>
      <c r="C158" s="778"/>
      <c r="D158" s="778"/>
      <c r="E158" s="778"/>
      <c r="F158" s="782"/>
      <c r="G158" s="794"/>
      <c r="H158" s="794"/>
      <c r="I158" s="765" t="s">
        <v>905</v>
      </c>
      <c r="J158" s="782" t="str">
        <f t="shared" si="48"/>
        <v>f</v>
      </c>
      <c r="K158" s="918">
        <f t="shared" si="48"/>
        <v>8</v>
      </c>
      <c r="L158" s="918">
        <f t="shared" si="48"/>
        <v>25</v>
      </c>
      <c r="M158" s="918">
        <f t="shared" si="48"/>
        <v>30</v>
      </c>
      <c r="N158" s="918">
        <f t="shared" si="48"/>
        <v>30</v>
      </c>
      <c r="O158" s="918">
        <f t="shared" si="48"/>
        <v>30</v>
      </c>
      <c r="P158" s="918">
        <f t="shared" si="48"/>
        <v>30</v>
      </c>
      <c r="Q158" s="918">
        <f t="shared" si="48"/>
        <v>30</v>
      </c>
      <c r="R158" s="918">
        <f t="shared" si="48"/>
        <v>30</v>
      </c>
      <c r="S158" s="918">
        <f t="shared" si="48"/>
        <v>30</v>
      </c>
      <c r="T158" s="918">
        <f t="shared" si="48"/>
        <v>30</v>
      </c>
      <c r="U158" s="795"/>
      <c r="V158" s="774"/>
      <c r="W158" s="773"/>
      <c r="X158" s="768"/>
    </row>
    <row r="159" spans="1:24" s="765" customFormat="1" hidden="1" outlineLevel="1" x14ac:dyDescent="0.25">
      <c r="A159" s="767"/>
      <c r="B159" s="766"/>
      <c r="C159" s="778"/>
      <c r="D159" s="778"/>
      <c r="E159" s="778"/>
      <c r="F159" s="782"/>
      <c r="G159" s="794"/>
      <c r="H159" s="794"/>
      <c r="I159" s="765" t="s">
        <v>905</v>
      </c>
      <c r="J159" s="782" t="str">
        <f t="shared" si="48"/>
        <v>i</v>
      </c>
      <c r="K159" s="918">
        <f t="shared" si="48"/>
        <v>8</v>
      </c>
      <c r="L159" s="918">
        <f t="shared" si="48"/>
        <v>25</v>
      </c>
      <c r="M159" s="918">
        <f t="shared" si="48"/>
        <v>30</v>
      </c>
      <c r="N159" s="918">
        <f t="shared" si="48"/>
        <v>30</v>
      </c>
      <c r="O159" s="918">
        <f t="shared" si="48"/>
        <v>30</v>
      </c>
      <c r="P159" s="918">
        <f t="shared" si="48"/>
        <v>30</v>
      </c>
      <c r="Q159" s="918">
        <f t="shared" si="48"/>
        <v>30</v>
      </c>
      <c r="R159" s="918">
        <f t="shared" si="48"/>
        <v>30</v>
      </c>
      <c r="S159" s="918">
        <f t="shared" si="48"/>
        <v>30</v>
      </c>
      <c r="T159" s="918">
        <f t="shared" si="48"/>
        <v>30</v>
      </c>
      <c r="U159" s="795"/>
      <c r="V159" s="774"/>
      <c r="W159" s="773"/>
      <c r="X159" s="768"/>
    </row>
    <row r="160" spans="1:24" s="765" customFormat="1" hidden="1" outlineLevel="1" x14ac:dyDescent="0.25">
      <c r="A160" s="767"/>
      <c r="B160" s="766"/>
      <c r="C160" s="778"/>
      <c r="D160" s="778"/>
      <c r="E160" s="778"/>
      <c r="F160" s="782"/>
      <c r="G160" s="794"/>
      <c r="H160" s="794"/>
      <c r="I160" s="765" t="s">
        <v>905</v>
      </c>
      <c r="J160" s="782" t="str">
        <f t="shared" si="48"/>
        <v>k</v>
      </c>
      <c r="K160" s="918">
        <f t="shared" si="48"/>
        <v>8</v>
      </c>
      <c r="L160" s="918">
        <f t="shared" si="48"/>
        <v>25</v>
      </c>
      <c r="M160" s="918">
        <f t="shared" si="48"/>
        <v>30</v>
      </c>
      <c r="N160" s="918">
        <f t="shared" si="48"/>
        <v>30</v>
      </c>
      <c r="O160" s="918">
        <f t="shared" si="48"/>
        <v>30</v>
      </c>
      <c r="P160" s="918">
        <f t="shared" si="48"/>
        <v>30</v>
      </c>
      <c r="Q160" s="918">
        <f t="shared" si="48"/>
        <v>30</v>
      </c>
      <c r="R160" s="918">
        <f t="shared" si="48"/>
        <v>30</v>
      </c>
      <c r="S160" s="918">
        <f t="shared" si="48"/>
        <v>30</v>
      </c>
      <c r="T160" s="918">
        <f t="shared" si="48"/>
        <v>30</v>
      </c>
      <c r="U160" s="795"/>
      <c r="V160" s="774"/>
      <c r="W160" s="773"/>
      <c r="X160" s="768"/>
    </row>
    <row r="161" spans="1:24" s="765" customFormat="1" hidden="1" outlineLevel="1" x14ac:dyDescent="0.25">
      <c r="A161" s="767"/>
      <c r="B161" s="766"/>
      <c r="C161" s="778"/>
      <c r="D161" s="778"/>
      <c r="E161" s="778"/>
      <c r="F161" s="782"/>
      <c r="G161" s="794"/>
      <c r="H161" s="794"/>
      <c r="I161" s="765" t="s">
        <v>905</v>
      </c>
      <c r="J161" s="782" t="str">
        <f t="shared" si="48"/>
        <v>v</v>
      </c>
      <c r="K161" s="918">
        <f t="shared" si="48"/>
        <v>8</v>
      </c>
      <c r="L161" s="918">
        <f t="shared" si="48"/>
        <v>25</v>
      </c>
      <c r="M161" s="918">
        <f t="shared" si="48"/>
        <v>30</v>
      </c>
      <c r="N161" s="918">
        <f t="shared" si="48"/>
        <v>30</v>
      </c>
      <c r="O161" s="918">
        <f t="shared" si="48"/>
        <v>30</v>
      </c>
      <c r="P161" s="918">
        <f t="shared" si="48"/>
        <v>30</v>
      </c>
      <c r="Q161" s="918">
        <f t="shared" si="48"/>
        <v>30</v>
      </c>
      <c r="R161" s="918">
        <f t="shared" si="48"/>
        <v>30</v>
      </c>
      <c r="S161" s="918">
        <f t="shared" si="48"/>
        <v>30</v>
      </c>
      <c r="T161" s="918">
        <f t="shared" si="48"/>
        <v>30</v>
      </c>
      <c r="U161" s="795"/>
      <c r="V161" s="774"/>
      <c r="W161" s="773"/>
      <c r="X161" s="768"/>
    </row>
    <row r="162" spans="1:24" s="765" customFormat="1" hidden="1" outlineLevel="1" x14ac:dyDescent="0.25">
      <c r="A162" s="767"/>
      <c r="B162" s="766"/>
      <c r="C162" s="778"/>
      <c r="D162" s="778"/>
      <c r="E162" s="778"/>
      <c r="F162" s="782"/>
      <c r="G162" s="782"/>
      <c r="H162" s="782"/>
      <c r="I162" s="765" t="s">
        <v>906</v>
      </c>
      <c r="J162" s="782" t="str">
        <f t="shared" si="48"/>
        <v>z</v>
      </c>
      <c r="K162" s="918">
        <f t="shared" si="48"/>
        <v>8</v>
      </c>
      <c r="L162" s="918">
        <f t="shared" si="48"/>
        <v>25</v>
      </c>
      <c r="M162" s="918">
        <f t="shared" si="48"/>
        <v>30</v>
      </c>
      <c r="N162" s="918">
        <f t="shared" si="48"/>
        <v>30</v>
      </c>
      <c r="O162" s="918">
        <f t="shared" si="48"/>
        <v>30</v>
      </c>
      <c r="P162" s="918">
        <f t="shared" si="48"/>
        <v>30</v>
      </c>
      <c r="Q162" s="918">
        <f t="shared" si="48"/>
        <v>30</v>
      </c>
      <c r="R162" s="918">
        <f t="shared" si="48"/>
        <v>30</v>
      </c>
      <c r="S162" s="918">
        <f t="shared" si="48"/>
        <v>30</v>
      </c>
      <c r="T162" s="918">
        <f t="shared" si="48"/>
        <v>30</v>
      </c>
      <c r="U162" s="801"/>
      <c r="V162" s="774"/>
      <c r="W162" s="773"/>
      <c r="X162" s="768"/>
    </row>
    <row r="163" spans="1:24" s="765" customFormat="1" hidden="1" outlineLevel="1" x14ac:dyDescent="0.25">
      <c r="A163" s="767"/>
      <c r="B163" s="766"/>
      <c r="C163" s="778"/>
      <c r="D163" s="778"/>
      <c r="E163" s="778"/>
      <c r="F163" s="782"/>
      <c r="G163" s="794"/>
      <c r="H163" s="794"/>
      <c r="I163" s="765" t="s">
        <v>906</v>
      </c>
      <c r="J163" s="782" t="str">
        <f t="shared" si="48"/>
        <v>r</v>
      </c>
      <c r="K163" s="918">
        <f t="shared" si="48"/>
        <v>8</v>
      </c>
      <c r="L163" s="918">
        <f t="shared" si="48"/>
        <v>25</v>
      </c>
      <c r="M163" s="918">
        <f t="shared" si="48"/>
        <v>30</v>
      </c>
      <c r="N163" s="918">
        <f t="shared" si="48"/>
        <v>30</v>
      </c>
      <c r="O163" s="918">
        <f t="shared" si="48"/>
        <v>30</v>
      </c>
      <c r="P163" s="918">
        <f t="shared" si="48"/>
        <v>30</v>
      </c>
      <c r="Q163" s="918">
        <f t="shared" si="48"/>
        <v>30</v>
      </c>
      <c r="R163" s="918">
        <f t="shared" si="48"/>
        <v>30</v>
      </c>
      <c r="S163" s="918">
        <f t="shared" si="48"/>
        <v>30</v>
      </c>
      <c r="T163" s="918">
        <f t="shared" si="48"/>
        <v>30</v>
      </c>
      <c r="U163" s="795"/>
      <c r="V163" s="774"/>
      <c r="W163" s="773"/>
      <c r="X163" s="768"/>
    </row>
    <row r="164" spans="1:24" s="765" customFormat="1" hidden="1" outlineLevel="1" x14ac:dyDescent="0.25">
      <c r="A164" s="767"/>
      <c r="B164" s="766"/>
      <c r="C164" s="778"/>
      <c r="D164" s="778"/>
      <c r="E164" s="778"/>
      <c r="F164" s="782"/>
      <c r="G164" s="794"/>
      <c r="H164" s="794"/>
      <c r="I164" s="765" t="s">
        <v>906</v>
      </c>
      <c r="J164" s="782" t="str">
        <f t="shared" si="48"/>
        <v>w</v>
      </c>
      <c r="K164" s="918">
        <f t="shared" si="48"/>
        <v>8</v>
      </c>
      <c r="L164" s="918">
        <f t="shared" ref="L164:T164" si="49">L152</f>
        <v>25</v>
      </c>
      <c r="M164" s="918">
        <f t="shared" si="49"/>
        <v>30</v>
      </c>
      <c r="N164" s="918">
        <f t="shared" si="49"/>
        <v>30</v>
      </c>
      <c r="O164" s="918">
        <f t="shared" si="49"/>
        <v>30</v>
      </c>
      <c r="P164" s="918">
        <f t="shared" si="49"/>
        <v>30</v>
      </c>
      <c r="Q164" s="918">
        <f t="shared" si="49"/>
        <v>30</v>
      </c>
      <c r="R164" s="918">
        <f t="shared" si="49"/>
        <v>30</v>
      </c>
      <c r="S164" s="918">
        <f t="shared" si="49"/>
        <v>30</v>
      </c>
      <c r="T164" s="918">
        <f t="shared" si="49"/>
        <v>30</v>
      </c>
      <c r="U164" s="795"/>
      <c r="V164" s="774"/>
      <c r="W164" s="773"/>
      <c r="X164" s="768"/>
    </row>
    <row r="165" spans="1:24" s="765" customFormat="1" hidden="1" outlineLevel="1" x14ac:dyDescent="0.25">
      <c r="A165" s="767"/>
      <c r="B165" s="766"/>
      <c r="C165" s="778"/>
      <c r="D165" s="778"/>
      <c r="E165" s="778"/>
      <c r="F165" s="782"/>
      <c r="G165" s="794"/>
      <c r="H165" s="794"/>
      <c r="I165" s="765" t="s">
        <v>906</v>
      </c>
      <c r="J165" s="782" t="str">
        <f t="shared" si="48"/>
        <v>o</v>
      </c>
      <c r="K165" s="918">
        <f t="shared" ref="K165:T165" si="50">K153</f>
        <v>8</v>
      </c>
      <c r="L165" s="918">
        <f t="shared" si="50"/>
        <v>25</v>
      </c>
      <c r="M165" s="918">
        <f t="shared" si="50"/>
        <v>30</v>
      </c>
      <c r="N165" s="918">
        <f t="shared" si="50"/>
        <v>30</v>
      </c>
      <c r="O165" s="918">
        <f t="shared" si="50"/>
        <v>30</v>
      </c>
      <c r="P165" s="918">
        <f t="shared" si="50"/>
        <v>30</v>
      </c>
      <c r="Q165" s="918">
        <f t="shared" si="50"/>
        <v>30</v>
      </c>
      <c r="R165" s="918">
        <f t="shared" si="50"/>
        <v>30</v>
      </c>
      <c r="S165" s="918">
        <f t="shared" si="50"/>
        <v>30</v>
      </c>
      <c r="T165" s="918">
        <f t="shared" si="50"/>
        <v>30</v>
      </c>
      <c r="U165" s="795"/>
      <c r="V165" s="774"/>
      <c r="W165" s="773"/>
      <c r="X165" s="768"/>
    </row>
    <row r="166" spans="1:24" s="765" customFormat="1" hidden="1" outlineLevel="1" x14ac:dyDescent="0.25">
      <c r="A166" s="767"/>
      <c r="B166" s="766"/>
      <c r="C166" s="778"/>
      <c r="D166" s="778"/>
      <c r="E166" s="778"/>
      <c r="F166" s="782"/>
      <c r="G166" s="794"/>
      <c r="H166" s="794"/>
      <c r="I166" s="765" t="s">
        <v>906</v>
      </c>
      <c r="J166" s="782" t="str">
        <f t="shared" si="48"/>
        <v>b</v>
      </c>
      <c r="K166" s="918">
        <f t="shared" ref="K166:T166" si="51">K154</f>
        <v>8</v>
      </c>
      <c r="L166" s="918">
        <f t="shared" si="51"/>
        <v>25</v>
      </c>
      <c r="M166" s="918">
        <f t="shared" si="51"/>
        <v>30</v>
      </c>
      <c r="N166" s="918">
        <f t="shared" si="51"/>
        <v>30</v>
      </c>
      <c r="O166" s="918">
        <f t="shared" si="51"/>
        <v>30</v>
      </c>
      <c r="P166" s="918">
        <f t="shared" si="51"/>
        <v>30</v>
      </c>
      <c r="Q166" s="918">
        <f t="shared" si="51"/>
        <v>30</v>
      </c>
      <c r="R166" s="918">
        <f t="shared" si="51"/>
        <v>30</v>
      </c>
      <c r="S166" s="918">
        <f t="shared" si="51"/>
        <v>30</v>
      </c>
      <c r="T166" s="918">
        <f t="shared" si="51"/>
        <v>30</v>
      </c>
      <c r="U166" s="795"/>
      <c r="V166" s="774"/>
      <c r="W166" s="773"/>
      <c r="X166" s="768"/>
    </row>
    <row r="167" spans="1:24" s="765" customFormat="1" hidden="1" outlineLevel="1" x14ac:dyDescent="0.25">
      <c r="A167" s="767"/>
      <c r="B167" s="766"/>
      <c r="C167" s="778"/>
      <c r="D167" s="778"/>
      <c r="E167" s="778"/>
      <c r="F167" s="782"/>
      <c r="G167" s="794"/>
      <c r="H167" s="794"/>
      <c r="I167" s="765" t="s">
        <v>906</v>
      </c>
      <c r="J167" s="782" t="str">
        <f t="shared" si="48"/>
        <v>l</v>
      </c>
      <c r="K167" s="918">
        <f t="shared" ref="K167:T167" si="52">K155</f>
        <v>8</v>
      </c>
      <c r="L167" s="918">
        <f t="shared" si="52"/>
        <v>25</v>
      </c>
      <c r="M167" s="918">
        <f t="shared" si="52"/>
        <v>30</v>
      </c>
      <c r="N167" s="918">
        <f t="shared" si="52"/>
        <v>30</v>
      </c>
      <c r="O167" s="918">
        <f t="shared" si="52"/>
        <v>30</v>
      </c>
      <c r="P167" s="918">
        <f t="shared" si="52"/>
        <v>30</v>
      </c>
      <c r="Q167" s="918">
        <f t="shared" si="52"/>
        <v>30</v>
      </c>
      <c r="R167" s="918">
        <f t="shared" si="52"/>
        <v>30</v>
      </c>
      <c r="S167" s="918">
        <f t="shared" si="52"/>
        <v>30</v>
      </c>
      <c r="T167" s="918">
        <f t="shared" si="52"/>
        <v>30</v>
      </c>
      <c r="U167" s="795"/>
      <c r="V167" s="774"/>
      <c r="W167" s="773"/>
      <c r="X167" s="768"/>
    </row>
    <row r="168" spans="1:24" s="765" customFormat="1" hidden="1" outlineLevel="1" x14ac:dyDescent="0.25">
      <c r="A168" s="767"/>
      <c r="B168" s="766"/>
      <c r="C168" s="778"/>
      <c r="D168" s="778"/>
      <c r="E168" s="778"/>
      <c r="F168" s="782"/>
      <c r="G168" s="794"/>
      <c r="H168" s="794"/>
      <c r="I168" s="765" t="s">
        <v>906</v>
      </c>
      <c r="J168" s="782" t="str">
        <f t="shared" si="48"/>
        <v>h</v>
      </c>
      <c r="K168" s="918">
        <f t="shared" ref="K168:T168" si="53">K156</f>
        <v>8</v>
      </c>
      <c r="L168" s="918">
        <f t="shared" si="53"/>
        <v>25</v>
      </c>
      <c r="M168" s="918">
        <f t="shared" si="53"/>
        <v>30</v>
      </c>
      <c r="N168" s="918">
        <f t="shared" si="53"/>
        <v>30</v>
      </c>
      <c r="O168" s="918">
        <f t="shared" si="53"/>
        <v>30</v>
      </c>
      <c r="P168" s="918">
        <f t="shared" si="53"/>
        <v>30</v>
      </c>
      <c r="Q168" s="918">
        <f t="shared" si="53"/>
        <v>30</v>
      </c>
      <c r="R168" s="918">
        <f t="shared" si="53"/>
        <v>30</v>
      </c>
      <c r="S168" s="918">
        <f t="shared" si="53"/>
        <v>30</v>
      </c>
      <c r="T168" s="918">
        <f t="shared" si="53"/>
        <v>30</v>
      </c>
      <c r="U168" s="795"/>
      <c r="V168" s="774"/>
      <c r="W168" s="773"/>
      <c r="X168" s="768"/>
    </row>
    <row r="169" spans="1:24" s="765" customFormat="1" hidden="1" outlineLevel="1" x14ac:dyDescent="0.25">
      <c r="A169" s="767"/>
      <c r="B169" s="766"/>
      <c r="C169" s="778"/>
      <c r="D169" s="778"/>
      <c r="E169" s="778"/>
      <c r="F169" s="782"/>
      <c r="G169" s="794"/>
      <c r="H169" s="794"/>
      <c r="I169" s="765" t="s">
        <v>906</v>
      </c>
      <c r="J169" s="782" t="str">
        <f t="shared" si="48"/>
        <v>of</v>
      </c>
      <c r="K169" s="918">
        <f t="shared" ref="K169:T169" si="54">K157</f>
        <v>8</v>
      </c>
      <c r="L169" s="918">
        <f t="shared" si="54"/>
        <v>25</v>
      </c>
      <c r="M169" s="918">
        <f t="shared" si="54"/>
        <v>30</v>
      </c>
      <c r="N169" s="918">
        <f t="shared" si="54"/>
        <v>30</v>
      </c>
      <c r="O169" s="918">
        <f t="shared" si="54"/>
        <v>30</v>
      </c>
      <c r="P169" s="918">
        <f t="shared" si="54"/>
        <v>30</v>
      </c>
      <c r="Q169" s="918">
        <f t="shared" si="54"/>
        <v>30</v>
      </c>
      <c r="R169" s="918">
        <f t="shared" si="54"/>
        <v>30</v>
      </c>
      <c r="S169" s="918">
        <f t="shared" si="54"/>
        <v>30</v>
      </c>
      <c r="T169" s="918">
        <f t="shared" si="54"/>
        <v>30</v>
      </c>
      <c r="U169" s="795"/>
      <c r="V169" s="774"/>
      <c r="W169" s="773"/>
      <c r="X169" s="768"/>
    </row>
    <row r="170" spans="1:24" s="765" customFormat="1" hidden="1" outlineLevel="1" x14ac:dyDescent="0.25">
      <c r="A170" s="767"/>
      <c r="B170" s="766"/>
      <c r="C170" s="778"/>
      <c r="D170" s="778"/>
      <c r="E170" s="778"/>
      <c r="F170" s="782"/>
      <c r="G170" s="794"/>
      <c r="H170" s="794"/>
      <c r="I170" s="765" t="s">
        <v>906</v>
      </c>
      <c r="J170" s="782" t="str">
        <f t="shared" si="48"/>
        <v>f</v>
      </c>
      <c r="K170" s="918">
        <f t="shared" ref="K170:T170" si="55">K158</f>
        <v>8</v>
      </c>
      <c r="L170" s="918">
        <f t="shared" si="55"/>
        <v>25</v>
      </c>
      <c r="M170" s="918">
        <f t="shared" si="55"/>
        <v>30</v>
      </c>
      <c r="N170" s="918">
        <f t="shared" si="55"/>
        <v>30</v>
      </c>
      <c r="O170" s="918">
        <f t="shared" si="55"/>
        <v>30</v>
      </c>
      <c r="P170" s="918">
        <f t="shared" si="55"/>
        <v>30</v>
      </c>
      <c r="Q170" s="918">
        <f t="shared" si="55"/>
        <v>30</v>
      </c>
      <c r="R170" s="918">
        <f t="shared" si="55"/>
        <v>30</v>
      </c>
      <c r="S170" s="918">
        <f t="shared" si="55"/>
        <v>30</v>
      </c>
      <c r="T170" s="918">
        <f t="shared" si="55"/>
        <v>30</v>
      </c>
      <c r="U170" s="795"/>
      <c r="V170" s="774"/>
      <c r="W170" s="773"/>
      <c r="X170" s="768"/>
    </row>
    <row r="171" spans="1:24" s="765" customFormat="1" hidden="1" outlineLevel="1" x14ac:dyDescent="0.25">
      <c r="A171" s="767"/>
      <c r="B171" s="766"/>
      <c r="C171" s="778"/>
      <c r="D171" s="778"/>
      <c r="E171" s="778"/>
      <c r="F171" s="782"/>
      <c r="G171" s="794"/>
      <c r="H171" s="794"/>
      <c r="I171" s="765" t="s">
        <v>906</v>
      </c>
      <c r="J171" s="782" t="str">
        <f t="shared" si="48"/>
        <v>i</v>
      </c>
      <c r="K171" s="918">
        <f t="shared" ref="K171:T171" si="56">K159</f>
        <v>8</v>
      </c>
      <c r="L171" s="918">
        <f t="shared" si="56"/>
        <v>25</v>
      </c>
      <c r="M171" s="918">
        <f t="shared" si="56"/>
        <v>30</v>
      </c>
      <c r="N171" s="918">
        <f t="shared" si="56"/>
        <v>30</v>
      </c>
      <c r="O171" s="918">
        <f t="shared" si="56"/>
        <v>30</v>
      </c>
      <c r="P171" s="918">
        <f t="shared" si="56"/>
        <v>30</v>
      </c>
      <c r="Q171" s="918">
        <f t="shared" si="56"/>
        <v>30</v>
      </c>
      <c r="R171" s="918">
        <f t="shared" si="56"/>
        <v>30</v>
      </c>
      <c r="S171" s="918">
        <f t="shared" si="56"/>
        <v>30</v>
      </c>
      <c r="T171" s="918">
        <f t="shared" si="56"/>
        <v>30</v>
      </c>
      <c r="U171" s="795"/>
      <c r="V171" s="774"/>
      <c r="W171" s="773"/>
      <c r="X171" s="768"/>
    </row>
    <row r="172" spans="1:24" s="765" customFormat="1" hidden="1" outlineLevel="1" x14ac:dyDescent="0.25">
      <c r="A172" s="767"/>
      <c r="B172" s="766"/>
      <c r="C172" s="778"/>
      <c r="D172" s="778"/>
      <c r="E172" s="778"/>
      <c r="F172" s="782"/>
      <c r="G172" s="794"/>
      <c r="H172" s="794"/>
      <c r="I172" s="765" t="s">
        <v>906</v>
      </c>
      <c r="J172" s="782" t="str">
        <f t="shared" si="48"/>
        <v>k</v>
      </c>
      <c r="K172" s="918">
        <f t="shared" ref="K172:T172" si="57">K160</f>
        <v>8</v>
      </c>
      <c r="L172" s="918">
        <f t="shared" si="57"/>
        <v>25</v>
      </c>
      <c r="M172" s="918">
        <f t="shared" si="57"/>
        <v>30</v>
      </c>
      <c r="N172" s="918">
        <f t="shared" si="57"/>
        <v>30</v>
      </c>
      <c r="O172" s="918">
        <f t="shared" si="57"/>
        <v>30</v>
      </c>
      <c r="P172" s="918">
        <f t="shared" si="57"/>
        <v>30</v>
      </c>
      <c r="Q172" s="918">
        <f t="shared" si="57"/>
        <v>30</v>
      </c>
      <c r="R172" s="918">
        <f t="shared" si="57"/>
        <v>30</v>
      </c>
      <c r="S172" s="918">
        <f t="shared" si="57"/>
        <v>30</v>
      </c>
      <c r="T172" s="918">
        <f t="shared" si="57"/>
        <v>30</v>
      </c>
      <c r="U172" s="795"/>
      <c r="V172" s="774"/>
      <c r="W172" s="773"/>
      <c r="X172" s="768"/>
    </row>
    <row r="173" spans="1:24" s="765" customFormat="1" hidden="1" outlineLevel="1" x14ac:dyDescent="0.25">
      <c r="A173" s="767"/>
      <c r="B173" s="766"/>
      <c r="C173" s="778"/>
      <c r="D173" s="778"/>
      <c r="E173" s="778"/>
      <c r="F173" s="782"/>
      <c r="G173" s="794"/>
      <c r="H173" s="794"/>
      <c r="I173" s="765" t="s">
        <v>906</v>
      </c>
      <c r="J173" s="782" t="str">
        <f t="shared" si="48"/>
        <v>v</v>
      </c>
      <c r="K173" s="918">
        <f t="shared" ref="K173:T173" si="58">K161</f>
        <v>8</v>
      </c>
      <c r="L173" s="918">
        <f t="shared" si="58"/>
        <v>25</v>
      </c>
      <c r="M173" s="918">
        <f t="shared" si="58"/>
        <v>30</v>
      </c>
      <c r="N173" s="918">
        <f t="shared" si="58"/>
        <v>30</v>
      </c>
      <c r="O173" s="918">
        <f t="shared" si="58"/>
        <v>30</v>
      </c>
      <c r="P173" s="918">
        <f t="shared" si="58"/>
        <v>30</v>
      </c>
      <c r="Q173" s="918">
        <f t="shared" si="58"/>
        <v>30</v>
      </c>
      <c r="R173" s="918">
        <f t="shared" si="58"/>
        <v>30</v>
      </c>
      <c r="S173" s="918">
        <f t="shared" si="58"/>
        <v>30</v>
      </c>
      <c r="T173" s="918">
        <f t="shared" si="58"/>
        <v>30</v>
      </c>
      <c r="U173" s="795"/>
      <c r="V173" s="774"/>
      <c r="W173" s="773"/>
      <c r="X173" s="768"/>
    </row>
    <row r="174" spans="1:24" s="765" customFormat="1" hidden="1" outlineLevel="1" x14ac:dyDescent="0.25">
      <c r="A174" s="767"/>
      <c r="B174" s="766"/>
      <c r="C174" s="778"/>
      <c r="D174" s="778"/>
      <c r="E174" s="778"/>
      <c r="F174" s="782"/>
      <c r="G174" s="782"/>
      <c r="H174" s="782"/>
      <c r="I174" s="765" t="s">
        <v>907</v>
      </c>
      <c r="J174" s="782" t="str">
        <f t="shared" si="48"/>
        <v>z</v>
      </c>
      <c r="K174" s="918">
        <f t="shared" ref="K174:T174" si="59">K162</f>
        <v>8</v>
      </c>
      <c r="L174" s="918">
        <f t="shared" si="59"/>
        <v>25</v>
      </c>
      <c r="M174" s="918">
        <f t="shared" si="59"/>
        <v>30</v>
      </c>
      <c r="N174" s="918">
        <f t="shared" si="59"/>
        <v>30</v>
      </c>
      <c r="O174" s="918">
        <f t="shared" si="59"/>
        <v>30</v>
      </c>
      <c r="P174" s="918">
        <f t="shared" si="59"/>
        <v>30</v>
      </c>
      <c r="Q174" s="918">
        <f t="shared" si="59"/>
        <v>30</v>
      </c>
      <c r="R174" s="918">
        <f t="shared" si="59"/>
        <v>30</v>
      </c>
      <c r="S174" s="918">
        <f t="shared" si="59"/>
        <v>30</v>
      </c>
      <c r="T174" s="918">
        <f t="shared" si="59"/>
        <v>30</v>
      </c>
      <c r="U174" s="801"/>
      <c r="V174" s="774"/>
      <c r="W174" s="773"/>
      <c r="X174" s="768"/>
    </row>
    <row r="175" spans="1:24" s="765" customFormat="1" hidden="1" outlineLevel="1" x14ac:dyDescent="0.25">
      <c r="A175" s="767"/>
      <c r="B175" s="766"/>
      <c r="C175" s="778"/>
      <c r="D175" s="778"/>
      <c r="E175" s="778"/>
      <c r="F175" s="782"/>
      <c r="G175" s="794"/>
      <c r="H175" s="794"/>
      <c r="I175" s="765" t="s">
        <v>907</v>
      </c>
      <c r="J175" s="782" t="str">
        <f t="shared" si="48"/>
        <v>r</v>
      </c>
      <c r="K175" s="918">
        <f t="shared" ref="K175:T175" si="60">K163</f>
        <v>8</v>
      </c>
      <c r="L175" s="918">
        <f t="shared" si="60"/>
        <v>25</v>
      </c>
      <c r="M175" s="918">
        <f t="shared" si="60"/>
        <v>30</v>
      </c>
      <c r="N175" s="918">
        <f t="shared" si="60"/>
        <v>30</v>
      </c>
      <c r="O175" s="918">
        <f t="shared" si="60"/>
        <v>30</v>
      </c>
      <c r="P175" s="918">
        <f t="shared" si="60"/>
        <v>30</v>
      </c>
      <c r="Q175" s="918">
        <f t="shared" si="60"/>
        <v>30</v>
      </c>
      <c r="R175" s="918">
        <f t="shared" si="60"/>
        <v>30</v>
      </c>
      <c r="S175" s="918">
        <f t="shared" si="60"/>
        <v>30</v>
      </c>
      <c r="T175" s="918">
        <f t="shared" si="60"/>
        <v>30</v>
      </c>
      <c r="U175" s="795"/>
      <c r="V175" s="774"/>
      <c r="W175" s="773"/>
      <c r="X175" s="768"/>
    </row>
    <row r="176" spans="1:24" s="765" customFormat="1" hidden="1" outlineLevel="1" x14ac:dyDescent="0.25">
      <c r="A176" s="767"/>
      <c r="B176" s="766"/>
      <c r="C176" s="778"/>
      <c r="D176" s="778"/>
      <c r="E176" s="778"/>
      <c r="F176" s="782"/>
      <c r="G176" s="794"/>
      <c r="H176" s="794"/>
      <c r="I176" s="765" t="s">
        <v>907</v>
      </c>
      <c r="J176" s="782" t="str">
        <f t="shared" si="48"/>
        <v>w</v>
      </c>
      <c r="K176" s="918">
        <f t="shared" ref="K176:T176" si="61">K164</f>
        <v>8</v>
      </c>
      <c r="L176" s="918">
        <f t="shared" si="61"/>
        <v>25</v>
      </c>
      <c r="M176" s="918">
        <f t="shared" si="61"/>
        <v>30</v>
      </c>
      <c r="N176" s="918">
        <f t="shared" si="61"/>
        <v>30</v>
      </c>
      <c r="O176" s="918">
        <f t="shared" si="61"/>
        <v>30</v>
      </c>
      <c r="P176" s="918">
        <f t="shared" si="61"/>
        <v>30</v>
      </c>
      <c r="Q176" s="918">
        <f t="shared" si="61"/>
        <v>30</v>
      </c>
      <c r="R176" s="918">
        <f t="shared" si="61"/>
        <v>30</v>
      </c>
      <c r="S176" s="918">
        <f t="shared" si="61"/>
        <v>30</v>
      </c>
      <c r="T176" s="918">
        <f t="shared" si="61"/>
        <v>30</v>
      </c>
      <c r="U176" s="795"/>
      <c r="V176" s="774"/>
      <c r="W176" s="773"/>
      <c r="X176" s="768"/>
    </row>
    <row r="177" spans="1:24" s="765" customFormat="1" hidden="1" outlineLevel="1" x14ac:dyDescent="0.25">
      <c r="A177" s="767"/>
      <c r="B177" s="766"/>
      <c r="C177" s="778"/>
      <c r="D177" s="778"/>
      <c r="E177" s="778"/>
      <c r="F177" s="782"/>
      <c r="G177" s="794"/>
      <c r="H177" s="794"/>
      <c r="I177" s="765" t="s">
        <v>907</v>
      </c>
      <c r="J177" s="782" t="str">
        <f t="shared" si="48"/>
        <v>o</v>
      </c>
      <c r="K177" s="918">
        <f t="shared" ref="K177:T177" si="62">K165</f>
        <v>8</v>
      </c>
      <c r="L177" s="918">
        <f t="shared" si="62"/>
        <v>25</v>
      </c>
      <c r="M177" s="918">
        <f t="shared" si="62"/>
        <v>30</v>
      </c>
      <c r="N177" s="918">
        <f t="shared" si="62"/>
        <v>30</v>
      </c>
      <c r="O177" s="918">
        <f t="shared" si="62"/>
        <v>30</v>
      </c>
      <c r="P177" s="918">
        <f t="shared" si="62"/>
        <v>30</v>
      </c>
      <c r="Q177" s="918">
        <f t="shared" si="62"/>
        <v>30</v>
      </c>
      <c r="R177" s="918">
        <f t="shared" si="62"/>
        <v>30</v>
      </c>
      <c r="S177" s="918">
        <f t="shared" si="62"/>
        <v>30</v>
      </c>
      <c r="T177" s="918">
        <f t="shared" si="62"/>
        <v>30</v>
      </c>
      <c r="U177" s="795"/>
      <c r="V177" s="774"/>
      <c r="W177" s="773"/>
      <c r="X177" s="768"/>
    </row>
    <row r="178" spans="1:24" s="765" customFormat="1" hidden="1" outlineLevel="1" x14ac:dyDescent="0.25">
      <c r="A178" s="767"/>
      <c r="B178" s="766"/>
      <c r="C178" s="778"/>
      <c r="D178" s="778"/>
      <c r="E178" s="778"/>
      <c r="F178" s="782"/>
      <c r="G178" s="794"/>
      <c r="H178" s="794"/>
      <c r="I178" s="765" t="s">
        <v>907</v>
      </c>
      <c r="J178" s="782" t="str">
        <f t="shared" si="48"/>
        <v>b</v>
      </c>
      <c r="K178" s="918">
        <f t="shared" ref="K178:T178" si="63">K166</f>
        <v>8</v>
      </c>
      <c r="L178" s="918">
        <f t="shared" si="63"/>
        <v>25</v>
      </c>
      <c r="M178" s="918">
        <f t="shared" si="63"/>
        <v>30</v>
      </c>
      <c r="N178" s="918">
        <f t="shared" si="63"/>
        <v>30</v>
      </c>
      <c r="O178" s="918">
        <f t="shared" si="63"/>
        <v>30</v>
      </c>
      <c r="P178" s="918">
        <f t="shared" si="63"/>
        <v>30</v>
      </c>
      <c r="Q178" s="918">
        <f t="shared" si="63"/>
        <v>30</v>
      </c>
      <c r="R178" s="918">
        <f t="shared" si="63"/>
        <v>30</v>
      </c>
      <c r="S178" s="918">
        <f t="shared" si="63"/>
        <v>30</v>
      </c>
      <c r="T178" s="918">
        <f t="shared" si="63"/>
        <v>30</v>
      </c>
      <c r="U178" s="795"/>
      <c r="V178" s="774"/>
      <c r="W178" s="773"/>
      <c r="X178" s="768"/>
    </row>
    <row r="179" spans="1:24" s="765" customFormat="1" hidden="1" outlineLevel="1" x14ac:dyDescent="0.25">
      <c r="A179" s="767"/>
      <c r="B179" s="766"/>
      <c r="C179" s="778"/>
      <c r="D179" s="778"/>
      <c r="E179" s="778"/>
      <c r="F179" s="782"/>
      <c r="G179" s="794"/>
      <c r="H179" s="794"/>
      <c r="I179" s="765" t="s">
        <v>907</v>
      </c>
      <c r="J179" s="782" t="str">
        <f t="shared" si="48"/>
        <v>l</v>
      </c>
      <c r="K179" s="918">
        <f t="shared" ref="K179:T179" si="64">K167</f>
        <v>8</v>
      </c>
      <c r="L179" s="918">
        <f t="shared" si="64"/>
        <v>25</v>
      </c>
      <c r="M179" s="918">
        <f t="shared" si="64"/>
        <v>30</v>
      </c>
      <c r="N179" s="918">
        <f t="shared" si="64"/>
        <v>30</v>
      </c>
      <c r="O179" s="918">
        <f t="shared" si="64"/>
        <v>30</v>
      </c>
      <c r="P179" s="918">
        <f t="shared" si="64"/>
        <v>30</v>
      </c>
      <c r="Q179" s="918">
        <f t="shared" si="64"/>
        <v>30</v>
      </c>
      <c r="R179" s="918">
        <f t="shared" si="64"/>
        <v>30</v>
      </c>
      <c r="S179" s="918">
        <f t="shared" si="64"/>
        <v>30</v>
      </c>
      <c r="T179" s="918">
        <f t="shared" si="64"/>
        <v>30</v>
      </c>
      <c r="U179" s="795"/>
      <c r="V179" s="774"/>
      <c r="W179" s="773"/>
      <c r="X179" s="768"/>
    </row>
    <row r="180" spans="1:24" s="765" customFormat="1" hidden="1" outlineLevel="1" x14ac:dyDescent="0.25">
      <c r="A180" s="767"/>
      <c r="B180" s="766"/>
      <c r="C180" s="778"/>
      <c r="D180" s="778"/>
      <c r="E180" s="778"/>
      <c r="F180" s="782"/>
      <c r="G180" s="794"/>
      <c r="H180" s="794"/>
      <c r="I180" s="765" t="s">
        <v>907</v>
      </c>
      <c r="J180" s="782" t="str">
        <f t="shared" si="48"/>
        <v>h</v>
      </c>
      <c r="K180" s="918">
        <f t="shared" ref="K180:T180" si="65">K168</f>
        <v>8</v>
      </c>
      <c r="L180" s="918">
        <f t="shared" si="65"/>
        <v>25</v>
      </c>
      <c r="M180" s="918">
        <f t="shared" si="65"/>
        <v>30</v>
      </c>
      <c r="N180" s="918">
        <f t="shared" si="65"/>
        <v>30</v>
      </c>
      <c r="O180" s="918">
        <f t="shared" si="65"/>
        <v>30</v>
      </c>
      <c r="P180" s="918">
        <f t="shared" si="65"/>
        <v>30</v>
      </c>
      <c r="Q180" s="918">
        <f t="shared" si="65"/>
        <v>30</v>
      </c>
      <c r="R180" s="918">
        <f t="shared" si="65"/>
        <v>30</v>
      </c>
      <c r="S180" s="918">
        <f t="shared" si="65"/>
        <v>30</v>
      </c>
      <c r="T180" s="918">
        <f t="shared" si="65"/>
        <v>30</v>
      </c>
      <c r="U180" s="795"/>
      <c r="V180" s="774"/>
      <c r="W180" s="773"/>
      <c r="X180" s="768"/>
    </row>
    <row r="181" spans="1:24" s="765" customFormat="1" hidden="1" outlineLevel="1" x14ac:dyDescent="0.25">
      <c r="A181" s="767"/>
      <c r="B181" s="766"/>
      <c r="C181" s="778"/>
      <c r="D181" s="778"/>
      <c r="E181" s="778"/>
      <c r="F181" s="782"/>
      <c r="G181" s="794"/>
      <c r="H181" s="794"/>
      <c r="I181" s="765" t="s">
        <v>907</v>
      </c>
      <c r="J181" s="782" t="str">
        <f t="shared" si="48"/>
        <v>of</v>
      </c>
      <c r="K181" s="918">
        <f t="shared" ref="K181:T181" si="66">K169</f>
        <v>8</v>
      </c>
      <c r="L181" s="918">
        <f t="shared" si="66"/>
        <v>25</v>
      </c>
      <c r="M181" s="918">
        <f t="shared" si="66"/>
        <v>30</v>
      </c>
      <c r="N181" s="918">
        <f t="shared" si="66"/>
        <v>30</v>
      </c>
      <c r="O181" s="918">
        <f t="shared" si="66"/>
        <v>30</v>
      </c>
      <c r="P181" s="918">
        <f t="shared" si="66"/>
        <v>30</v>
      </c>
      <c r="Q181" s="918">
        <f t="shared" si="66"/>
        <v>30</v>
      </c>
      <c r="R181" s="918">
        <f t="shared" si="66"/>
        <v>30</v>
      </c>
      <c r="S181" s="918">
        <f t="shared" si="66"/>
        <v>30</v>
      </c>
      <c r="T181" s="918">
        <f t="shared" si="66"/>
        <v>30</v>
      </c>
      <c r="U181" s="795"/>
      <c r="V181" s="774"/>
      <c r="W181" s="773"/>
      <c r="X181" s="768"/>
    </row>
    <row r="182" spans="1:24" s="765" customFormat="1" hidden="1" outlineLevel="1" x14ac:dyDescent="0.25">
      <c r="A182" s="767"/>
      <c r="B182" s="766"/>
      <c r="C182" s="778"/>
      <c r="D182" s="778"/>
      <c r="E182" s="778"/>
      <c r="F182" s="782"/>
      <c r="G182" s="794"/>
      <c r="H182" s="794"/>
      <c r="I182" s="765" t="s">
        <v>907</v>
      </c>
      <c r="J182" s="782" t="str">
        <f t="shared" si="48"/>
        <v>f</v>
      </c>
      <c r="K182" s="918">
        <f t="shared" ref="K182:T182" si="67">K170</f>
        <v>8</v>
      </c>
      <c r="L182" s="918">
        <f t="shared" si="67"/>
        <v>25</v>
      </c>
      <c r="M182" s="918">
        <f t="shared" si="67"/>
        <v>30</v>
      </c>
      <c r="N182" s="918">
        <f t="shared" si="67"/>
        <v>30</v>
      </c>
      <c r="O182" s="918">
        <f t="shared" si="67"/>
        <v>30</v>
      </c>
      <c r="P182" s="918">
        <f t="shared" si="67"/>
        <v>30</v>
      </c>
      <c r="Q182" s="918">
        <f t="shared" si="67"/>
        <v>30</v>
      </c>
      <c r="R182" s="918">
        <f t="shared" si="67"/>
        <v>30</v>
      </c>
      <c r="S182" s="918">
        <f t="shared" si="67"/>
        <v>30</v>
      </c>
      <c r="T182" s="918">
        <f t="shared" si="67"/>
        <v>30</v>
      </c>
      <c r="U182" s="795"/>
      <c r="V182" s="774"/>
      <c r="W182" s="773"/>
      <c r="X182" s="768"/>
    </row>
    <row r="183" spans="1:24" s="765" customFormat="1" hidden="1" outlineLevel="1" x14ac:dyDescent="0.25">
      <c r="A183" s="767"/>
      <c r="B183" s="766"/>
      <c r="C183" s="778"/>
      <c r="D183" s="778"/>
      <c r="E183" s="778"/>
      <c r="F183" s="782"/>
      <c r="G183" s="794"/>
      <c r="H183" s="794"/>
      <c r="I183" s="765" t="s">
        <v>907</v>
      </c>
      <c r="J183" s="782" t="str">
        <f t="shared" si="48"/>
        <v>i</v>
      </c>
      <c r="K183" s="918">
        <f t="shared" ref="K183:T183" si="68">K171</f>
        <v>8</v>
      </c>
      <c r="L183" s="918">
        <f t="shared" si="68"/>
        <v>25</v>
      </c>
      <c r="M183" s="918">
        <f t="shared" si="68"/>
        <v>30</v>
      </c>
      <c r="N183" s="918">
        <f t="shared" si="68"/>
        <v>30</v>
      </c>
      <c r="O183" s="918">
        <f t="shared" si="68"/>
        <v>30</v>
      </c>
      <c r="P183" s="918">
        <f t="shared" si="68"/>
        <v>30</v>
      </c>
      <c r="Q183" s="918">
        <f t="shared" si="68"/>
        <v>30</v>
      </c>
      <c r="R183" s="918">
        <f t="shared" si="68"/>
        <v>30</v>
      </c>
      <c r="S183" s="918">
        <f t="shared" si="68"/>
        <v>30</v>
      </c>
      <c r="T183" s="918">
        <f t="shared" si="68"/>
        <v>30</v>
      </c>
      <c r="U183" s="795"/>
      <c r="V183" s="774"/>
      <c r="W183" s="773"/>
      <c r="X183" s="768"/>
    </row>
    <row r="184" spans="1:24" s="765" customFormat="1" hidden="1" outlineLevel="1" x14ac:dyDescent="0.25">
      <c r="A184" s="767"/>
      <c r="B184" s="766"/>
      <c r="C184" s="778"/>
      <c r="D184" s="778"/>
      <c r="E184" s="778"/>
      <c r="F184" s="782"/>
      <c r="G184" s="794"/>
      <c r="H184" s="794"/>
      <c r="I184" s="765" t="s">
        <v>907</v>
      </c>
      <c r="J184" s="782" t="str">
        <f t="shared" si="48"/>
        <v>k</v>
      </c>
      <c r="K184" s="918">
        <f t="shared" ref="K184:T184" si="69">K172</f>
        <v>8</v>
      </c>
      <c r="L184" s="918">
        <f t="shared" si="69"/>
        <v>25</v>
      </c>
      <c r="M184" s="918">
        <f t="shared" si="69"/>
        <v>30</v>
      </c>
      <c r="N184" s="918">
        <f t="shared" si="69"/>
        <v>30</v>
      </c>
      <c r="O184" s="918">
        <f t="shared" si="69"/>
        <v>30</v>
      </c>
      <c r="P184" s="918">
        <f t="shared" si="69"/>
        <v>30</v>
      </c>
      <c r="Q184" s="918">
        <f t="shared" si="69"/>
        <v>30</v>
      </c>
      <c r="R184" s="918">
        <f t="shared" si="69"/>
        <v>30</v>
      </c>
      <c r="S184" s="918">
        <f t="shared" si="69"/>
        <v>30</v>
      </c>
      <c r="T184" s="918">
        <f t="shared" si="69"/>
        <v>30</v>
      </c>
      <c r="U184" s="795"/>
      <c r="V184" s="774"/>
      <c r="W184" s="773"/>
      <c r="X184" s="768"/>
    </row>
    <row r="185" spans="1:24" s="765" customFormat="1" hidden="1" outlineLevel="1" x14ac:dyDescent="0.25">
      <c r="A185" s="767"/>
      <c r="B185" s="766"/>
      <c r="C185" s="778"/>
      <c r="D185" s="778"/>
      <c r="E185" s="778"/>
      <c r="F185" s="782"/>
      <c r="G185" s="794"/>
      <c r="H185" s="794"/>
      <c r="I185" s="765" t="s">
        <v>907</v>
      </c>
      <c r="J185" s="782" t="str">
        <f t="shared" si="48"/>
        <v>v</v>
      </c>
      <c r="K185" s="918">
        <f t="shared" ref="K185:T185" si="70">K173</f>
        <v>8</v>
      </c>
      <c r="L185" s="918">
        <f t="shared" si="70"/>
        <v>25</v>
      </c>
      <c r="M185" s="918">
        <f t="shared" si="70"/>
        <v>30</v>
      </c>
      <c r="N185" s="918">
        <f t="shared" si="70"/>
        <v>30</v>
      </c>
      <c r="O185" s="918">
        <f t="shared" si="70"/>
        <v>30</v>
      </c>
      <c r="P185" s="918">
        <f t="shared" si="70"/>
        <v>30</v>
      </c>
      <c r="Q185" s="918">
        <f t="shared" si="70"/>
        <v>30</v>
      </c>
      <c r="R185" s="918">
        <f t="shared" si="70"/>
        <v>30</v>
      </c>
      <c r="S185" s="918">
        <f t="shared" si="70"/>
        <v>30</v>
      </c>
      <c r="T185" s="918">
        <f t="shared" si="70"/>
        <v>30</v>
      </c>
      <c r="U185" s="795"/>
      <c r="V185" s="774"/>
      <c r="W185" s="773"/>
      <c r="X185" s="768"/>
    </row>
    <row r="186" spans="1:24" s="765" customFormat="1" collapsed="1" x14ac:dyDescent="0.25">
      <c r="A186" s="767"/>
      <c r="B186" s="766"/>
      <c r="C186" s="778"/>
      <c r="D186" s="778"/>
      <c r="E186" s="778"/>
      <c r="F186" s="782"/>
      <c r="G186" s="794"/>
      <c r="H186" s="782"/>
      <c r="I186" s="910"/>
      <c r="J186" s="782"/>
      <c r="K186" s="912"/>
      <c r="L186" s="912"/>
      <c r="M186" s="912"/>
      <c r="N186" s="912"/>
      <c r="O186" s="912"/>
      <c r="P186" s="912"/>
      <c r="Q186" s="795"/>
      <c r="R186" s="795"/>
      <c r="S186" s="795"/>
      <c r="T186" s="795"/>
      <c r="U186" s="795"/>
      <c r="V186" s="774"/>
      <c r="W186" s="773"/>
      <c r="X186" s="768"/>
    </row>
    <row r="187" spans="1:24" s="765" customFormat="1" x14ac:dyDescent="0.25">
      <c r="A187" s="767"/>
      <c r="B187" s="766"/>
      <c r="C187" s="778"/>
      <c r="D187" s="778"/>
      <c r="E187" s="778"/>
      <c r="F187" s="778"/>
      <c r="G187" s="190" t="s">
        <v>1066</v>
      </c>
      <c r="H187" s="778"/>
      <c r="I187" s="778"/>
      <c r="J187" s="803"/>
      <c r="K187" s="803" t="s">
        <v>438</v>
      </c>
      <c r="L187" s="803" t="s">
        <v>439</v>
      </c>
      <c r="M187" s="803" t="s">
        <v>441</v>
      </c>
      <c r="N187" s="803" t="s">
        <v>442</v>
      </c>
      <c r="O187" s="803" t="s">
        <v>443</v>
      </c>
      <c r="P187" s="803" t="s">
        <v>445</v>
      </c>
      <c r="Q187" s="803" t="s">
        <v>1007</v>
      </c>
      <c r="R187" s="803" t="s">
        <v>1008</v>
      </c>
      <c r="S187" s="803"/>
      <c r="T187" s="803"/>
      <c r="U187" s="803"/>
      <c r="V187" s="907"/>
      <c r="W187" s="773"/>
      <c r="X187" s="768"/>
    </row>
    <row r="188" spans="1:24" s="765" customFormat="1" x14ac:dyDescent="0.25">
      <c r="A188" s="767"/>
      <c r="B188" s="766"/>
      <c r="C188" s="778"/>
      <c r="D188" s="778"/>
      <c r="E188" s="778"/>
      <c r="F188" s="782"/>
      <c r="G188" s="782"/>
      <c r="H188" s="782"/>
      <c r="I188" s="782" t="str">
        <f t="shared" ref="I188:I199" si="71">J66</f>
        <v>z</v>
      </c>
      <c r="J188" s="909"/>
      <c r="K188" s="374">
        <v>0</v>
      </c>
      <c r="L188" s="374">
        <v>0.7</v>
      </c>
      <c r="M188" s="374">
        <v>0.9</v>
      </c>
      <c r="N188" s="374">
        <v>1</v>
      </c>
      <c r="O188" s="374">
        <v>1</v>
      </c>
      <c r="P188" s="374">
        <v>1</v>
      </c>
      <c r="Q188" s="374">
        <v>1</v>
      </c>
      <c r="R188" s="374">
        <v>1</v>
      </c>
      <c r="S188" s="801"/>
      <c r="T188" s="801"/>
      <c r="U188" s="801"/>
      <c r="V188" s="774"/>
      <c r="W188" s="773"/>
      <c r="X188" s="768"/>
    </row>
    <row r="189" spans="1:24" s="765" customFormat="1" x14ac:dyDescent="0.25">
      <c r="A189" s="767"/>
      <c r="B189" s="766"/>
      <c r="C189" s="778"/>
      <c r="D189" s="778"/>
      <c r="E189" s="778"/>
      <c r="F189" s="782"/>
      <c r="G189" s="794"/>
      <c r="H189" s="794"/>
      <c r="I189" s="782" t="str">
        <f t="shared" si="71"/>
        <v>r</v>
      </c>
      <c r="J189" s="909"/>
      <c r="K189" s="374">
        <v>0</v>
      </c>
      <c r="L189" s="374">
        <v>0.7</v>
      </c>
      <c r="M189" s="374">
        <v>0.9</v>
      </c>
      <c r="N189" s="374">
        <v>1</v>
      </c>
      <c r="O189" s="374">
        <v>1</v>
      </c>
      <c r="P189" s="374">
        <v>1</v>
      </c>
      <c r="Q189" s="374">
        <v>1</v>
      </c>
      <c r="R189" s="374">
        <v>1</v>
      </c>
      <c r="S189" s="795"/>
      <c r="T189" s="795"/>
      <c r="U189" s="795"/>
      <c r="V189" s="774"/>
      <c r="W189" s="773"/>
      <c r="X189" s="768"/>
    </row>
    <row r="190" spans="1:24" s="765" customFormat="1" x14ac:dyDescent="0.25">
      <c r="A190" s="767"/>
      <c r="B190" s="766"/>
      <c r="C190" s="778"/>
      <c r="D190" s="778"/>
      <c r="E190" s="778"/>
      <c r="F190" s="782"/>
      <c r="G190" s="794"/>
      <c r="H190" s="794"/>
      <c r="I190" s="782" t="str">
        <f t="shared" si="71"/>
        <v>w</v>
      </c>
      <c r="J190" s="911"/>
      <c r="K190" s="374">
        <v>0</v>
      </c>
      <c r="L190" s="374">
        <v>0.7</v>
      </c>
      <c r="M190" s="374">
        <v>0.9</v>
      </c>
      <c r="N190" s="374">
        <v>1</v>
      </c>
      <c r="O190" s="374">
        <v>1</v>
      </c>
      <c r="P190" s="374">
        <v>1</v>
      </c>
      <c r="Q190" s="374">
        <v>1</v>
      </c>
      <c r="R190" s="374">
        <v>1</v>
      </c>
      <c r="S190" s="795"/>
      <c r="T190" s="795"/>
      <c r="U190" s="795"/>
      <c r="V190" s="774"/>
      <c r="W190" s="773"/>
      <c r="X190" s="768"/>
    </row>
    <row r="191" spans="1:24" s="765" customFormat="1" x14ac:dyDescent="0.25">
      <c r="A191" s="767"/>
      <c r="B191" s="766"/>
      <c r="C191" s="778"/>
      <c r="D191" s="778"/>
      <c r="E191" s="778"/>
      <c r="F191" s="782"/>
      <c r="G191" s="794"/>
      <c r="H191" s="794"/>
      <c r="I191" s="782" t="str">
        <f t="shared" si="71"/>
        <v>o</v>
      </c>
      <c r="J191" s="911"/>
      <c r="K191" s="374">
        <v>0</v>
      </c>
      <c r="L191" s="374">
        <v>0.7</v>
      </c>
      <c r="M191" s="374">
        <v>0.9</v>
      </c>
      <c r="N191" s="374">
        <v>1</v>
      </c>
      <c r="O191" s="374">
        <v>1</v>
      </c>
      <c r="P191" s="374">
        <v>1</v>
      </c>
      <c r="Q191" s="374">
        <v>1</v>
      </c>
      <c r="R191" s="374">
        <v>1</v>
      </c>
      <c r="S191" s="795"/>
      <c r="T191" s="795"/>
      <c r="U191" s="795"/>
      <c r="V191" s="774"/>
      <c r="W191" s="773"/>
      <c r="X191" s="768"/>
    </row>
    <row r="192" spans="1:24" s="765" customFormat="1" x14ac:dyDescent="0.25">
      <c r="A192" s="767"/>
      <c r="B192" s="766"/>
      <c r="C192" s="778"/>
      <c r="D192" s="778"/>
      <c r="E192" s="778"/>
      <c r="F192" s="782"/>
      <c r="G192" s="794"/>
      <c r="H192" s="794"/>
      <c r="I192" s="782" t="str">
        <f t="shared" si="71"/>
        <v>b</v>
      </c>
      <c r="J192" s="911"/>
      <c r="K192" s="374">
        <v>0</v>
      </c>
      <c r="L192" s="374">
        <v>0.7</v>
      </c>
      <c r="M192" s="374">
        <v>0.9</v>
      </c>
      <c r="N192" s="374">
        <v>1</v>
      </c>
      <c r="O192" s="374">
        <v>1</v>
      </c>
      <c r="P192" s="374">
        <v>1</v>
      </c>
      <c r="Q192" s="374">
        <v>1</v>
      </c>
      <c r="R192" s="374">
        <v>1</v>
      </c>
      <c r="S192" s="795"/>
      <c r="T192" s="795"/>
      <c r="U192" s="795"/>
      <c r="V192" s="774"/>
      <c r="W192" s="773"/>
      <c r="X192" s="768"/>
    </row>
    <row r="193" spans="1:24" s="765" customFormat="1" x14ac:dyDescent="0.25">
      <c r="A193" s="767"/>
      <c r="B193" s="766"/>
      <c r="C193" s="778"/>
      <c r="D193" s="778"/>
      <c r="E193" s="778"/>
      <c r="F193" s="782"/>
      <c r="G193" s="794"/>
      <c r="H193" s="794"/>
      <c r="I193" s="782" t="str">
        <f t="shared" si="71"/>
        <v>l</v>
      </c>
      <c r="J193" s="911"/>
      <c r="K193" s="374">
        <v>0</v>
      </c>
      <c r="L193" s="374">
        <v>0.7</v>
      </c>
      <c r="M193" s="374">
        <v>0.9</v>
      </c>
      <c r="N193" s="374">
        <v>1</v>
      </c>
      <c r="O193" s="374">
        <v>1</v>
      </c>
      <c r="P193" s="374">
        <v>1</v>
      </c>
      <c r="Q193" s="374">
        <v>1</v>
      </c>
      <c r="R193" s="374">
        <v>1</v>
      </c>
      <c r="S193" s="795"/>
      <c r="T193" s="795"/>
      <c r="U193" s="795"/>
      <c r="V193" s="774"/>
      <c r="W193" s="773"/>
      <c r="X193" s="768"/>
    </row>
    <row r="194" spans="1:24" s="765" customFormat="1" x14ac:dyDescent="0.25">
      <c r="A194" s="767"/>
      <c r="B194" s="766"/>
      <c r="C194" s="778"/>
      <c r="D194" s="778"/>
      <c r="E194" s="778"/>
      <c r="F194" s="782"/>
      <c r="G194" s="794"/>
      <c r="H194" s="794"/>
      <c r="I194" s="782" t="str">
        <f t="shared" si="71"/>
        <v>h</v>
      </c>
      <c r="J194" s="911"/>
      <c r="K194" s="374">
        <v>0</v>
      </c>
      <c r="L194" s="374">
        <v>0.7</v>
      </c>
      <c r="M194" s="374">
        <v>0.9</v>
      </c>
      <c r="N194" s="374">
        <v>1</v>
      </c>
      <c r="O194" s="374">
        <v>1</v>
      </c>
      <c r="P194" s="374">
        <v>1</v>
      </c>
      <c r="Q194" s="374">
        <v>1</v>
      </c>
      <c r="R194" s="374">
        <v>1</v>
      </c>
      <c r="S194" s="795"/>
      <c r="T194" s="795"/>
      <c r="U194" s="795"/>
      <c r="V194" s="774"/>
      <c r="W194" s="773"/>
      <c r="X194" s="768"/>
    </row>
    <row r="195" spans="1:24" s="765" customFormat="1" x14ac:dyDescent="0.25">
      <c r="A195" s="767"/>
      <c r="B195" s="766"/>
      <c r="C195" s="778"/>
      <c r="D195" s="778"/>
      <c r="E195" s="778"/>
      <c r="F195" s="782"/>
      <c r="G195" s="794"/>
      <c r="H195" s="794"/>
      <c r="I195" s="782" t="str">
        <f t="shared" si="71"/>
        <v>of</v>
      </c>
      <c r="J195" s="911"/>
      <c r="K195" s="374">
        <v>0</v>
      </c>
      <c r="L195" s="374">
        <v>0.7</v>
      </c>
      <c r="M195" s="374">
        <v>0.9</v>
      </c>
      <c r="N195" s="374">
        <v>1</v>
      </c>
      <c r="O195" s="374">
        <v>1</v>
      </c>
      <c r="P195" s="374">
        <v>1</v>
      </c>
      <c r="Q195" s="374">
        <v>1</v>
      </c>
      <c r="R195" s="374">
        <v>1</v>
      </c>
      <c r="S195" s="795"/>
      <c r="T195" s="795"/>
      <c r="U195" s="795"/>
      <c r="V195" s="774"/>
      <c r="W195" s="773"/>
      <c r="X195" s="768"/>
    </row>
    <row r="196" spans="1:24" s="765" customFormat="1" x14ac:dyDescent="0.25">
      <c r="A196" s="767"/>
      <c r="B196" s="766"/>
      <c r="C196" s="778"/>
      <c r="D196" s="778"/>
      <c r="E196" s="778"/>
      <c r="F196" s="782"/>
      <c r="G196" s="794"/>
      <c r="H196" s="794"/>
      <c r="I196" s="782" t="str">
        <f t="shared" si="71"/>
        <v>f</v>
      </c>
      <c r="J196" s="911"/>
      <c r="K196" s="374">
        <v>0</v>
      </c>
      <c r="L196" s="374">
        <v>0.7</v>
      </c>
      <c r="M196" s="374">
        <v>0.9</v>
      </c>
      <c r="N196" s="374">
        <v>1</v>
      </c>
      <c r="O196" s="374">
        <v>1</v>
      </c>
      <c r="P196" s="374">
        <v>1</v>
      </c>
      <c r="Q196" s="374">
        <v>1</v>
      </c>
      <c r="R196" s="374">
        <v>1</v>
      </c>
      <c r="S196" s="795"/>
      <c r="T196" s="795"/>
      <c r="U196" s="795"/>
      <c r="V196" s="774"/>
      <c r="W196" s="773"/>
      <c r="X196" s="768"/>
    </row>
    <row r="197" spans="1:24" s="765" customFormat="1" x14ac:dyDescent="0.25">
      <c r="A197" s="767"/>
      <c r="B197" s="766"/>
      <c r="C197" s="778"/>
      <c r="D197" s="778"/>
      <c r="E197" s="778"/>
      <c r="F197" s="782"/>
      <c r="G197" s="794"/>
      <c r="H197" s="794"/>
      <c r="I197" s="782" t="str">
        <f t="shared" si="71"/>
        <v>i</v>
      </c>
      <c r="J197" s="911"/>
      <c r="K197" s="374">
        <v>0</v>
      </c>
      <c r="L197" s="374">
        <v>0.7</v>
      </c>
      <c r="M197" s="374">
        <v>0.9</v>
      </c>
      <c r="N197" s="374">
        <v>1</v>
      </c>
      <c r="O197" s="374">
        <v>1</v>
      </c>
      <c r="P197" s="374">
        <v>1</v>
      </c>
      <c r="Q197" s="374">
        <v>1</v>
      </c>
      <c r="R197" s="374">
        <v>1</v>
      </c>
      <c r="S197" s="795"/>
      <c r="T197" s="795"/>
      <c r="U197" s="795"/>
      <c r="V197" s="774"/>
      <c r="W197" s="773"/>
      <c r="X197" s="768"/>
    </row>
    <row r="198" spans="1:24" s="765" customFormat="1" x14ac:dyDescent="0.25">
      <c r="A198" s="767"/>
      <c r="B198" s="766"/>
      <c r="C198" s="778"/>
      <c r="D198" s="778"/>
      <c r="E198" s="778"/>
      <c r="F198" s="782"/>
      <c r="G198" s="794"/>
      <c r="H198" s="794"/>
      <c r="I198" s="782" t="str">
        <f t="shared" si="71"/>
        <v>k</v>
      </c>
      <c r="J198" s="911"/>
      <c r="K198" s="374">
        <v>0</v>
      </c>
      <c r="L198" s="374">
        <v>0.7</v>
      </c>
      <c r="M198" s="374">
        <v>0.9</v>
      </c>
      <c r="N198" s="374">
        <v>1</v>
      </c>
      <c r="O198" s="374">
        <v>1</v>
      </c>
      <c r="P198" s="374">
        <v>1</v>
      </c>
      <c r="Q198" s="374">
        <v>1</v>
      </c>
      <c r="R198" s="374">
        <v>1</v>
      </c>
      <c r="S198" s="795"/>
      <c r="T198" s="795"/>
      <c r="U198" s="795"/>
      <c r="V198" s="774"/>
      <c r="W198" s="773"/>
      <c r="X198" s="768"/>
    </row>
    <row r="199" spans="1:24" s="765" customFormat="1" x14ac:dyDescent="0.25">
      <c r="A199" s="767"/>
      <c r="B199" s="766"/>
      <c r="C199" s="778"/>
      <c r="D199" s="778"/>
      <c r="E199" s="778"/>
      <c r="F199" s="782"/>
      <c r="G199" s="794"/>
      <c r="H199" s="794"/>
      <c r="I199" s="782" t="str">
        <f t="shared" si="71"/>
        <v>v</v>
      </c>
      <c r="J199" s="911"/>
      <c r="K199" s="374">
        <v>0</v>
      </c>
      <c r="L199" s="374">
        <v>0.7</v>
      </c>
      <c r="M199" s="374">
        <v>0.9</v>
      </c>
      <c r="N199" s="374">
        <v>1</v>
      </c>
      <c r="O199" s="374">
        <v>1</v>
      </c>
      <c r="P199" s="374">
        <v>1</v>
      </c>
      <c r="Q199" s="374">
        <v>1</v>
      </c>
      <c r="R199" s="374">
        <v>1</v>
      </c>
      <c r="S199" s="795"/>
      <c r="T199" s="795"/>
      <c r="U199" s="795"/>
      <c r="V199" s="774"/>
      <c r="W199" s="773"/>
      <c r="X199" s="768"/>
    </row>
    <row r="200" spans="1:24" x14ac:dyDescent="0.25">
      <c r="A200" s="767"/>
      <c r="B200" s="766"/>
      <c r="C200" s="778"/>
      <c r="D200" s="778"/>
      <c r="E200" s="778"/>
      <c r="F200" s="777"/>
      <c r="G200" s="776"/>
      <c r="H200" s="776"/>
      <c r="I200" s="776"/>
      <c r="J200" s="775"/>
      <c r="K200" s="775"/>
      <c r="L200" s="775"/>
      <c r="M200" s="775"/>
      <c r="N200" s="775"/>
      <c r="O200" s="775"/>
      <c r="P200" s="775"/>
      <c r="Q200" s="775"/>
      <c r="R200" s="775"/>
      <c r="S200" s="775"/>
      <c r="T200" s="775"/>
      <c r="U200" s="775"/>
      <c r="V200" s="774"/>
      <c r="W200" s="773"/>
      <c r="X200" s="768"/>
    </row>
    <row r="201" spans="1:24" x14ac:dyDescent="0.25">
      <c r="A201" s="767"/>
      <c r="B201" s="766"/>
      <c r="C201" s="771"/>
      <c r="D201" s="771"/>
      <c r="E201" s="771"/>
      <c r="F201" s="771"/>
      <c r="G201" s="772" t="str">
        <f>G41</f>
        <v>GRAZING CROPS - ESTIMATED GROWTH RATE &amp; CONSUMPTION</v>
      </c>
      <c r="H201" s="771"/>
      <c r="I201" s="771"/>
      <c r="J201" s="771"/>
      <c r="K201" s="771"/>
      <c r="L201" s="771"/>
      <c r="M201" s="771"/>
      <c r="N201" s="771"/>
      <c r="O201" s="771"/>
      <c r="P201" s="771"/>
      <c r="Q201" s="771"/>
      <c r="R201" s="771"/>
      <c r="S201" s="771"/>
      <c r="T201" s="792"/>
      <c r="U201" s="792"/>
      <c r="V201" s="792"/>
      <c r="W201" s="770" t="s">
        <v>136</v>
      </c>
      <c r="X201" s="768"/>
    </row>
    <row r="202" spans="1:24" x14ac:dyDescent="0.25">
      <c r="A202" s="767"/>
      <c r="B202" s="766"/>
      <c r="C202" s="766"/>
      <c r="D202" s="766"/>
      <c r="E202" s="766"/>
      <c r="F202" s="768"/>
      <c r="G202" s="768"/>
      <c r="H202" s="768"/>
      <c r="I202" s="768"/>
      <c r="J202" s="768"/>
      <c r="K202" s="768"/>
      <c r="L202" s="768"/>
      <c r="M202" s="768"/>
      <c r="N202" s="768"/>
      <c r="O202" s="768"/>
      <c r="P202" s="768"/>
      <c r="Q202" s="768"/>
      <c r="R202" s="768"/>
      <c r="S202" s="768"/>
      <c r="T202" s="768"/>
      <c r="U202" s="768"/>
      <c r="V202" s="768"/>
      <c r="W202" s="768"/>
      <c r="X202" s="768"/>
    </row>
    <row r="203" spans="1:24" ht="15.75" thickBot="1" x14ac:dyDescent="0.3">
      <c r="A203" s="767"/>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8"/>
    </row>
    <row r="204" spans="1:24" x14ac:dyDescent="0.25">
      <c r="A204" s="767"/>
      <c r="B204" s="766"/>
      <c r="C204" s="791" t="s">
        <v>0</v>
      </c>
      <c r="D204" s="791">
        <f>SUM(F230:V244)</f>
        <v>1.2</v>
      </c>
      <c r="E204" s="791"/>
      <c r="F204" s="791"/>
      <c r="G204" s="791"/>
      <c r="H204" s="791"/>
      <c r="I204" s="791"/>
      <c r="J204" s="791"/>
      <c r="K204" s="790"/>
      <c r="L204" s="790"/>
      <c r="M204" s="790"/>
      <c r="N204" s="790"/>
      <c r="O204" s="790"/>
      <c r="P204" s="790"/>
      <c r="Q204" s="790"/>
      <c r="R204" s="790"/>
      <c r="S204" s="790"/>
      <c r="T204" s="790"/>
      <c r="U204" s="790"/>
      <c r="V204" s="790"/>
      <c r="W204" s="789"/>
      <c r="X204" s="768"/>
    </row>
    <row r="205" spans="1:24" x14ac:dyDescent="0.25">
      <c r="A205" s="767"/>
      <c r="B205" s="766"/>
      <c r="C205" s="787"/>
      <c r="D205" s="787">
        <v>2167.88</v>
      </c>
      <c r="E205" s="787" t="s">
        <v>1</v>
      </c>
      <c r="F205" s="786"/>
      <c r="G205" s="788" t="s">
        <v>1061</v>
      </c>
      <c r="H205" s="786"/>
      <c r="I205" s="786"/>
      <c r="J205" s="786"/>
      <c r="K205" s="786"/>
      <c r="L205" s="786"/>
      <c r="M205" s="786"/>
      <c r="N205" s="786"/>
      <c r="O205" s="786"/>
      <c r="P205" s="786"/>
      <c r="Q205" s="786"/>
      <c r="R205" s="786"/>
      <c r="S205" s="785"/>
      <c r="T205" s="279"/>
      <c r="U205" s="807"/>
      <c r="V205" s="807"/>
      <c r="W205" s="773"/>
      <c r="X205" s="768"/>
    </row>
    <row r="206" spans="1:24" x14ac:dyDescent="0.25">
      <c r="A206" s="767"/>
      <c r="B206" s="766"/>
      <c r="C206" s="787"/>
      <c r="D206" s="787" t="b">
        <f>OR(ISNA(VLOOKUP(G205,Index_Table_Names,1,FALSE)),G205="")</f>
        <v>0</v>
      </c>
      <c r="E206" s="778"/>
      <c r="F206" s="786"/>
      <c r="G206" s="786"/>
      <c r="H206" s="279"/>
      <c r="I206" s="786"/>
      <c r="J206" s="786"/>
      <c r="K206" s="786"/>
      <c r="L206" s="786"/>
      <c r="M206" s="786"/>
      <c r="N206" s="786"/>
      <c r="O206" s="786"/>
      <c r="P206" s="786"/>
      <c r="Q206" s="786"/>
      <c r="R206" s="786"/>
      <c r="S206" s="785"/>
      <c r="T206" s="808"/>
      <c r="U206" s="807"/>
      <c r="V206" s="807"/>
      <c r="W206" s="773"/>
      <c r="X206" s="768"/>
    </row>
    <row r="207" spans="1:24" x14ac:dyDescent="0.25">
      <c r="A207" s="767"/>
      <c r="B207" s="766"/>
      <c r="C207" s="778"/>
      <c r="D207" s="787" t="b">
        <f>(D205&lt;&gt;D204)</f>
        <v>1</v>
      </c>
      <c r="E207" s="778"/>
      <c r="F207" s="786"/>
      <c r="G207" s="251">
        <v>37780.587162384261</v>
      </c>
      <c r="H207" s="279"/>
      <c r="I207" s="786"/>
      <c r="J207" s="786"/>
      <c r="K207" s="786"/>
      <c r="L207" s="786"/>
      <c r="M207" s="786"/>
      <c r="N207" s="786"/>
      <c r="O207" s="786"/>
      <c r="P207" s="786"/>
      <c r="Q207" s="786"/>
      <c r="R207" s="786"/>
      <c r="S207" s="785"/>
      <c r="T207" s="808"/>
      <c r="U207" s="807"/>
      <c r="V207" s="807"/>
      <c r="W207" s="773"/>
      <c r="X207" s="768"/>
    </row>
    <row r="208" spans="1:24" x14ac:dyDescent="0.25">
      <c r="A208" s="767"/>
      <c r="B208" s="766"/>
      <c r="C208" s="778"/>
      <c r="D208" s="787"/>
      <c r="E208" s="778"/>
      <c r="F208" s="786"/>
      <c r="G208" s="809"/>
      <c r="H208" s="279"/>
      <c r="I208" s="786"/>
      <c r="J208" s="279"/>
      <c r="K208" s="786"/>
      <c r="L208" s="786"/>
      <c r="M208" s="786"/>
      <c r="N208" s="786"/>
      <c r="O208" s="786"/>
      <c r="P208" s="786"/>
      <c r="Q208" s="786"/>
      <c r="R208" s="786"/>
      <c r="S208" s="785"/>
      <c r="T208" s="808"/>
      <c r="U208" s="807"/>
      <c r="V208" s="807"/>
      <c r="W208" s="773"/>
      <c r="X208" s="768"/>
    </row>
    <row r="209" spans="1:54" s="765" customFormat="1" x14ac:dyDescent="0.25">
      <c r="A209" s="767"/>
      <c r="B209" s="766"/>
      <c r="C209" s="778"/>
      <c r="D209" s="778"/>
      <c r="E209" s="778"/>
      <c r="F209" s="778"/>
      <c r="G209" s="190"/>
      <c r="H209" s="778"/>
      <c r="I209" s="778"/>
      <c r="J209" s="803" t="s">
        <v>856</v>
      </c>
      <c r="K209" s="803" t="s">
        <v>446</v>
      </c>
      <c r="L209" s="803" t="s">
        <v>152</v>
      </c>
      <c r="M209" s="803" t="s">
        <v>153</v>
      </c>
      <c r="N209" s="803" t="s">
        <v>154</v>
      </c>
      <c r="O209" s="803" t="s">
        <v>155</v>
      </c>
      <c r="P209" s="803" t="s">
        <v>156</v>
      </c>
      <c r="Q209" s="803" t="s">
        <v>157</v>
      </c>
      <c r="R209" s="803" t="s">
        <v>158</v>
      </c>
      <c r="S209" s="803" t="s">
        <v>159</v>
      </c>
      <c r="T209" s="803" t="s">
        <v>160</v>
      </c>
      <c r="U209" s="803"/>
      <c r="V209" s="917"/>
      <c r="W209" s="773"/>
      <c r="X209" s="768"/>
    </row>
    <row r="210" spans="1:54" s="765" customFormat="1" x14ac:dyDescent="0.25">
      <c r="A210" s="767"/>
      <c r="B210" s="766"/>
      <c r="C210" s="778"/>
      <c r="D210" s="778"/>
      <c r="E210" s="778"/>
      <c r="F210" s="778"/>
      <c r="G210" s="916" t="s">
        <v>525</v>
      </c>
      <c r="H210" s="778"/>
      <c r="I210" s="778"/>
      <c r="J210" s="803"/>
      <c r="K210" s="803" t="s">
        <v>525</v>
      </c>
      <c r="L210" s="803" t="s">
        <v>525</v>
      </c>
      <c r="M210" s="803" t="s">
        <v>525</v>
      </c>
      <c r="N210" s="803" t="s">
        <v>525</v>
      </c>
      <c r="O210" s="803" t="s">
        <v>525</v>
      </c>
      <c r="P210" s="803" t="s">
        <v>525</v>
      </c>
      <c r="Q210" s="803" t="s">
        <v>525</v>
      </c>
      <c r="R210" s="803" t="s">
        <v>525</v>
      </c>
      <c r="S210" s="803" t="s">
        <v>525</v>
      </c>
      <c r="T210" s="803" t="s">
        <v>525</v>
      </c>
      <c r="U210" s="803"/>
      <c r="V210" s="917"/>
      <c r="W210" s="773"/>
      <c r="X210" s="768"/>
    </row>
    <row r="211" spans="1:54" s="765" customFormat="1" x14ac:dyDescent="0.25">
      <c r="A211" s="767"/>
      <c r="B211" s="766"/>
      <c r="C211" s="778"/>
      <c r="D211" s="778"/>
      <c r="E211" s="778"/>
      <c r="F211" s="782"/>
      <c r="G211" s="782"/>
      <c r="H211" s="782"/>
      <c r="I211" s="782" t="str">
        <f t="shared" ref="I211:I222" si="72">G21</f>
        <v>z</v>
      </c>
      <c r="J211" s="909"/>
      <c r="K211" s="398">
        <v>0.81</v>
      </c>
      <c r="L211" s="398">
        <v>0.81</v>
      </c>
      <c r="M211" s="398">
        <v>0.81</v>
      </c>
      <c r="N211" s="398">
        <v>0.81</v>
      </c>
      <c r="O211" s="398">
        <v>0.81</v>
      </c>
      <c r="P211" s="398">
        <v>0.81</v>
      </c>
      <c r="Q211" s="398">
        <v>0.81</v>
      </c>
      <c r="R211" s="398">
        <v>0.81</v>
      </c>
      <c r="S211" s="398">
        <v>0.81</v>
      </c>
      <c r="T211" s="398">
        <v>0.81</v>
      </c>
      <c r="U211" s="801"/>
      <c r="V211" s="774"/>
      <c r="W211" s="773"/>
      <c r="X211" s="768"/>
    </row>
    <row r="212" spans="1:54" s="765" customFormat="1" x14ac:dyDescent="0.25">
      <c r="A212" s="767"/>
      <c r="B212" s="766"/>
      <c r="C212" s="778"/>
      <c r="D212" s="778"/>
      <c r="E212" s="778"/>
      <c r="F212" s="782"/>
      <c r="G212" s="794"/>
      <c r="H212" s="794"/>
      <c r="I212" s="782" t="str">
        <f t="shared" si="72"/>
        <v>r</v>
      </c>
      <c r="J212" s="909"/>
      <c r="K212" s="398">
        <v>0.81</v>
      </c>
      <c r="L212" s="398">
        <v>0.81</v>
      </c>
      <c r="M212" s="398">
        <v>0.81</v>
      </c>
      <c r="N212" s="398">
        <v>0.81</v>
      </c>
      <c r="O212" s="398">
        <v>0.81</v>
      </c>
      <c r="P212" s="398">
        <v>0.81</v>
      </c>
      <c r="Q212" s="398">
        <v>0.81</v>
      </c>
      <c r="R212" s="398">
        <v>0.81</v>
      </c>
      <c r="S212" s="398">
        <v>0.81</v>
      </c>
      <c r="T212" s="398">
        <v>0.81</v>
      </c>
      <c r="U212" s="795"/>
      <c r="V212" s="774"/>
      <c r="W212" s="773"/>
      <c r="X212" s="768"/>
    </row>
    <row r="213" spans="1:54" s="765" customFormat="1" x14ac:dyDescent="0.25">
      <c r="A213" s="767"/>
      <c r="B213" s="766"/>
      <c r="C213" s="778"/>
      <c r="D213" s="778"/>
      <c r="E213" s="778"/>
      <c r="F213" s="782"/>
      <c r="G213" s="794"/>
      <c r="H213" s="794"/>
      <c r="I213" s="782" t="str">
        <f t="shared" si="72"/>
        <v>w</v>
      </c>
      <c r="J213" s="911"/>
      <c r="K213" s="398">
        <v>0.81</v>
      </c>
      <c r="L213" s="398">
        <v>0.81</v>
      </c>
      <c r="M213" s="398">
        <v>0.81</v>
      </c>
      <c r="N213" s="398">
        <v>0.81</v>
      </c>
      <c r="O213" s="398">
        <v>0.81</v>
      </c>
      <c r="P213" s="398">
        <v>0.81</v>
      </c>
      <c r="Q213" s="398">
        <v>0.81</v>
      </c>
      <c r="R213" s="398">
        <v>0.81</v>
      </c>
      <c r="S213" s="398">
        <v>0.81</v>
      </c>
      <c r="T213" s="398">
        <v>0.81</v>
      </c>
      <c r="U213" s="795"/>
      <c r="V213" s="774"/>
      <c r="W213" s="773"/>
      <c r="X213" s="768"/>
    </row>
    <row r="214" spans="1:54" s="765" customFormat="1" x14ac:dyDescent="0.25">
      <c r="A214" s="767"/>
      <c r="B214" s="766"/>
      <c r="C214" s="778"/>
      <c r="D214" s="778"/>
      <c r="E214" s="778"/>
      <c r="F214" s="782"/>
      <c r="G214" s="794"/>
      <c r="H214" s="794"/>
      <c r="I214" s="782" t="str">
        <f t="shared" si="72"/>
        <v>o</v>
      </c>
      <c r="J214" s="911"/>
      <c r="K214" s="398">
        <v>0.81</v>
      </c>
      <c r="L214" s="398">
        <v>0.81</v>
      </c>
      <c r="M214" s="398">
        <v>0.81</v>
      </c>
      <c r="N214" s="398">
        <v>0.81</v>
      </c>
      <c r="O214" s="398">
        <v>0.81</v>
      </c>
      <c r="P214" s="398">
        <v>0.81</v>
      </c>
      <c r="Q214" s="398">
        <v>0.81</v>
      </c>
      <c r="R214" s="398">
        <v>0.81</v>
      </c>
      <c r="S214" s="398">
        <v>0.81</v>
      </c>
      <c r="T214" s="398">
        <v>0.81</v>
      </c>
      <c r="U214" s="795"/>
      <c r="V214" s="774"/>
      <c r="W214" s="773"/>
      <c r="X214" s="768"/>
    </row>
    <row r="215" spans="1:54" s="765" customFormat="1" x14ac:dyDescent="0.25">
      <c r="A215" s="767"/>
      <c r="B215" s="766"/>
      <c r="C215" s="778"/>
      <c r="D215" s="778"/>
      <c r="E215" s="778"/>
      <c r="F215" s="782"/>
      <c r="G215" s="794"/>
      <c r="H215" s="794"/>
      <c r="I215" s="782" t="str">
        <f t="shared" si="72"/>
        <v>b</v>
      </c>
      <c r="J215" s="911"/>
      <c r="K215" s="398">
        <v>0.81</v>
      </c>
      <c r="L215" s="398">
        <v>0.81</v>
      </c>
      <c r="M215" s="398">
        <v>0.81</v>
      </c>
      <c r="N215" s="398">
        <v>0.81</v>
      </c>
      <c r="O215" s="398">
        <v>0.81</v>
      </c>
      <c r="P215" s="398">
        <v>0.81</v>
      </c>
      <c r="Q215" s="398">
        <v>0.81</v>
      </c>
      <c r="R215" s="398">
        <v>0.81</v>
      </c>
      <c r="S215" s="398">
        <v>0.81</v>
      </c>
      <c r="T215" s="398">
        <v>0.81</v>
      </c>
      <c r="U215" s="795"/>
      <c r="V215" s="774"/>
      <c r="W215" s="773"/>
      <c r="X215" s="768"/>
    </row>
    <row r="216" spans="1:54" s="765" customFormat="1" x14ac:dyDescent="0.25">
      <c r="A216" s="767"/>
      <c r="B216" s="766"/>
      <c r="C216" s="778"/>
      <c r="D216" s="778"/>
      <c r="E216" s="778"/>
      <c r="F216" s="782"/>
      <c r="G216" s="794"/>
      <c r="H216" s="794"/>
      <c r="I216" s="782" t="str">
        <f t="shared" si="72"/>
        <v>l</v>
      </c>
      <c r="J216" s="911"/>
      <c r="K216" s="398">
        <v>0.81</v>
      </c>
      <c r="L216" s="398">
        <v>0.81</v>
      </c>
      <c r="M216" s="398">
        <v>0.81</v>
      </c>
      <c r="N216" s="398">
        <v>0.81</v>
      </c>
      <c r="O216" s="398">
        <v>0.81</v>
      </c>
      <c r="P216" s="398">
        <v>0.81</v>
      </c>
      <c r="Q216" s="398">
        <v>0.81</v>
      </c>
      <c r="R216" s="398">
        <v>0.81</v>
      </c>
      <c r="S216" s="398">
        <v>0.81</v>
      </c>
      <c r="T216" s="398">
        <v>0.81</v>
      </c>
      <c r="U216" s="795"/>
      <c r="V216" s="774"/>
      <c r="W216" s="773"/>
      <c r="X216" s="768"/>
    </row>
    <row r="217" spans="1:54" s="765" customFormat="1" x14ac:dyDescent="0.25">
      <c r="A217" s="767"/>
      <c r="B217" s="766"/>
      <c r="C217" s="778"/>
      <c r="D217" s="778"/>
      <c r="E217" s="778"/>
      <c r="F217" s="782"/>
      <c r="G217" s="794"/>
      <c r="H217" s="794"/>
      <c r="I217" s="782" t="str">
        <f t="shared" si="72"/>
        <v>h</v>
      </c>
      <c r="J217" s="911"/>
      <c r="K217" s="398">
        <v>0.81</v>
      </c>
      <c r="L217" s="398">
        <v>0.81</v>
      </c>
      <c r="M217" s="398">
        <v>0.81</v>
      </c>
      <c r="N217" s="398">
        <v>0.81</v>
      </c>
      <c r="O217" s="398">
        <v>0.81</v>
      </c>
      <c r="P217" s="398">
        <v>0.81</v>
      </c>
      <c r="Q217" s="398">
        <v>0.81</v>
      </c>
      <c r="R217" s="398">
        <v>0.81</v>
      </c>
      <c r="S217" s="398">
        <v>0.81</v>
      </c>
      <c r="T217" s="398">
        <v>0.81</v>
      </c>
      <c r="U217" s="795"/>
      <c r="V217" s="774"/>
      <c r="W217" s="773"/>
      <c r="X217" s="768"/>
    </row>
    <row r="218" spans="1:54" s="765" customFormat="1" x14ac:dyDescent="0.25">
      <c r="A218" s="767"/>
      <c r="B218" s="766"/>
      <c r="C218" s="778"/>
      <c r="D218" s="778"/>
      <c r="E218" s="778"/>
      <c r="F218" s="782"/>
      <c r="G218" s="794"/>
      <c r="H218" s="794"/>
      <c r="I218" s="782" t="str">
        <f t="shared" si="72"/>
        <v>of</v>
      </c>
      <c r="J218" s="911"/>
      <c r="K218" s="398">
        <v>0.81</v>
      </c>
      <c r="L218" s="398">
        <v>0.81</v>
      </c>
      <c r="M218" s="398">
        <v>0.81</v>
      </c>
      <c r="N218" s="398">
        <v>0.81</v>
      </c>
      <c r="O218" s="398">
        <v>0.81</v>
      </c>
      <c r="P218" s="398">
        <v>0.81</v>
      </c>
      <c r="Q218" s="398">
        <v>0.81</v>
      </c>
      <c r="R218" s="398">
        <v>0.81</v>
      </c>
      <c r="S218" s="398">
        <v>0.81</v>
      </c>
      <c r="T218" s="398">
        <v>0.81</v>
      </c>
      <c r="U218" s="795"/>
      <c r="V218" s="774"/>
      <c r="W218" s="773"/>
      <c r="X218" s="768"/>
    </row>
    <row r="219" spans="1:54" s="765" customFormat="1" x14ac:dyDescent="0.25">
      <c r="A219" s="767"/>
      <c r="B219" s="766"/>
      <c r="C219" s="778"/>
      <c r="D219" s="778"/>
      <c r="E219" s="778"/>
      <c r="F219" s="782"/>
      <c r="G219" s="794"/>
      <c r="H219" s="794"/>
      <c r="I219" s="782" t="str">
        <f t="shared" si="72"/>
        <v>f</v>
      </c>
      <c r="J219" s="911"/>
      <c r="K219" s="398">
        <v>0.81</v>
      </c>
      <c r="L219" s="398">
        <v>0.81</v>
      </c>
      <c r="M219" s="398">
        <v>0.81</v>
      </c>
      <c r="N219" s="398">
        <v>0.81</v>
      </c>
      <c r="O219" s="398">
        <v>0.81</v>
      </c>
      <c r="P219" s="398">
        <v>0.81</v>
      </c>
      <c r="Q219" s="398">
        <v>0.81</v>
      </c>
      <c r="R219" s="398">
        <v>0.81</v>
      </c>
      <c r="S219" s="398">
        <v>0.81</v>
      </c>
      <c r="T219" s="398">
        <v>0.81</v>
      </c>
      <c r="U219" s="795"/>
      <c r="V219" s="774"/>
      <c r="W219" s="773"/>
      <c r="X219" s="768"/>
    </row>
    <row r="220" spans="1:54" s="765" customFormat="1" x14ac:dyDescent="0.25">
      <c r="A220" s="767"/>
      <c r="B220" s="766"/>
      <c r="C220" s="778"/>
      <c r="D220" s="778"/>
      <c r="E220" s="778"/>
      <c r="F220" s="782"/>
      <c r="G220" s="794"/>
      <c r="H220" s="794"/>
      <c r="I220" s="782" t="str">
        <f t="shared" si="72"/>
        <v>i</v>
      </c>
      <c r="J220" s="911"/>
      <c r="K220" s="398">
        <v>0.81</v>
      </c>
      <c r="L220" s="398">
        <v>0.81</v>
      </c>
      <c r="M220" s="398">
        <v>0.81</v>
      </c>
      <c r="N220" s="398">
        <v>0.81</v>
      </c>
      <c r="O220" s="398">
        <v>0.81</v>
      </c>
      <c r="P220" s="398">
        <v>0.81</v>
      </c>
      <c r="Q220" s="398">
        <v>0.81</v>
      </c>
      <c r="R220" s="398">
        <v>0.81</v>
      </c>
      <c r="S220" s="398">
        <v>0.81</v>
      </c>
      <c r="T220" s="398">
        <v>0.81</v>
      </c>
      <c r="U220" s="795"/>
      <c r="V220" s="774"/>
      <c r="W220" s="773"/>
      <c r="X220" s="768"/>
    </row>
    <row r="221" spans="1:54" s="765" customFormat="1" x14ac:dyDescent="0.25">
      <c r="A221" s="767"/>
      <c r="B221" s="766"/>
      <c r="C221" s="778"/>
      <c r="D221" s="778"/>
      <c r="E221" s="778"/>
      <c r="F221" s="782"/>
      <c r="G221" s="794"/>
      <c r="H221" s="794"/>
      <c r="I221" s="782" t="str">
        <f t="shared" si="72"/>
        <v>k</v>
      </c>
      <c r="J221" s="911"/>
      <c r="K221" s="398">
        <v>0.81</v>
      </c>
      <c r="L221" s="398">
        <v>0.81</v>
      </c>
      <c r="M221" s="398">
        <v>0.81</v>
      </c>
      <c r="N221" s="398">
        <v>0.81</v>
      </c>
      <c r="O221" s="398">
        <v>0.81</v>
      </c>
      <c r="P221" s="398">
        <v>0.81</v>
      </c>
      <c r="Q221" s="398">
        <v>0.81</v>
      </c>
      <c r="R221" s="398">
        <v>0.81</v>
      </c>
      <c r="S221" s="398">
        <v>0.81</v>
      </c>
      <c r="T221" s="398">
        <v>0.81</v>
      </c>
      <c r="U221" s="795"/>
      <c r="V221" s="774"/>
      <c r="W221" s="773"/>
      <c r="X221" s="768"/>
    </row>
    <row r="222" spans="1:54" s="765" customFormat="1" x14ac:dyDescent="0.25">
      <c r="A222" s="767"/>
      <c r="B222" s="766"/>
      <c r="C222" s="778"/>
      <c r="D222" s="778"/>
      <c r="E222" s="778"/>
      <c r="F222" s="782"/>
      <c r="G222" s="794"/>
      <c r="H222" s="794"/>
      <c r="I222" s="782" t="str">
        <f t="shared" si="72"/>
        <v>v</v>
      </c>
      <c r="J222" s="911"/>
      <c r="K222" s="398">
        <v>0.81</v>
      </c>
      <c r="L222" s="398">
        <v>0.81</v>
      </c>
      <c r="M222" s="398">
        <v>0.81</v>
      </c>
      <c r="N222" s="398">
        <v>0.81</v>
      </c>
      <c r="O222" s="398">
        <v>0.81</v>
      </c>
      <c r="P222" s="398">
        <v>0.81</v>
      </c>
      <c r="Q222" s="398">
        <v>0.81</v>
      </c>
      <c r="R222" s="398">
        <v>0.81</v>
      </c>
      <c r="S222" s="398">
        <v>0.81</v>
      </c>
      <c r="T222" s="398">
        <v>0.81</v>
      </c>
      <c r="U222" s="795"/>
      <c r="V222" s="774"/>
      <c r="W222" s="773"/>
      <c r="X222" s="768"/>
    </row>
    <row r="223" spans="1:54" s="765" customFormat="1" x14ac:dyDescent="0.25">
      <c r="A223" s="767"/>
      <c r="B223" s="766"/>
      <c r="C223" s="778"/>
      <c r="D223" s="778"/>
      <c r="E223" s="778"/>
      <c r="F223" s="778"/>
      <c r="G223" s="778"/>
      <c r="H223" s="778"/>
      <c r="I223" s="778"/>
      <c r="J223" s="778"/>
      <c r="K223" s="778"/>
      <c r="L223" s="778"/>
      <c r="M223" s="778"/>
      <c r="N223" s="778"/>
      <c r="O223" s="778"/>
      <c r="P223" s="778"/>
      <c r="Q223" s="778"/>
      <c r="R223" s="778"/>
      <c r="S223" s="778"/>
      <c r="T223" s="778"/>
      <c r="U223" s="778"/>
      <c r="V223" s="778"/>
      <c r="W223" s="773"/>
      <c r="X223" s="768"/>
    </row>
    <row r="224" spans="1:54" s="138" customFormat="1" ht="12.95" customHeight="1" x14ac:dyDescent="0.25">
      <c r="A224" s="136"/>
      <c r="B224" s="125"/>
      <c r="C224" s="107"/>
      <c r="D224" s="107"/>
      <c r="E224" s="107"/>
      <c r="F224" s="778"/>
      <c r="G224" s="925" t="s">
        <v>1070</v>
      </c>
      <c r="H224" s="803"/>
      <c r="I224" s="803"/>
      <c r="J224" s="803"/>
      <c r="K224" s="162"/>
      <c r="L224" s="902"/>
      <c r="M224" s="803"/>
      <c r="N224" s="803"/>
      <c r="O224" s="803"/>
      <c r="P224" s="803"/>
      <c r="Q224" s="803"/>
      <c r="R224" s="803"/>
      <c r="S224" s="803"/>
      <c r="T224" s="803"/>
      <c r="U224" s="803"/>
      <c r="V224" s="803"/>
      <c r="W224" s="773"/>
      <c r="X224" s="768"/>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row>
    <row r="225" spans="1:54" s="138" customFormat="1" ht="12.95" customHeight="1" x14ac:dyDescent="0.25">
      <c r="A225" s="136"/>
      <c r="B225" s="125"/>
      <c r="C225" s="107"/>
      <c r="D225" s="107"/>
      <c r="E225" s="107"/>
      <c r="F225" s="109"/>
      <c r="G225" s="207"/>
      <c r="H225" s="208"/>
      <c r="J225" s="170" t="s">
        <v>1069</v>
      </c>
      <c r="K225" s="735"/>
      <c r="L225" s="361">
        <v>0.5</v>
      </c>
      <c r="M225" s="111"/>
      <c r="N225" s="111"/>
      <c r="O225" s="111"/>
      <c r="P225" s="111"/>
      <c r="Q225" s="111"/>
      <c r="R225" s="111"/>
      <c r="S225" s="111"/>
      <c r="T225" s="111"/>
      <c r="U225" s="111"/>
      <c r="V225" s="111"/>
      <c r="W225" s="773"/>
      <c r="X225" s="768"/>
      <c r="AC225" s="765"/>
      <c r="AD225" s="765"/>
      <c r="AE225" s="765"/>
      <c r="AF225" s="765"/>
      <c r="AG225" s="765"/>
      <c r="AH225" s="765"/>
      <c r="AI225" s="765"/>
      <c r="AJ225" s="765"/>
      <c r="AK225" s="765"/>
      <c r="AL225" s="765"/>
      <c r="AM225" s="765"/>
      <c r="AN225" s="765"/>
      <c r="AO225" s="765"/>
      <c r="AP225" s="765"/>
      <c r="AQ225" s="765"/>
      <c r="AR225" s="765"/>
      <c r="AS225" s="765"/>
      <c r="AT225" s="765"/>
      <c r="AU225" s="765"/>
      <c r="AV225" s="765"/>
      <c r="AW225" s="765"/>
      <c r="AX225" s="765"/>
      <c r="AY225" s="765"/>
      <c r="AZ225" s="765"/>
      <c r="BA225" s="765"/>
      <c r="BB225" s="765"/>
    </row>
    <row r="226" spans="1:54" s="138" customFormat="1" ht="12.95" customHeight="1" x14ac:dyDescent="0.25">
      <c r="A226" s="136"/>
      <c r="B226" s="125"/>
      <c r="C226" s="107"/>
      <c r="D226" s="107"/>
      <c r="E226" s="107"/>
      <c r="F226" s="109"/>
      <c r="G226" s="927"/>
      <c r="H226" s="207"/>
      <c r="I226" s="928"/>
      <c r="J226" s="928"/>
      <c r="K226" s="929"/>
      <c r="L226" s="929"/>
      <c r="M226" s="928"/>
      <c r="N226" s="928"/>
      <c r="O226" s="928"/>
      <c r="P226" s="928"/>
      <c r="Q226" s="111"/>
      <c r="R226" s="111"/>
      <c r="S226" s="111"/>
      <c r="T226" s="111"/>
      <c r="U226" s="111"/>
      <c r="V226" s="111"/>
      <c r="W226" s="773"/>
      <c r="X226" s="768"/>
      <c r="AC226" s="765"/>
      <c r="AD226" s="765"/>
      <c r="AE226" s="765"/>
      <c r="AF226" s="765"/>
      <c r="AG226" s="765"/>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row>
    <row r="227" spans="1:54" s="138" customFormat="1" ht="12.95" customHeight="1" x14ac:dyDescent="0.25">
      <c r="A227" s="136"/>
      <c r="B227" s="125"/>
      <c r="C227" s="107"/>
      <c r="D227" s="107"/>
      <c r="E227" s="107"/>
      <c r="F227" s="109"/>
      <c r="G227" s="100" t="s">
        <v>852</v>
      </c>
      <c r="H227" s="110"/>
      <c r="I227" s="110"/>
      <c r="J227" s="110"/>
      <c r="K227" s="110"/>
      <c r="L227" s="110"/>
      <c r="M227" s="110"/>
      <c r="N227" s="110"/>
      <c r="O227" s="110"/>
      <c r="P227" s="110"/>
      <c r="Q227" s="117"/>
      <c r="R227" s="117"/>
      <c r="S227" s="117"/>
      <c r="T227" s="117"/>
      <c r="U227" s="117"/>
      <c r="V227" s="117"/>
      <c r="W227" s="773"/>
      <c r="X227" s="768"/>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row>
    <row r="228" spans="1:54" s="138" customFormat="1" ht="4.5" customHeight="1" x14ac:dyDescent="0.25">
      <c r="A228" s="136"/>
      <c r="B228" s="125"/>
      <c r="C228" s="90" t="s">
        <v>134</v>
      </c>
      <c r="D228" s="107"/>
      <c r="E228" s="107"/>
      <c r="F228" s="116"/>
      <c r="G228" s="117"/>
      <c r="H228" s="117"/>
      <c r="I228" s="117"/>
      <c r="J228" s="117"/>
      <c r="K228" s="117"/>
      <c r="L228" s="117"/>
      <c r="M228" s="117"/>
      <c r="N228" s="117"/>
      <c r="O228" s="117"/>
      <c r="P228" s="117"/>
      <c r="Q228" s="117"/>
      <c r="R228" s="117"/>
      <c r="S228" s="117"/>
      <c r="T228" s="117"/>
      <c r="U228" s="117"/>
      <c r="V228" s="117"/>
      <c r="W228" s="118"/>
      <c r="X228" s="768"/>
      <c r="AC228" s="765"/>
      <c r="AD228" s="765"/>
      <c r="AE228" s="765"/>
      <c r="AF228" s="765"/>
      <c r="AG228" s="765"/>
      <c r="AH228" s="765"/>
      <c r="AI228" s="765"/>
      <c r="AJ228" s="765"/>
      <c r="AK228" s="765"/>
      <c r="AL228" s="765"/>
      <c r="AM228" s="765"/>
      <c r="AN228" s="765"/>
      <c r="AO228" s="765"/>
      <c r="AP228" s="765"/>
      <c r="AQ228" s="765"/>
      <c r="AR228" s="765"/>
      <c r="AS228" s="765"/>
      <c r="AT228" s="765"/>
      <c r="AU228" s="765"/>
      <c r="AV228" s="765"/>
      <c r="AW228" s="765"/>
      <c r="AX228" s="765"/>
      <c r="AY228" s="765"/>
      <c r="AZ228" s="765"/>
      <c r="BA228" s="765"/>
      <c r="BB228" s="765"/>
    </row>
    <row r="229" spans="1:54" x14ac:dyDescent="0.25">
      <c r="A229" s="767"/>
      <c r="B229" s="766"/>
      <c r="C229" s="778"/>
      <c r="D229" s="778"/>
      <c r="E229" s="778"/>
      <c r="F229" s="778"/>
      <c r="G229" s="191" t="s">
        <v>1076</v>
      </c>
      <c r="H229" s="778"/>
      <c r="I229" s="778"/>
      <c r="J229" s="778"/>
      <c r="K229" s="778"/>
      <c r="L229" s="897"/>
      <c r="M229" s="897"/>
      <c r="N229" s="897"/>
      <c r="O229" s="897"/>
      <c r="P229" s="897"/>
      <c r="Q229" s="897"/>
      <c r="R229" s="897"/>
      <c r="S229" s="897"/>
      <c r="T229" s="897"/>
      <c r="U229" s="897"/>
      <c r="V229" s="897"/>
      <c r="W229" s="773"/>
      <c r="X229" s="768"/>
    </row>
    <row r="230" spans="1:54" x14ac:dyDescent="0.25">
      <c r="A230" s="767"/>
      <c r="B230" s="766"/>
      <c r="C230" s="778"/>
      <c r="D230" s="778"/>
      <c r="E230" s="778"/>
      <c r="F230" s="782"/>
      <c r="G230" s="782"/>
      <c r="H230" s="782"/>
      <c r="I230" s="782"/>
      <c r="J230" s="782"/>
      <c r="K230" s="801"/>
      <c r="L230" s="801"/>
      <c r="M230" s="801"/>
      <c r="N230" s="801"/>
      <c r="O230" s="801"/>
      <c r="P230" s="801"/>
      <c r="Q230" s="801"/>
      <c r="R230" s="801"/>
      <c r="S230" s="801"/>
      <c r="T230" s="801"/>
      <c r="U230" s="801"/>
      <c r="V230" s="774"/>
      <c r="W230" s="773"/>
      <c r="X230" s="768"/>
    </row>
    <row r="231" spans="1:54" s="765" customFormat="1" x14ac:dyDescent="0.25">
      <c r="A231" s="767"/>
      <c r="B231" s="766"/>
      <c r="C231" s="778"/>
      <c r="D231" s="778"/>
      <c r="E231" s="778"/>
      <c r="F231" s="782"/>
      <c r="G231" s="782"/>
      <c r="H231" s="782"/>
      <c r="I231" s="782" t="str">
        <f t="shared" ref="I231:I242" si="73">G21</f>
        <v>z</v>
      </c>
      <c r="J231" s="398">
        <v>0.1</v>
      </c>
      <c r="L231" s="801"/>
      <c r="M231" s="801"/>
      <c r="N231" s="801"/>
      <c r="O231" s="801"/>
      <c r="P231" s="801"/>
      <c r="Q231" s="801"/>
      <c r="R231" s="801"/>
      <c r="S231" s="801"/>
      <c r="T231" s="801"/>
      <c r="U231" s="801"/>
      <c r="V231" s="774"/>
      <c r="W231" s="773"/>
      <c r="X231" s="768"/>
    </row>
    <row r="232" spans="1:54" s="765" customFormat="1" x14ac:dyDescent="0.25">
      <c r="A232" s="767"/>
      <c r="B232" s="766"/>
      <c r="C232" s="778"/>
      <c r="D232" s="778"/>
      <c r="E232" s="778"/>
      <c r="F232" s="782"/>
      <c r="G232" s="794"/>
      <c r="H232" s="794"/>
      <c r="I232" s="782" t="str">
        <f t="shared" si="73"/>
        <v>r</v>
      </c>
      <c r="J232" s="398">
        <v>0.1</v>
      </c>
      <c r="L232" s="795"/>
      <c r="M232" s="795"/>
      <c r="N232" s="795"/>
      <c r="O232" s="795"/>
      <c r="P232" s="795"/>
      <c r="Q232" s="795"/>
      <c r="R232" s="795"/>
      <c r="S232" s="795"/>
      <c r="T232" s="795"/>
      <c r="U232" s="795"/>
      <c r="V232" s="774"/>
      <c r="W232" s="773"/>
      <c r="X232" s="768"/>
    </row>
    <row r="233" spans="1:54" s="765" customFormat="1" x14ac:dyDescent="0.25">
      <c r="A233" s="767"/>
      <c r="B233" s="766"/>
      <c r="C233" s="778"/>
      <c r="D233" s="778"/>
      <c r="E233" s="778"/>
      <c r="F233" s="782"/>
      <c r="G233" s="794"/>
      <c r="H233" s="794"/>
      <c r="I233" s="782" t="str">
        <f t="shared" si="73"/>
        <v>w</v>
      </c>
      <c r="J233" s="398">
        <v>0.1</v>
      </c>
      <c r="L233" s="795"/>
      <c r="M233" s="795"/>
      <c r="N233" s="795"/>
      <c r="O233" s="795"/>
      <c r="P233" s="795"/>
      <c r="Q233" s="795"/>
      <c r="R233" s="795"/>
      <c r="S233" s="795"/>
      <c r="T233" s="795"/>
      <c r="U233" s="795"/>
      <c r="V233" s="774"/>
      <c r="W233" s="773"/>
      <c r="X233" s="768"/>
    </row>
    <row r="234" spans="1:54" s="765" customFormat="1" x14ac:dyDescent="0.25">
      <c r="A234" s="767"/>
      <c r="B234" s="766"/>
      <c r="C234" s="778"/>
      <c r="D234" s="778"/>
      <c r="E234" s="778"/>
      <c r="F234" s="782"/>
      <c r="G234" s="794"/>
      <c r="H234" s="794"/>
      <c r="I234" s="782" t="str">
        <f t="shared" si="73"/>
        <v>o</v>
      </c>
      <c r="J234" s="398">
        <v>0.1</v>
      </c>
      <c r="L234" s="795"/>
      <c r="M234" s="795"/>
      <c r="N234" s="795"/>
      <c r="O234" s="795"/>
      <c r="P234" s="795"/>
      <c r="Q234" s="795"/>
      <c r="R234" s="795"/>
      <c r="S234" s="795"/>
      <c r="T234" s="795"/>
      <c r="U234" s="795"/>
      <c r="V234" s="774"/>
      <c r="W234" s="773"/>
      <c r="X234" s="768"/>
    </row>
    <row r="235" spans="1:54" s="765" customFormat="1" x14ac:dyDescent="0.25">
      <c r="A235" s="767"/>
      <c r="B235" s="766"/>
      <c r="C235" s="778"/>
      <c r="D235" s="778"/>
      <c r="E235" s="778"/>
      <c r="F235" s="782"/>
      <c r="G235" s="794"/>
      <c r="H235" s="794"/>
      <c r="I235" s="782" t="str">
        <f t="shared" si="73"/>
        <v>b</v>
      </c>
      <c r="J235" s="398">
        <v>0.1</v>
      </c>
      <c r="L235" s="795"/>
      <c r="M235" s="795"/>
      <c r="N235" s="795"/>
      <c r="O235" s="795"/>
      <c r="P235" s="795"/>
      <c r="Q235" s="795"/>
      <c r="R235" s="795"/>
      <c r="S235" s="795"/>
      <c r="T235" s="795"/>
      <c r="U235" s="795"/>
      <c r="V235" s="774"/>
      <c r="W235" s="773"/>
      <c r="X235" s="768"/>
    </row>
    <row r="236" spans="1:54" s="765" customFormat="1" x14ac:dyDescent="0.25">
      <c r="A236" s="767"/>
      <c r="B236" s="766"/>
      <c r="C236" s="778"/>
      <c r="D236" s="778"/>
      <c r="E236" s="778"/>
      <c r="F236" s="782"/>
      <c r="G236" s="794"/>
      <c r="H236" s="794"/>
      <c r="I236" s="782" t="str">
        <f t="shared" si="73"/>
        <v>l</v>
      </c>
      <c r="J236" s="398">
        <v>0.1</v>
      </c>
      <c r="L236" s="795"/>
      <c r="M236" s="795"/>
      <c r="N236" s="795"/>
      <c r="O236" s="795"/>
      <c r="P236" s="795"/>
      <c r="Q236" s="795"/>
      <c r="R236" s="795"/>
      <c r="S236" s="795"/>
      <c r="T236" s="795"/>
      <c r="U236" s="795"/>
      <c r="V236" s="774"/>
      <c r="W236" s="773"/>
      <c r="X236" s="768"/>
    </row>
    <row r="237" spans="1:54" s="765" customFormat="1" x14ac:dyDescent="0.25">
      <c r="A237" s="767"/>
      <c r="B237" s="766"/>
      <c r="C237" s="778"/>
      <c r="D237" s="778"/>
      <c r="E237" s="778"/>
      <c r="F237" s="782"/>
      <c r="G237" s="794"/>
      <c r="H237" s="794"/>
      <c r="I237" s="782" t="str">
        <f t="shared" si="73"/>
        <v>h</v>
      </c>
      <c r="J237" s="398">
        <v>0.1</v>
      </c>
      <c r="L237" s="795"/>
      <c r="M237" s="795"/>
      <c r="N237" s="795"/>
      <c r="O237" s="795"/>
      <c r="P237" s="795"/>
      <c r="Q237" s="795"/>
      <c r="R237" s="795"/>
      <c r="S237" s="795"/>
      <c r="T237" s="795"/>
      <c r="U237" s="795"/>
      <c r="V237" s="774"/>
      <c r="W237" s="773"/>
      <c r="X237" s="768"/>
    </row>
    <row r="238" spans="1:54" s="765" customFormat="1" x14ac:dyDescent="0.25">
      <c r="A238" s="767"/>
      <c r="B238" s="766"/>
      <c r="C238" s="778"/>
      <c r="D238" s="778"/>
      <c r="E238" s="778"/>
      <c r="F238" s="782"/>
      <c r="G238" s="794"/>
      <c r="H238" s="794"/>
      <c r="I238" s="782" t="str">
        <f t="shared" si="73"/>
        <v>of</v>
      </c>
      <c r="J238" s="398">
        <v>0.1</v>
      </c>
      <c r="L238" s="795"/>
      <c r="M238" s="795"/>
      <c r="N238" s="795"/>
      <c r="O238" s="795"/>
      <c r="P238" s="795"/>
      <c r="Q238" s="795"/>
      <c r="R238" s="795"/>
      <c r="S238" s="795"/>
      <c r="T238" s="795"/>
      <c r="U238" s="795"/>
      <c r="V238" s="774"/>
      <c r="W238" s="773"/>
      <c r="X238" s="768"/>
    </row>
    <row r="239" spans="1:54" s="765" customFormat="1" x14ac:dyDescent="0.25">
      <c r="A239" s="767"/>
      <c r="B239" s="766"/>
      <c r="C239" s="778"/>
      <c r="D239" s="778"/>
      <c r="E239" s="778"/>
      <c r="F239" s="782"/>
      <c r="G239" s="794"/>
      <c r="H239" s="794"/>
      <c r="I239" s="782" t="str">
        <f t="shared" si="73"/>
        <v>f</v>
      </c>
      <c r="J239" s="398">
        <v>0.1</v>
      </c>
      <c r="L239" s="795"/>
      <c r="M239" s="795"/>
      <c r="N239" s="795"/>
      <c r="O239" s="795"/>
      <c r="P239" s="795"/>
      <c r="Q239" s="795"/>
      <c r="R239" s="795"/>
      <c r="S239" s="795"/>
      <c r="T239" s="795"/>
      <c r="U239" s="795"/>
      <c r="V239" s="774"/>
      <c r="W239" s="773"/>
      <c r="X239" s="768"/>
    </row>
    <row r="240" spans="1:54" s="765" customFormat="1" x14ac:dyDescent="0.25">
      <c r="A240" s="767"/>
      <c r="B240" s="766"/>
      <c r="C240" s="778"/>
      <c r="D240" s="778"/>
      <c r="E240" s="778"/>
      <c r="F240" s="782"/>
      <c r="G240" s="794"/>
      <c r="H240" s="794"/>
      <c r="I240" s="782" t="str">
        <f t="shared" si="73"/>
        <v>i</v>
      </c>
      <c r="J240" s="398">
        <v>0.1</v>
      </c>
      <c r="L240" s="795"/>
      <c r="M240" s="795"/>
      <c r="N240" s="795"/>
      <c r="O240" s="795"/>
      <c r="P240" s="795"/>
      <c r="Q240" s="795"/>
      <c r="R240" s="795"/>
      <c r="S240" s="795"/>
      <c r="T240" s="795"/>
      <c r="U240" s="795"/>
      <c r="V240" s="774"/>
      <c r="W240" s="773"/>
      <c r="X240" s="768"/>
    </row>
    <row r="241" spans="1:24" s="765" customFormat="1" x14ac:dyDescent="0.25">
      <c r="A241" s="767"/>
      <c r="B241" s="766"/>
      <c r="C241" s="778"/>
      <c r="D241" s="778"/>
      <c r="E241" s="778"/>
      <c r="F241" s="782"/>
      <c r="G241" s="794"/>
      <c r="H241" s="794"/>
      <c r="I241" s="782" t="str">
        <f t="shared" si="73"/>
        <v>k</v>
      </c>
      <c r="J241" s="398">
        <v>0.1</v>
      </c>
      <c r="L241" s="795"/>
      <c r="M241" s="795"/>
      <c r="N241" s="795"/>
      <c r="O241" s="795"/>
      <c r="P241" s="795"/>
      <c r="Q241" s="795"/>
      <c r="R241" s="795"/>
      <c r="S241" s="795"/>
      <c r="T241" s="795"/>
      <c r="U241" s="795"/>
      <c r="V241" s="774"/>
      <c r="W241" s="773"/>
      <c r="X241" s="768"/>
    </row>
    <row r="242" spans="1:24" s="765" customFormat="1" x14ac:dyDescent="0.25">
      <c r="A242" s="767"/>
      <c r="B242" s="766"/>
      <c r="C242" s="778"/>
      <c r="D242" s="778"/>
      <c r="E242" s="778"/>
      <c r="F242" s="782"/>
      <c r="G242" s="794"/>
      <c r="H242" s="794"/>
      <c r="I242" s="782" t="str">
        <f t="shared" si="73"/>
        <v>v</v>
      </c>
      <c r="J242" s="398">
        <v>0.1</v>
      </c>
      <c r="L242" s="795"/>
      <c r="M242" s="795"/>
      <c r="N242" s="795"/>
      <c r="O242" s="795"/>
      <c r="P242" s="795"/>
      <c r="Q242" s="795"/>
      <c r="R242" s="795"/>
      <c r="S242" s="795"/>
      <c r="T242" s="795"/>
      <c r="U242" s="795"/>
      <c r="V242" s="774"/>
      <c r="W242" s="773"/>
      <c r="X242" s="768"/>
    </row>
    <row r="243" spans="1:24" x14ac:dyDescent="0.25">
      <c r="A243" s="767"/>
      <c r="B243" s="766"/>
      <c r="C243" s="778"/>
      <c r="D243" s="778"/>
      <c r="E243" s="778"/>
      <c r="F243" s="782"/>
      <c r="G243" s="794"/>
      <c r="H243" s="794"/>
      <c r="I243" s="794"/>
      <c r="J243" s="793"/>
      <c r="K243" s="793"/>
      <c r="L243" s="793"/>
      <c r="M243" s="793"/>
      <c r="N243" s="793"/>
      <c r="O243" s="793"/>
      <c r="P243" s="793"/>
      <c r="Q243" s="793"/>
      <c r="R243" s="793"/>
      <c r="S243" s="793"/>
      <c r="T243" s="793"/>
      <c r="U243" s="793"/>
      <c r="V243" s="774"/>
      <c r="W243" s="773"/>
      <c r="X243" s="768"/>
    </row>
    <row r="244" spans="1:24" x14ac:dyDescent="0.25">
      <c r="A244" s="767"/>
      <c r="B244" s="766"/>
      <c r="C244" s="778"/>
      <c r="D244" s="778"/>
      <c r="E244" s="778"/>
      <c r="F244" s="777"/>
      <c r="G244" s="776"/>
      <c r="H244" s="776"/>
      <c r="I244" s="776"/>
      <c r="J244" s="775"/>
      <c r="K244" s="775"/>
      <c r="L244" s="775"/>
      <c r="M244" s="775"/>
      <c r="N244" s="775"/>
      <c r="O244" s="775"/>
      <c r="P244" s="775"/>
      <c r="Q244" s="775"/>
      <c r="R244" s="775"/>
      <c r="S244" s="775"/>
      <c r="T244" s="775"/>
      <c r="U244" s="775"/>
      <c r="V244" s="774"/>
      <c r="W244" s="773"/>
      <c r="X244" s="768"/>
    </row>
    <row r="245" spans="1:24" x14ac:dyDescent="0.25">
      <c r="A245" s="767"/>
      <c r="B245" s="766"/>
      <c r="C245" s="771"/>
      <c r="D245" s="771"/>
      <c r="E245" s="771"/>
      <c r="F245" s="771"/>
      <c r="G245" s="772" t="str">
        <f>G205</f>
        <v>GRAZING CROPS - QUALITY AND WASTAGE</v>
      </c>
      <c r="H245" s="771"/>
      <c r="I245" s="771"/>
      <c r="J245" s="771"/>
      <c r="K245" s="771"/>
      <c r="L245" s="771"/>
      <c r="M245" s="771"/>
      <c r="N245" s="771"/>
      <c r="O245" s="771"/>
      <c r="P245" s="771"/>
      <c r="Q245" s="771"/>
      <c r="R245" s="771"/>
      <c r="S245" s="771"/>
      <c r="T245" s="792"/>
      <c r="U245" s="792"/>
      <c r="V245" s="792"/>
      <c r="W245" s="770" t="s">
        <v>136</v>
      </c>
      <c r="X245" s="768"/>
    </row>
    <row r="246" spans="1:24" x14ac:dyDescent="0.25">
      <c r="A246" s="767"/>
      <c r="B246" s="766"/>
      <c r="C246" s="766"/>
      <c r="D246" s="766"/>
      <c r="E246" s="766"/>
      <c r="F246" s="768"/>
      <c r="G246" s="768"/>
      <c r="H246" s="768"/>
      <c r="I246" s="768"/>
      <c r="J246" s="768"/>
      <c r="K246" s="768"/>
      <c r="L246" s="768"/>
      <c r="M246" s="768"/>
      <c r="N246" s="768"/>
      <c r="O246" s="768"/>
      <c r="P246" s="768"/>
      <c r="Q246" s="768"/>
      <c r="R246" s="768"/>
      <c r="S246" s="768"/>
      <c r="T246" s="768"/>
      <c r="U246" s="768"/>
      <c r="V246" s="768"/>
      <c r="W246" s="768"/>
      <c r="X246" s="768"/>
    </row>
    <row r="247" spans="1:24" ht="15.75" thickBot="1" x14ac:dyDescent="0.3">
      <c r="A247" s="767"/>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row>
    <row r="248" spans="1:24" x14ac:dyDescent="0.25">
      <c r="A248" s="767"/>
      <c r="B248" s="766"/>
      <c r="C248" s="791" t="s">
        <v>0</v>
      </c>
      <c r="D248" s="791" t="e">
        <f>SUM(#REF!)</f>
        <v>#REF!</v>
      </c>
      <c r="E248" s="791"/>
      <c r="F248" s="791"/>
      <c r="G248" s="791"/>
      <c r="H248" s="791"/>
      <c r="I248" s="791"/>
      <c r="J248" s="791"/>
      <c r="K248" s="790"/>
      <c r="L248" s="790"/>
      <c r="M248" s="790"/>
      <c r="N248" s="790"/>
      <c r="O248" s="790"/>
      <c r="P248" s="790"/>
      <c r="Q248" s="790"/>
      <c r="R248" s="790"/>
      <c r="S248" s="790"/>
      <c r="T248" s="790"/>
      <c r="U248" s="790"/>
      <c r="V248" s="790"/>
      <c r="W248" s="789"/>
      <c r="X248" s="768"/>
    </row>
    <row r="249" spans="1:24" x14ac:dyDescent="0.25">
      <c r="A249" s="767"/>
      <c r="B249" s="766"/>
      <c r="C249" s="787"/>
      <c r="D249" s="787">
        <v>0</v>
      </c>
      <c r="E249" s="787" t="s">
        <v>1</v>
      </c>
      <c r="F249" s="786"/>
      <c r="G249" s="788" t="s">
        <v>1062</v>
      </c>
      <c r="H249" s="786"/>
      <c r="I249" s="786"/>
      <c r="J249" s="786"/>
      <c r="K249" s="786"/>
      <c r="L249" s="786"/>
      <c r="M249" s="786"/>
      <c r="O249" s="786"/>
      <c r="P249" s="786"/>
      <c r="Q249" s="786"/>
      <c r="R249" s="786"/>
      <c r="S249" s="785"/>
      <c r="T249" s="279"/>
      <c r="U249" s="807"/>
      <c r="V249" s="807"/>
      <c r="W249" s="773"/>
      <c r="X249" s="768"/>
    </row>
    <row r="250" spans="1:24" x14ac:dyDescent="0.25">
      <c r="A250" s="767"/>
      <c r="B250" s="766"/>
      <c r="C250" s="787"/>
      <c r="D250" s="787" t="b">
        <f>OR(ISNA(VLOOKUP(G249,Index_Table_Names,1,FALSE)),G249="")</f>
        <v>0</v>
      </c>
      <c r="E250" s="778"/>
      <c r="F250" s="786"/>
      <c r="G250" s="786" t="s">
        <v>1060</v>
      </c>
      <c r="H250" s="279"/>
      <c r="I250" s="786"/>
      <c r="J250" s="786"/>
      <c r="L250" s="786"/>
      <c r="M250" s="786"/>
      <c r="O250" s="786"/>
      <c r="P250" s="786"/>
      <c r="Q250" s="786"/>
      <c r="R250" s="786"/>
      <c r="S250" s="785"/>
      <c r="T250" s="808"/>
      <c r="U250" s="807"/>
      <c r="V250" s="807"/>
      <c r="W250" s="773"/>
      <c r="X250" s="768"/>
    </row>
    <row r="251" spans="1:24" x14ac:dyDescent="0.25">
      <c r="A251" s="767"/>
      <c r="B251" s="766"/>
      <c r="C251" s="778"/>
      <c r="D251" s="787" t="e">
        <f>(D249&lt;&gt;D248)</f>
        <v>#REF!</v>
      </c>
      <c r="E251" s="778"/>
      <c r="F251" s="786"/>
      <c r="G251" s="810">
        <v>37780.587162384261</v>
      </c>
      <c r="H251" s="279"/>
      <c r="I251" s="786"/>
      <c r="J251" s="786"/>
      <c r="K251" s="786"/>
      <c r="L251" s="913"/>
      <c r="O251" s="786"/>
      <c r="P251" s="786"/>
      <c r="Q251" s="786"/>
      <c r="R251" s="786"/>
      <c r="S251" s="785"/>
      <c r="T251" s="808"/>
      <c r="U251" s="807"/>
      <c r="V251" s="807"/>
      <c r="W251" s="773"/>
      <c r="X251" s="768"/>
    </row>
    <row r="252" spans="1:24" s="765" customFormat="1" x14ac:dyDescent="0.25">
      <c r="A252" s="767"/>
      <c r="B252" s="766"/>
      <c r="C252" s="778"/>
      <c r="D252" s="787"/>
      <c r="E252" s="778"/>
      <c r="F252" s="786"/>
      <c r="G252" s="810"/>
      <c r="H252" s="279"/>
      <c r="I252" s="786"/>
      <c r="J252" s="786"/>
      <c r="K252" s="786"/>
      <c r="L252" s="913"/>
      <c r="O252" s="786"/>
      <c r="P252" s="786"/>
      <c r="Q252" s="786"/>
      <c r="R252" s="786"/>
      <c r="S252" s="785"/>
      <c r="T252" s="808"/>
      <c r="U252" s="807"/>
      <c r="V252" s="807"/>
      <c r="W252" s="773"/>
      <c r="X252" s="768"/>
    </row>
    <row r="253" spans="1:24" s="765" customFormat="1" x14ac:dyDescent="0.25">
      <c r="A253" s="767"/>
      <c r="B253" s="766"/>
      <c r="C253" s="778"/>
      <c r="D253" s="778"/>
      <c r="E253" s="778"/>
      <c r="F253" s="778"/>
      <c r="G253" s="191" t="s">
        <v>1082</v>
      </c>
      <c r="H253" s="778"/>
      <c r="I253" s="778"/>
      <c r="J253" s="778"/>
      <c r="K253" s="778"/>
      <c r="L253" s="939"/>
      <c r="M253" s="939"/>
      <c r="N253" s="939"/>
      <c r="O253" s="939"/>
      <c r="P253" s="939"/>
      <c r="Q253" s="939"/>
      <c r="R253" s="939"/>
      <c r="S253" s="939"/>
      <c r="T253" s="939"/>
      <c r="U253" s="939"/>
      <c r="V253" s="939"/>
      <c r="W253" s="773"/>
      <c r="X253" s="768"/>
    </row>
    <row r="254" spans="1:24" s="765" customFormat="1" x14ac:dyDescent="0.25">
      <c r="A254" s="767"/>
      <c r="B254" s="766"/>
      <c r="C254" s="778"/>
      <c r="D254" s="778"/>
      <c r="E254" s="778"/>
      <c r="F254" s="778"/>
      <c r="G254" s="191"/>
      <c r="H254" s="778"/>
      <c r="I254" s="778"/>
      <c r="J254" s="778"/>
      <c r="K254" s="803" t="s">
        <v>446</v>
      </c>
      <c r="L254" s="803" t="s">
        <v>152</v>
      </c>
      <c r="M254" s="803" t="s">
        <v>153</v>
      </c>
      <c r="N254" s="803" t="s">
        <v>154</v>
      </c>
      <c r="O254" s="803" t="s">
        <v>155</v>
      </c>
      <c r="P254" s="803" t="s">
        <v>156</v>
      </c>
      <c r="Q254" s="803" t="s">
        <v>157</v>
      </c>
      <c r="R254" s="803" t="s">
        <v>158</v>
      </c>
      <c r="S254" s="803" t="s">
        <v>159</v>
      </c>
      <c r="T254" s="803" t="s">
        <v>160</v>
      </c>
      <c r="U254" s="939"/>
      <c r="V254" s="939"/>
      <c r="W254" s="773"/>
      <c r="X254" s="768"/>
    </row>
    <row r="255" spans="1:24" s="765" customFormat="1" x14ac:dyDescent="0.25">
      <c r="A255" s="767"/>
      <c r="B255" s="766"/>
      <c r="C255" s="778"/>
      <c r="D255" s="787"/>
      <c r="E255" s="778"/>
      <c r="F255" s="786"/>
      <c r="G255" s="810"/>
      <c r="H255" s="279"/>
      <c r="I255" s="786"/>
      <c r="J255" s="777" t="str">
        <f t="shared" ref="J255:J266" si="74">G21</f>
        <v>z</v>
      </c>
      <c r="K255" s="923">
        <v>0.15</v>
      </c>
      <c r="L255" s="923">
        <v>0.15</v>
      </c>
      <c r="M255" s="923">
        <v>0.15</v>
      </c>
      <c r="N255" s="923">
        <v>0.15</v>
      </c>
      <c r="O255" s="923">
        <v>0.15</v>
      </c>
      <c r="P255" s="923">
        <v>0.15</v>
      </c>
      <c r="Q255" s="923">
        <v>0.15</v>
      </c>
      <c r="R255" s="923">
        <v>0.15</v>
      </c>
      <c r="S255" s="923">
        <v>0.15</v>
      </c>
      <c r="T255" s="923">
        <v>0.15</v>
      </c>
      <c r="U255" s="807"/>
      <c r="V255" s="807"/>
      <c r="W255" s="773"/>
      <c r="X255" s="768"/>
    </row>
    <row r="256" spans="1:24" s="765" customFormat="1" x14ac:dyDescent="0.25">
      <c r="A256" s="767"/>
      <c r="B256" s="766"/>
      <c r="C256" s="778"/>
      <c r="D256" s="787"/>
      <c r="E256" s="778"/>
      <c r="F256" s="786"/>
      <c r="G256" s="810"/>
      <c r="H256" s="279"/>
      <c r="I256" s="786"/>
      <c r="J256" s="777" t="str">
        <f t="shared" si="74"/>
        <v>r</v>
      </c>
      <c r="K256" s="923">
        <v>0.15</v>
      </c>
      <c r="L256" s="923">
        <v>0.15</v>
      </c>
      <c r="M256" s="923">
        <v>0.15</v>
      </c>
      <c r="N256" s="923">
        <v>0.15</v>
      </c>
      <c r="O256" s="923">
        <v>0.15</v>
      </c>
      <c r="P256" s="923">
        <v>0.15</v>
      </c>
      <c r="Q256" s="923">
        <v>0.15</v>
      </c>
      <c r="R256" s="923">
        <v>0.15</v>
      </c>
      <c r="S256" s="923">
        <v>0.15</v>
      </c>
      <c r="T256" s="923">
        <v>0.15</v>
      </c>
      <c r="U256" s="807"/>
      <c r="V256" s="807"/>
      <c r="W256" s="773"/>
      <c r="X256" s="768"/>
    </row>
    <row r="257" spans="1:24" s="765" customFormat="1" x14ac:dyDescent="0.25">
      <c r="A257" s="767"/>
      <c r="B257" s="766"/>
      <c r="C257" s="778"/>
      <c r="D257" s="787"/>
      <c r="E257" s="778"/>
      <c r="F257" s="786"/>
      <c r="G257" s="810"/>
      <c r="H257" s="279"/>
      <c r="I257" s="786"/>
      <c r="J257" s="777" t="str">
        <f t="shared" si="74"/>
        <v>w</v>
      </c>
      <c r="K257" s="923">
        <v>0.15</v>
      </c>
      <c r="L257" s="923">
        <v>0.15</v>
      </c>
      <c r="M257" s="923">
        <v>0.15</v>
      </c>
      <c r="N257" s="923">
        <v>0.15</v>
      </c>
      <c r="O257" s="923">
        <v>0.15</v>
      </c>
      <c r="P257" s="923">
        <v>0.15</v>
      </c>
      <c r="Q257" s="923">
        <v>0.15</v>
      </c>
      <c r="R257" s="923">
        <v>0.15</v>
      </c>
      <c r="S257" s="923">
        <v>0.15</v>
      </c>
      <c r="T257" s="923">
        <v>0.15</v>
      </c>
      <c r="U257" s="807"/>
      <c r="V257" s="807"/>
      <c r="W257" s="773"/>
      <c r="X257" s="768"/>
    </row>
    <row r="258" spans="1:24" s="765" customFormat="1" x14ac:dyDescent="0.25">
      <c r="A258" s="767"/>
      <c r="B258" s="766"/>
      <c r="C258" s="778"/>
      <c r="D258" s="787"/>
      <c r="E258" s="778"/>
      <c r="F258" s="786"/>
      <c r="G258" s="810"/>
      <c r="H258" s="279"/>
      <c r="I258" s="786"/>
      <c r="J258" s="777" t="str">
        <f t="shared" si="74"/>
        <v>o</v>
      </c>
      <c r="K258" s="923">
        <v>0.15</v>
      </c>
      <c r="L258" s="923">
        <v>0.15</v>
      </c>
      <c r="M258" s="923">
        <v>0.15</v>
      </c>
      <c r="N258" s="923">
        <v>0.15</v>
      </c>
      <c r="O258" s="923">
        <v>0.15</v>
      </c>
      <c r="P258" s="923">
        <v>0.15</v>
      </c>
      <c r="Q258" s="923">
        <v>0.15</v>
      </c>
      <c r="R258" s="923">
        <v>0.15</v>
      </c>
      <c r="S258" s="923">
        <v>0.15</v>
      </c>
      <c r="T258" s="923">
        <v>0.15</v>
      </c>
      <c r="U258" s="807"/>
      <c r="V258" s="807"/>
      <c r="W258" s="773"/>
      <c r="X258" s="768"/>
    </row>
    <row r="259" spans="1:24" s="765" customFormat="1" x14ac:dyDescent="0.25">
      <c r="A259" s="767"/>
      <c r="B259" s="766"/>
      <c r="C259" s="778"/>
      <c r="D259" s="787"/>
      <c r="E259" s="778"/>
      <c r="F259" s="786"/>
      <c r="G259" s="810"/>
      <c r="H259" s="279"/>
      <c r="I259" s="786"/>
      <c r="J259" s="777" t="str">
        <f t="shared" si="74"/>
        <v>b</v>
      </c>
      <c r="K259" s="923">
        <v>0.15</v>
      </c>
      <c r="L259" s="923">
        <v>0.15</v>
      </c>
      <c r="M259" s="923">
        <v>0.15</v>
      </c>
      <c r="N259" s="923">
        <v>0.15</v>
      </c>
      <c r="O259" s="923">
        <v>0.15</v>
      </c>
      <c r="P259" s="923">
        <v>0.15</v>
      </c>
      <c r="Q259" s="923">
        <v>0.15</v>
      </c>
      <c r="R259" s="923">
        <v>0.15</v>
      </c>
      <c r="S259" s="923">
        <v>0.15</v>
      </c>
      <c r="T259" s="923">
        <v>0.15</v>
      </c>
      <c r="U259" s="807"/>
      <c r="V259" s="807"/>
      <c r="W259" s="773"/>
      <c r="X259" s="768"/>
    </row>
    <row r="260" spans="1:24" s="765" customFormat="1" x14ac:dyDescent="0.25">
      <c r="A260" s="767"/>
      <c r="B260" s="766"/>
      <c r="C260" s="778"/>
      <c r="D260" s="787"/>
      <c r="E260" s="778"/>
      <c r="F260" s="786"/>
      <c r="G260" s="810"/>
      <c r="H260" s="279"/>
      <c r="I260" s="786"/>
      <c r="J260" s="777" t="str">
        <f t="shared" si="74"/>
        <v>l</v>
      </c>
      <c r="K260" s="923">
        <v>0.15</v>
      </c>
      <c r="L260" s="923">
        <v>0.15</v>
      </c>
      <c r="M260" s="923">
        <v>0.15</v>
      </c>
      <c r="N260" s="923">
        <v>0.15</v>
      </c>
      <c r="O260" s="923">
        <v>0.15</v>
      </c>
      <c r="P260" s="923">
        <v>0.15</v>
      </c>
      <c r="Q260" s="923">
        <v>0.15</v>
      </c>
      <c r="R260" s="923">
        <v>0.15</v>
      </c>
      <c r="S260" s="923">
        <v>0.15</v>
      </c>
      <c r="T260" s="923">
        <v>0.15</v>
      </c>
      <c r="U260" s="807"/>
      <c r="V260" s="807"/>
      <c r="W260" s="773"/>
      <c r="X260" s="768"/>
    </row>
    <row r="261" spans="1:24" s="765" customFormat="1" x14ac:dyDescent="0.25">
      <c r="A261" s="767"/>
      <c r="B261" s="766"/>
      <c r="C261" s="778"/>
      <c r="D261" s="787"/>
      <c r="E261" s="778"/>
      <c r="F261" s="786"/>
      <c r="G261" s="810"/>
      <c r="H261" s="279"/>
      <c r="I261" s="786"/>
      <c r="J261" s="777" t="str">
        <f t="shared" si="74"/>
        <v>h</v>
      </c>
      <c r="K261" s="923">
        <v>0.15</v>
      </c>
      <c r="L261" s="923">
        <v>0.15</v>
      </c>
      <c r="M261" s="923">
        <v>0.15</v>
      </c>
      <c r="N261" s="923">
        <v>0.15</v>
      </c>
      <c r="O261" s="923">
        <v>0.15</v>
      </c>
      <c r="P261" s="923">
        <v>0.15</v>
      </c>
      <c r="Q261" s="923">
        <v>0.15</v>
      </c>
      <c r="R261" s="923">
        <v>0.15</v>
      </c>
      <c r="S261" s="923">
        <v>0.15</v>
      </c>
      <c r="T261" s="923">
        <v>0.15</v>
      </c>
      <c r="U261" s="807"/>
      <c r="V261" s="807"/>
      <c r="W261" s="773"/>
      <c r="X261" s="768"/>
    </row>
    <row r="262" spans="1:24" s="765" customFormat="1" x14ac:dyDescent="0.25">
      <c r="A262" s="767"/>
      <c r="B262" s="766"/>
      <c r="C262" s="778"/>
      <c r="D262" s="787"/>
      <c r="E262" s="778"/>
      <c r="F262" s="786"/>
      <c r="G262" s="810"/>
      <c r="H262" s="279"/>
      <c r="I262" s="786"/>
      <c r="J262" s="777" t="str">
        <f t="shared" si="74"/>
        <v>of</v>
      </c>
      <c r="K262" s="923">
        <v>0.15</v>
      </c>
      <c r="L262" s="923">
        <v>0.15</v>
      </c>
      <c r="M262" s="923">
        <v>0.15</v>
      </c>
      <c r="N262" s="923">
        <v>0.15</v>
      </c>
      <c r="O262" s="923">
        <v>0.15</v>
      </c>
      <c r="P262" s="923">
        <v>0.15</v>
      </c>
      <c r="Q262" s="923">
        <v>0.15</v>
      </c>
      <c r="R262" s="923">
        <v>0.15</v>
      </c>
      <c r="S262" s="923">
        <v>0.15</v>
      </c>
      <c r="T262" s="923">
        <v>0.15</v>
      </c>
      <c r="U262" s="807"/>
      <c r="V262" s="807"/>
      <c r="W262" s="773"/>
      <c r="X262" s="768"/>
    </row>
    <row r="263" spans="1:24" s="765" customFormat="1" x14ac:dyDescent="0.25">
      <c r="A263" s="767"/>
      <c r="B263" s="766"/>
      <c r="C263" s="778"/>
      <c r="D263" s="787"/>
      <c r="E263" s="778"/>
      <c r="F263" s="786"/>
      <c r="G263" s="810"/>
      <c r="H263" s="279"/>
      <c r="I263" s="786"/>
      <c r="J263" s="777" t="str">
        <f t="shared" si="74"/>
        <v>f</v>
      </c>
      <c r="K263" s="923">
        <v>0.15</v>
      </c>
      <c r="L263" s="923">
        <v>0.15</v>
      </c>
      <c r="M263" s="923">
        <v>0.15</v>
      </c>
      <c r="N263" s="923">
        <v>0.15</v>
      </c>
      <c r="O263" s="923">
        <v>0.15</v>
      </c>
      <c r="P263" s="923">
        <v>0.15</v>
      </c>
      <c r="Q263" s="923">
        <v>0.15</v>
      </c>
      <c r="R263" s="923">
        <v>0.15</v>
      </c>
      <c r="S263" s="923">
        <v>0.15</v>
      </c>
      <c r="T263" s="923">
        <v>0.15</v>
      </c>
      <c r="U263" s="807"/>
      <c r="V263" s="807"/>
      <c r="W263" s="773"/>
      <c r="X263" s="768"/>
    </row>
    <row r="264" spans="1:24" s="765" customFormat="1" x14ac:dyDescent="0.25">
      <c r="A264" s="767"/>
      <c r="B264" s="766"/>
      <c r="C264" s="778"/>
      <c r="D264" s="787"/>
      <c r="E264" s="778"/>
      <c r="F264" s="786"/>
      <c r="G264" s="810"/>
      <c r="H264" s="279"/>
      <c r="I264" s="786"/>
      <c r="J264" s="777" t="str">
        <f t="shared" si="74"/>
        <v>i</v>
      </c>
      <c r="K264" s="923">
        <v>0.15</v>
      </c>
      <c r="L264" s="923">
        <v>0.15</v>
      </c>
      <c r="M264" s="923">
        <v>0.15</v>
      </c>
      <c r="N264" s="923">
        <v>0.15</v>
      </c>
      <c r="O264" s="923">
        <v>0.15</v>
      </c>
      <c r="P264" s="923">
        <v>0.15</v>
      </c>
      <c r="Q264" s="923">
        <v>0.15</v>
      </c>
      <c r="R264" s="923">
        <v>0.15</v>
      </c>
      <c r="S264" s="923">
        <v>0.15</v>
      </c>
      <c r="T264" s="923">
        <v>0.15</v>
      </c>
      <c r="U264" s="807"/>
      <c r="V264" s="807"/>
      <c r="W264" s="773"/>
      <c r="X264" s="768"/>
    </row>
    <row r="265" spans="1:24" s="765" customFormat="1" x14ac:dyDescent="0.25">
      <c r="A265" s="767"/>
      <c r="B265" s="766"/>
      <c r="C265" s="778"/>
      <c r="D265" s="787"/>
      <c r="E265" s="778"/>
      <c r="F265" s="786"/>
      <c r="G265" s="810"/>
      <c r="H265" s="279"/>
      <c r="I265" s="786"/>
      <c r="J265" s="777" t="str">
        <f t="shared" si="74"/>
        <v>k</v>
      </c>
      <c r="K265" s="923">
        <v>0.15</v>
      </c>
      <c r="L265" s="923">
        <v>0.15</v>
      </c>
      <c r="M265" s="923">
        <v>0.15</v>
      </c>
      <c r="N265" s="923">
        <v>0.15</v>
      </c>
      <c r="O265" s="923">
        <v>0.15</v>
      </c>
      <c r="P265" s="923">
        <v>0.15</v>
      </c>
      <c r="Q265" s="923">
        <v>0.15</v>
      </c>
      <c r="R265" s="923">
        <v>0.15</v>
      </c>
      <c r="S265" s="923">
        <v>0.15</v>
      </c>
      <c r="T265" s="923">
        <v>0.15</v>
      </c>
      <c r="U265" s="807"/>
      <c r="V265" s="807"/>
      <c r="W265" s="773"/>
      <c r="X265" s="768"/>
    </row>
    <row r="266" spans="1:24" s="765" customFormat="1" x14ac:dyDescent="0.25">
      <c r="A266" s="767"/>
      <c r="B266" s="766"/>
      <c r="C266" s="778"/>
      <c r="D266" s="787"/>
      <c r="E266" s="778"/>
      <c r="F266" s="786"/>
      <c r="G266" s="810"/>
      <c r="H266" s="279"/>
      <c r="I266" s="786"/>
      <c r="J266" s="777" t="str">
        <f t="shared" si="74"/>
        <v>v</v>
      </c>
      <c r="K266" s="923">
        <v>0.15</v>
      </c>
      <c r="L266" s="923">
        <v>0.15</v>
      </c>
      <c r="M266" s="923">
        <v>0.15</v>
      </c>
      <c r="N266" s="923">
        <v>0.15</v>
      </c>
      <c r="O266" s="923">
        <v>0.15</v>
      </c>
      <c r="P266" s="923">
        <v>0.15</v>
      </c>
      <c r="Q266" s="923">
        <v>0.15</v>
      </c>
      <c r="R266" s="923">
        <v>0.15</v>
      </c>
      <c r="S266" s="923">
        <v>0.15</v>
      </c>
      <c r="T266" s="923">
        <v>0.15</v>
      </c>
      <c r="U266" s="807"/>
      <c r="V266" s="807"/>
      <c r="W266" s="773"/>
      <c r="X266" s="768"/>
    </row>
    <row r="267" spans="1:24" s="765" customFormat="1" x14ac:dyDescent="0.25">
      <c r="A267" s="767"/>
      <c r="B267" s="766"/>
      <c r="C267" s="778"/>
      <c r="D267" s="787"/>
      <c r="E267" s="778"/>
      <c r="F267" s="786"/>
      <c r="G267" s="810"/>
      <c r="H267" s="279"/>
      <c r="I267" s="786"/>
      <c r="L267" s="913"/>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777"/>
      <c r="K268" s="786"/>
      <c r="L268" s="786"/>
      <c r="M268" s="786"/>
      <c r="N268" s="786"/>
      <c r="O268" s="786"/>
      <c r="P268" s="786"/>
      <c r="Q268" s="786"/>
      <c r="R268" s="786"/>
      <c r="S268" s="785"/>
      <c r="T268" s="808"/>
      <c r="U268" s="807"/>
      <c r="V268" s="807"/>
      <c r="W268" s="773"/>
      <c r="X268" s="768"/>
    </row>
    <row r="269" spans="1:24" x14ac:dyDescent="0.25">
      <c r="A269" s="767"/>
      <c r="B269" s="766"/>
      <c r="C269" s="771"/>
      <c r="D269" s="771"/>
      <c r="E269" s="771"/>
      <c r="F269" s="771"/>
      <c r="G269" s="772" t="str">
        <f>G249</f>
        <v>YIELD REDUCTION FROM GRAZING CROP</v>
      </c>
      <c r="H269" s="771"/>
      <c r="I269" s="771"/>
      <c r="J269" s="771"/>
      <c r="K269" s="771"/>
      <c r="L269" s="771"/>
      <c r="M269" s="771"/>
      <c r="N269" s="771"/>
      <c r="O269" s="771"/>
      <c r="P269" s="771"/>
      <c r="Q269" s="771"/>
      <c r="R269" s="771"/>
      <c r="S269" s="771"/>
      <c r="T269" s="792"/>
      <c r="U269" s="792"/>
      <c r="V269" s="792"/>
      <c r="W269" s="770" t="s">
        <v>136</v>
      </c>
      <c r="X269" s="768"/>
    </row>
    <row r="270" spans="1:24" x14ac:dyDescent="0.25">
      <c r="A270" s="767"/>
      <c r="B270" s="766"/>
      <c r="C270" s="766"/>
      <c r="D270" s="766"/>
      <c r="E270" s="766"/>
      <c r="F270" s="768"/>
      <c r="G270" s="768"/>
      <c r="H270" s="768"/>
      <c r="I270" s="768"/>
      <c r="J270" s="768"/>
      <c r="K270" s="768"/>
      <c r="L270" s="768"/>
      <c r="M270" s="768"/>
      <c r="N270" s="768"/>
      <c r="O270" s="768"/>
      <c r="P270" s="768"/>
      <c r="Q270" s="768"/>
      <c r="R270" s="768"/>
      <c r="S270" s="768"/>
      <c r="T270" s="768"/>
      <c r="U270" s="768"/>
      <c r="V270" s="768"/>
      <c r="W270" s="768"/>
      <c r="X270" s="768"/>
    </row>
    <row r="271" spans="1:24" x14ac:dyDescent="0.25">
      <c r="A271" s="767"/>
      <c r="B271" s="766"/>
      <c r="C271" s="766"/>
      <c r="D271" s="766"/>
      <c r="E271" s="766"/>
      <c r="F271" s="768"/>
      <c r="G271" s="768"/>
      <c r="H271" s="768"/>
      <c r="I271" s="768"/>
      <c r="J271" s="768"/>
      <c r="K271" s="768"/>
      <c r="L271" s="768"/>
      <c r="M271" s="768"/>
      <c r="N271" s="768"/>
      <c r="O271" s="768"/>
      <c r="P271" s="768"/>
      <c r="Q271" s="768"/>
      <c r="R271" s="768"/>
      <c r="S271" s="768"/>
      <c r="T271" s="768"/>
      <c r="U271" s="768"/>
      <c r="V271" s="768"/>
      <c r="W271" s="768"/>
      <c r="X271" s="768"/>
    </row>
    <row r="272" spans="1:24" x14ac:dyDescent="0.25">
      <c r="A272" s="767"/>
      <c r="B272" s="766"/>
      <c r="C272" s="914"/>
      <c r="D272" s="914"/>
      <c r="E272" s="914"/>
      <c r="F272" s="914"/>
      <c r="G272" s="914"/>
      <c r="H272" s="915"/>
      <c r="I272" s="914"/>
      <c r="J272" s="914"/>
      <c r="K272" s="914"/>
      <c r="L272" s="914"/>
      <c r="M272" s="914"/>
      <c r="N272" s="914"/>
      <c r="O272" s="914"/>
      <c r="P272" s="914"/>
      <c r="Q272" s="914"/>
      <c r="R272" s="914"/>
      <c r="S272" s="914"/>
      <c r="T272" s="914"/>
      <c r="U272" s="914"/>
      <c r="V272" s="914"/>
      <c r="W272" s="914"/>
      <c r="X272" s="914"/>
    </row>
    <row r="273" spans="1:24" x14ac:dyDescent="0.25">
      <c r="A273" s="767"/>
      <c r="B273" s="766"/>
      <c r="C273" s="766"/>
      <c r="D273" s="766"/>
      <c r="E273" s="766"/>
      <c r="F273" s="768"/>
      <c r="G273" s="768"/>
      <c r="H273" s="768"/>
      <c r="I273" s="768"/>
      <c r="J273" s="768"/>
      <c r="K273" s="768"/>
      <c r="L273" s="768"/>
      <c r="M273" s="768"/>
      <c r="N273" s="768"/>
      <c r="O273" s="768"/>
      <c r="P273" s="768"/>
      <c r="Q273" s="768"/>
      <c r="R273" s="768"/>
      <c r="S273" s="768"/>
      <c r="T273" s="768"/>
      <c r="U273" s="768"/>
      <c r="V273" s="768"/>
      <c r="W273" s="768"/>
      <c r="X273" s="768"/>
    </row>
    <row r="274" spans="1:24" x14ac:dyDescent="0.25">
      <c r="A274" s="767"/>
      <c r="B274" s="766"/>
      <c r="C274" s="766"/>
      <c r="D274" s="766"/>
      <c r="E274" s="766"/>
      <c r="F274" s="768"/>
      <c r="G274" s="768"/>
      <c r="H274" s="768"/>
      <c r="I274" s="768"/>
      <c r="J274" s="768"/>
      <c r="K274" s="768"/>
      <c r="L274" s="768"/>
      <c r="M274" s="768"/>
      <c r="N274" s="768"/>
      <c r="O274" s="768"/>
      <c r="P274" s="768"/>
      <c r="Q274" s="768"/>
      <c r="R274" s="768"/>
      <c r="S274" s="768"/>
      <c r="T274" s="768"/>
      <c r="U274" s="768"/>
      <c r="V274" s="768"/>
      <c r="W274" s="768"/>
      <c r="X274" s="768"/>
    </row>
    <row r="275" spans="1:24" x14ac:dyDescent="0.25">
      <c r="A275" s="767"/>
      <c r="B275" s="766"/>
      <c r="C275" s="766"/>
      <c r="D275" s="766"/>
      <c r="E275" s="766"/>
      <c r="F275" s="768"/>
      <c r="G275" s="768"/>
      <c r="H275" s="768"/>
      <c r="I275" s="768"/>
      <c r="J275" s="768"/>
      <c r="K275" s="768"/>
      <c r="L275" s="768"/>
      <c r="M275" s="768"/>
      <c r="N275" s="768"/>
      <c r="O275" s="768"/>
      <c r="P275" s="768"/>
      <c r="Q275" s="768"/>
      <c r="R275" s="768"/>
      <c r="S275" s="768"/>
      <c r="T275" s="768"/>
      <c r="U275" s="768"/>
      <c r="V275" s="768"/>
      <c r="W275" s="768"/>
      <c r="X275"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37" zoomScale="90" zoomScaleNormal="90" workbookViewId="0">
      <selection activeCell="J7" sqref="J7"/>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868</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354</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934</v>
      </c>
      <c r="G9" s="678" t="s">
        <v>867</v>
      </c>
      <c r="H9" s="678" t="s">
        <v>859</v>
      </c>
      <c r="I9" s="678" t="s">
        <v>860</v>
      </c>
      <c r="J9" s="678" t="s">
        <v>861</v>
      </c>
      <c r="K9" s="678" t="s">
        <v>862</v>
      </c>
      <c r="L9" s="678" t="s">
        <v>863</v>
      </c>
      <c r="M9" s="678" t="s">
        <v>864</v>
      </c>
      <c r="N9" s="678" t="s">
        <v>865</v>
      </c>
      <c r="O9" s="678" t="s">
        <v>866</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448</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449</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450</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451</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452</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453</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454</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455</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456</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457</v>
      </c>
      <c r="F19" s="343">
        <v>43930</v>
      </c>
      <c r="G19" s="343">
        <v>43905</v>
      </c>
      <c r="H19" s="343">
        <v>43905</v>
      </c>
      <c r="I19" s="343">
        <v>43905</v>
      </c>
      <c r="J19" s="343">
        <v>43926</v>
      </c>
      <c r="K19" s="343">
        <v>43926</v>
      </c>
      <c r="L19" s="343">
        <v>43926</v>
      </c>
      <c r="M19" s="343">
        <v>43926</v>
      </c>
      <c r="N19" s="343">
        <v>43926</v>
      </c>
      <c r="O19" s="343">
        <v>43926</v>
      </c>
      <c r="P19" s="75" t="s">
        <v>941</v>
      </c>
      <c r="Z19" s="219"/>
      <c r="AA19" s="248"/>
      <c r="AB19" s="240"/>
      <c r="AC19" s="240"/>
      <c r="AD19" s="240"/>
    </row>
    <row r="20" spans="1:30" s="75" customFormat="1" outlineLevel="1" x14ac:dyDescent="0.25">
      <c r="A20" s="238"/>
      <c r="B20" s="239"/>
      <c r="C20" s="249"/>
      <c r="D20" s="257"/>
      <c r="E20" s="219" t="s">
        <v>458</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1050</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869</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354</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934</v>
      </c>
      <c r="H34" s="678" t="s">
        <v>867</v>
      </c>
      <c r="I34" s="678" t="s">
        <v>859</v>
      </c>
      <c r="J34" s="678" t="s">
        <v>860</v>
      </c>
      <c r="K34" s="678" t="s">
        <v>861</v>
      </c>
      <c r="L34" s="678" t="s">
        <v>862</v>
      </c>
      <c r="M34" s="678" t="s">
        <v>863</v>
      </c>
      <c r="N34" s="678" t="s">
        <v>864</v>
      </c>
      <c r="O34" s="678" t="s">
        <v>865</v>
      </c>
      <c r="P34" s="678" t="s">
        <v>866</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877</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917</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917</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MIN(Crop!I66:I76)</f>
        <v>43794</v>
      </c>
      <c r="H43" s="407">
        <f>MIN(Crop!J66:J76)</f>
        <v>43794</v>
      </c>
      <c r="I43" s="407">
        <f>MIN(Crop!K66:K76)</f>
        <v>43794</v>
      </c>
      <c r="J43" s="407">
        <f>MIN(Crop!L66:L76)</f>
        <v>43794</v>
      </c>
      <c r="K43" s="407">
        <f>MIN(Crop!M66:M76)</f>
        <v>43794</v>
      </c>
      <c r="L43" s="407">
        <f>MIN(Crop!N66:N76)</f>
        <v>43794</v>
      </c>
      <c r="M43" s="407">
        <f>MIN(Crop!O66:O76)</f>
        <v>43794</v>
      </c>
      <c r="N43" s="407">
        <f>MIN(Crop!P66:P76)</f>
        <v>43794</v>
      </c>
      <c r="O43" s="407">
        <f>MIN(Crop!Q66:Q76)</f>
        <v>43794</v>
      </c>
      <c r="P43" s="407">
        <f>MIN(Crop!R66:R76)</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858</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354</v>
      </c>
      <c r="I56" s="245" t="s">
        <v>871</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874</v>
      </c>
      <c r="G58" s="684"/>
      <c r="H58" s="684"/>
      <c r="I58" s="946" t="s">
        <v>875</v>
      </c>
      <c r="J58" s="946"/>
      <c r="K58" s="946"/>
      <c r="L58" s="946" t="s">
        <v>876</v>
      </c>
      <c r="M58" s="946"/>
      <c r="N58" s="946"/>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867</v>
      </c>
      <c r="G60" s="678" t="s">
        <v>859</v>
      </c>
      <c r="H60" s="678" t="s">
        <v>860</v>
      </c>
      <c r="I60" s="678" t="s">
        <v>861</v>
      </c>
      <c r="J60" s="678" t="s">
        <v>862</v>
      </c>
      <c r="K60" s="678" t="s">
        <v>863</v>
      </c>
      <c r="L60" s="678" t="s">
        <v>864</v>
      </c>
      <c r="M60" s="678" t="s">
        <v>865</v>
      </c>
      <c r="N60" s="678" t="s">
        <v>866</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878</v>
      </c>
      <c r="F61" s="679">
        <v>43466</v>
      </c>
      <c r="G61" s="679">
        <v>43466</v>
      </c>
      <c r="H61" s="679">
        <v>43466</v>
      </c>
      <c r="I61" s="679">
        <v>43466</v>
      </c>
      <c r="J61" s="679">
        <v>43466</v>
      </c>
      <c r="K61" s="679">
        <v>43466</v>
      </c>
      <c r="L61" s="679">
        <v>43466</v>
      </c>
      <c r="M61" s="679">
        <v>43466</v>
      </c>
      <c r="N61" s="679">
        <v>43466</v>
      </c>
      <c r="O61" s="75" t="s">
        <v>894</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879</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880</v>
      </c>
      <c r="F63" s="679">
        <v>43556</v>
      </c>
      <c r="G63" s="679">
        <v>43556</v>
      </c>
      <c r="H63" s="679">
        <v>43556</v>
      </c>
      <c r="I63" s="679">
        <v>43556</v>
      </c>
      <c r="J63" s="679">
        <v>43556</v>
      </c>
      <c r="K63" s="679">
        <v>43556</v>
      </c>
      <c r="L63" s="679">
        <v>43556</v>
      </c>
      <c r="M63" s="679">
        <v>43556</v>
      </c>
      <c r="N63" s="679">
        <v>43556</v>
      </c>
      <c r="O63" s="75" t="s">
        <v>872</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881</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873</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882</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890</v>
      </c>
      <c r="Q65" s="218"/>
      <c r="R65" s="218"/>
      <c r="S65" s="218"/>
      <c r="T65" s="218"/>
      <c r="Y65" s="248"/>
      <c r="Z65" s="240"/>
      <c r="AA65" s="240"/>
      <c r="AB65" s="240"/>
    </row>
    <row r="66" spans="1:28" s="75" customFormat="1" outlineLevel="1" x14ac:dyDescent="0.25">
      <c r="A66" s="238"/>
      <c r="B66" s="239"/>
      <c r="C66" s="249"/>
      <c r="D66" s="257"/>
      <c r="E66" s="258" t="s">
        <v>883</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891</v>
      </c>
      <c r="Q66" s="218"/>
      <c r="R66" s="218"/>
      <c r="S66" s="218"/>
      <c r="T66" s="218"/>
      <c r="Y66" s="248"/>
      <c r="Z66" s="240"/>
      <c r="AA66" s="240"/>
      <c r="AB66" s="240"/>
    </row>
    <row r="67" spans="1:28" s="75" customFormat="1" outlineLevel="1" x14ac:dyDescent="0.25">
      <c r="A67" s="238"/>
      <c r="B67" s="239"/>
      <c r="C67" s="249"/>
      <c r="D67" s="257"/>
      <c r="E67" s="258" t="s">
        <v>884</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885</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886</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887</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564</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888</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892</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889</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893</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896</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895</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43"/>
  <sheetViews>
    <sheetView topLeftCell="A112" workbookViewId="0">
      <selection activeCell="V74" sqref="V74"/>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1059</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281</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354</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275</v>
      </c>
      <c r="I14" s="23"/>
      <c r="J14" s="23" t="s">
        <v>274</v>
      </c>
      <c r="K14" s="23"/>
      <c r="L14" s="23" t="s">
        <v>276</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227</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228</v>
      </c>
      <c r="H17" s="392">
        <v>1</v>
      </c>
      <c r="I17" s="217"/>
      <c r="J17" s="392">
        <v>1</v>
      </c>
      <c r="K17" s="217"/>
      <c r="L17" s="392" t="s">
        <v>462</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283</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282</v>
      </c>
      <c r="H20" s="217"/>
      <c r="I20" s="217"/>
      <c r="J20" s="217"/>
      <c r="K20" s="217"/>
      <c r="L20" s="392" t="s">
        <v>462</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277</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275</v>
      </c>
      <c r="I34" s="23"/>
      <c r="J34" s="23" t="s">
        <v>274</v>
      </c>
      <c r="K34" s="23"/>
      <c r="L34" s="23" t="s">
        <v>276</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278</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279</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280</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284</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275</v>
      </c>
      <c r="I53" s="23" t="s">
        <v>274</v>
      </c>
      <c r="J53" s="23" t="s">
        <v>276</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285</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286</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287</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288</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424</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274</v>
      </c>
      <c r="J60" s="228" t="s">
        <v>276</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289</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290</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291</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295</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293</v>
      </c>
      <c r="G73" s="894"/>
      <c r="H73" s="804"/>
      <c r="I73" s="892"/>
      <c r="J73" s="804" t="s">
        <v>294</v>
      </c>
      <c r="K73" s="804"/>
      <c r="L73" s="804"/>
      <c r="M73" s="892"/>
      <c r="N73" s="804" t="s">
        <v>425</v>
      </c>
      <c r="O73" s="804"/>
      <c r="P73" s="804"/>
      <c r="Q73" s="892"/>
      <c r="R73" s="804" t="s">
        <v>296</v>
      </c>
      <c r="S73" s="804"/>
      <c r="T73" s="894"/>
      <c r="U73" s="892"/>
      <c r="V73" s="895" t="s">
        <v>297</v>
      </c>
      <c r="W73" s="892"/>
      <c r="X73" s="892"/>
      <c r="Y73" s="892"/>
      <c r="Z73" s="16"/>
      <c r="AA73" s="7"/>
      <c r="AB73" s="7"/>
      <c r="AC73" s="7"/>
    </row>
    <row r="74" spans="1:29" s="8" customFormat="1" ht="13.7" customHeight="1" outlineLevel="1" x14ac:dyDescent="0.25">
      <c r="A74" s="5"/>
      <c r="B74" s="6"/>
      <c r="C74" s="17"/>
      <c r="D74" s="17"/>
      <c r="E74" s="17"/>
      <c r="F74" s="895" t="s">
        <v>108</v>
      </c>
      <c r="G74" s="803" t="s">
        <v>1058</v>
      </c>
      <c r="H74" s="197" t="s">
        <v>292</v>
      </c>
      <c r="I74" s="892"/>
      <c r="J74" s="803" t="s">
        <v>108</v>
      </c>
      <c r="K74" s="803" t="s">
        <v>1058</v>
      </c>
      <c r="L74" s="803" t="s">
        <v>292</v>
      </c>
      <c r="M74" s="892"/>
      <c r="N74" s="803" t="s">
        <v>108</v>
      </c>
      <c r="O74" s="803" t="s">
        <v>1058</v>
      </c>
      <c r="P74" s="803" t="s">
        <v>292</v>
      </c>
      <c r="Q74" s="892"/>
      <c r="R74" s="803" t="s">
        <v>108</v>
      </c>
      <c r="S74" s="803" t="s">
        <v>1058</v>
      </c>
      <c r="T74" s="803" t="s">
        <v>292</v>
      </c>
      <c r="U74" s="892"/>
      <c r="V74" s="895" t="s">
        <v>292</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1057</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298</v>
      </c>
      <c r="G99" s="22"/>
      <c r="H99" s="22"/>
      <c r="I99" s="22"/>
      <c r="J99" s="22"/>
      <c r="K99" s="22"/>
      <c r="L99" s="22"/>
      <c r="M99" s="22"/>
      <c r="N99" s="22"/>
      <c r="O99" s="22" t="s">
        <v>430</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6"/>
      <c r="F101" s="947"/>
      <c r="G101" s="23" t="s">
        <v>299</v>
      </c>
      <c r="H101" s="23"/>
      <c r="I101" s="23"/>
      <c r="J101" s="804" t="s">
        <v>426</v>
      </c>
      <c r="K101" s="804"/>
      <c r="L101" s="804"/>
      <c r="M101" s="902"/>
      <c r="N101" s="804" t="s">
        <v>427</v>
      </c>
      <c r="O101" s="804"/>
      <c r="P101" s="394"/>
      <c r="Q101" s="806"/>
      <c r="R101" s="394" t="s">
        <v>428</v>
      </c>
      <c r="S101" s="185"/>
      <c r="T101" s="185"/>
      <c r="U101" s="806"/>
      <c r="V101" s="185" t="s">
        <v>429</v>
      </c>
      <c r="W101" s="185"/>
      <c r="X101" s="185"/>
      <c r="Y101" s="806"/>
      <c r="Z101" s="16"/>
      <c r="AA101" s="7"/>
      <c r="AB101" s="7"/>
      <c r="AC101" s="7"/>
    </row>
    <row r="102" spans="1:29" s="8" customFormat="1" ht="13.5" customHeight="1" outlineLevel="1" x14ac:dyDescent="0.25">
      <c r="A102" s="5"/>
      <c r="B102" s="6"/>
      <c r="C102" s="17"/>
      <c r="D102" s="17"/>
      <c r="E102" s="17" t="s">
        <v>287</v>
      </c>
      <c r="F102" s="17"/>
      <c r="G102" s="23" t="s">
        <v>115</v>
      </c>
      <c r="H102" s="23" t="s">
        <v>300</v>
      </c>
      <c r="I102" s="23"/>
      <c r="J102" s="23" t="s">
        <v>108</v>
      </c>
      <c r="K102" s="803" t="s">
        <v>1058</v>
      </c>
      <c r="L102" s="23" t="s">
        <v>292</v>
      </c>
      <c r="M102" s="803"/>
      <c r="N102" s="23" t="s">
        <v>108</v>
      </c>
      <c r="O102" s="803" t="s">
        <v>1058</v>
      </c>
      <c r="P102" s="23" t="s">
        <v>292</v>
      </c>
      <c r="Q102" s="803"/>
      <c r="R102" s="23" t="s">
        <v>108</v>
      </c>
      <c r="S102" s="803" t="s">
        <v>1058</v>
      </c>
      <c r="T102" s="23" t="s">
        <v>292</v>
      </c>
      <c r="U102" s="23"/>
      <c r="V102" s="23" t="s">
        <v>108</v>
      </c>
      <c r="W102" s="803" t="s">
        <v>1058</v>
      </c>
      <c r="X102" s="23" t="s">
        <v>292</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76</v>
      </c>
      <c r="H104" s="904">
        <v>1.2</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75</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78</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251</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8" customFormat="1" ht="13.5" customHeight="1" outlineLevel="1" x14ac:dyDescent="0.25">
      <c r="A108" s="5"/>
      <c r="B108" s="6"/>
      <c r="C108" s="17"/>
      <c r="D108" s="26"/>
      <c r="E108" s="903"/>
      <c r="F108" s="903"/>
      <c r="G108" s="903" t="s">
        <v>72</v>
      </c>
      <c r="H108" s="904">
        <v>1.2</v>
      </c>
      <c r="I108" s="903"/>
      <c r="J108" s="903"/>
      <c r="K108" s="903"/>
      <c r="L108" s="903"/>
      <c r="M108" s="903"/>
      <c r="N108" s="903"/>
      <c r="O108" s="903"/>
      <c r="P108" s="903"/>
      <c r="Q108" s="903"/>
      <c r="R108" s="903"/>
      <c r="S108" s="903"/>
      <c r="T108" s="903"/>
      <c r="U108" s="903"/>
      <c r="V108" s="903"/>
      <c r="W108" s="903"/>
      <c r="X108" s="903"/>
      <c r="Y108" s="219"/>
      <c r="Z108" s="16"/>
      <c r="AA108" s="7"/>
      <c r="AB108" s="7"/>
      <c r="AC108" s="7"/>
    </row>
    <row r="109" spans="1:29" s="8" customFormat="1" ht="13.5" customHeight="1" outlineLevel="1" x14ac:dyDescent="0.25">
      <c r="A109" s="5"/>
      <c r="B109" s="6"/>
      <c r="C109" s="17"/>
      <c r="D109" s="26"/>
      <c r="E109" s="903"/>
      <c r="F109" s="903"/>
      <c r="G109" s="903" t="s">
        <v>81</v>
      </c>
      <c r="H109" s="904">
        <v>1.2</v>
      </c>
      <c r="I109" s="903"/>
      <c r="J109" s="903"/>
      <c r="K109" s="903"/>
      <c r="L109" s="903"/>
      <c r="M109" s="903"/>
      <c r="N109" s="903"/>
      <c r="O109" s="903"/>
      <c r="P109" s="903"/>
      <c r="Q109" s="903"/>
      <c r="R109" s="903"/>
      <c r="S109" s="903"/>
      <c r="T109" s="903"/>
      <c r="U109" s="903"/>
      <c r="V109" s="903"/>
      <c r="W109" s="903"/>
      <c r="X109" s="903"/>
      <c r="Y109" s="219"/>
      <c r="Z109" s="16"/>
      <c r="AA109" s="7"/>
      <c r="AB109" s="7"/>
      <c r="AC109" s="7"/>
    </row>
    <row r="110" spans="1:29" s="8" customFormat="1" ht="13.5" customHeight="1" outlineLevel="1" x14ac:dyDescent="0.25">
      <c r="A110" s="5"/>
      <c r="B110" s="6"/>
      <c r="C110" s="17"/>
      <c r="D110" s="26"/>
      <c r="E110" s="903"/>
      <c r="F110" s="903"/>
      <c r="G110" s="903" t="s">
        <v>77</v>
      </c>
      <c r="H110" s="904">
        <v>1.2</v>
      </c>
      <c r="I110" s="903"/>
      <c r="J110" s="903"/>
      <c r="K110" s="903"/>
      <c r="L110" s="903"/>
      <c r="M110" s="903"/>
      <c r="N110" s="903"/>
      <c r="O110" s="903"/>
      <c r="P110" s="903"/>
      <c r="Q110" s="903"/>
      <c r="R110" s="903"/>
      <c r="S110" s="903"/>
      <c r="T110" s="903"/>
      <c r="U110" s="903"/>
      <c r="V110" s="903"/>
      <c r="W110" s="903"/>
      <c r="X110" s="903"/>
      <c r="Y110" s="219"/>
      <c r="Z110" s="16"/>
      <c r="AA110" s="7"/>
      <c r="AB110" s="7"/>
      <c r="AC110" s="7"/>
    </row>
    <row r="111" spans="1:29" s="8" customFormat="1" ht="13.5" customHeight="1" outlineLevel="1" x14ac:dyDescent="0.25">
      <c r="A111" s="5"/>
      <c r="B111" s="6"/>
      <c r="C111" s="17"/>
      <c r="D111" s="26"/>
      <c r="E111" s="903"/>
      <c r="F111" s="903"/>
      <c r="G111" s="903" t="s">
        <v>74</v>
      </c>
      <c r="H111" s="904">
        <v>1.2</v>
      </c>
      <c r="I111" s="903"/>
      <c r="J111" s="903"/>
      <c r="K111" s="903"/>
      <c r="L111" s="903"/>
      <c r="M111" s="903"/>
      <c r="N111" s="903"/>
      <c r="O111" s="903"/>
      <c r="P111" s="903"/>
      <c r="Q111" s="903"/>
      <c r="R111" s="903"/>
      <c r="S111" s="903"/>
      <c r="T111" s="903"/>
      <c r="U111" s="903"/>
      <c r="V111" s="903"/>
      <c r="W111" s="903"/>
      <c r="X111" s="903"/>
      <c r="Y111" s="219"/>
      <c r="Z111" s="16"/>
      <c r="AA111" s="7"/>
      <c r="AB111" s="7"/>
      <c r="AC111" s="7"/>
    </row>
    <row r="112" spans="1:29" s="8" customFormat="1" ht="13.5" customHeight="1" outlineLevel="1" x14ac:dyDescent="0.25">
      <c r="A112" s="5"/>
      <c r="B112" s="6"/>
      <c r="C112" s="17"/>
      <c r="D112" s="26"/>
      <c r="E112" s="903"/>
      <c r="F112" s="903"/>
      <c r="G112" s="903" t="s">
        <v>82</v>
      </c>
      <c r="H112" s="904">
        <v>1.2</v>
      </c>
      <c r="I112" s="903"/>
      <c r="J112" s="903"/>
      <c r="K112" s="903"/>
      <c r="L112" s="903"/>
      <c r="M112" s="903"/>
      <c r="N112" s="903"/>
      <c r="O112" s="903"/>
      <c r="P112" s="903"/>
      <c r="Q112" s="903"/>
      <c r="R112" s="903"/>
      <c r="S112" s="903"/>
      <c r="T112" s="903"/>
      <c r="U112" s="903"/>
      <c r="V112" s="903"/>
      <c r="W112" s="903"/>
      <c r="X112" s="903"/>
      <c r="Y112" s="219"/>
      <c r="Z112" s="16"/>
      <c r="AA112" s="7"/>
      <c r="AB112" s="7"/>
      <c r="AC112" s="7"/>
    </row>
    <row r="113" spans="1:29" s="8" customFormat="1" ht="13.5" customHeight="1" outlineLevel="1" x14ac:dyDescent="0.25">
      <c r="A113" s="5"/>
      <c r="B113" s="6"/>
      <c r="C113" s="17"/>
      <c r="D113" s="26"/>
      <c r="E113" s="903"/>
      <c r="F113" s="903"/>
      <c r="G113" s="903" t="s">
        <v>84</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83</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33"/>
      <c r="E115" s="903"/>
      <c r="F115" s="903"/>
      <c r="G115" s="903"/>
      <c r="H115" s="903"/>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75" customFormat="1" ht="13.5" customHeight="1" outlineLevel="1" x14ac:dyDescent="0.25">
      <c r="A116" s="238"/>
      <c r="B116" s="239"/>
      <c r="C116" s="249"/>
      <c r="D116" s="265"/>
      <c r="E116" s="903"/>
      <c r="F116" s="903"/>
      <c r="G116" s="903"/>
      <c r="H116" s="903"/>
      <c r="I116" s="903"/>
      <c r="J116" s="903"/>
      <c r="K116" s="903"/>
      <c r="L116" s="903"/>
      <c r="M116" s="903"/>
      <c r="N116" s="903"/>
      <c r="O116" s="903"/>
      <c r="P116" s="903"/>
      <c r="Q116" s="903"/>
      <c r="R116" s="903"/>
      <c r="S116" s="903"/>
      <c r="T116" s="903"/>
      <c r="U116" s="903"/>
      <c r="V116" s="903"/>
      <c r="W116" s="903"/>
      <c r="X116" s="903"/>
      <c r="Y116" s="219"/>
      <c r="Z116" s="248"/>
      <c r="AA116" s="240"/>
      <c r="AB116" s="240"/>
      <c r="AC116" s="240"/>
    </row>
    <row r="117" spans="1:29" s="75" customFormat="1" ht="13.5" customHeight="1" outlineLevel="1" x14ac:dyDescent="0.25">
      <c r="A117" s="238"/>
      <c r="B117" s="239"/>
      <c r="C117" s="249"/>
      <c r="D117" s="265"/>
      <c r="E117" s="903"/>
      <c r="F117" s="903"/>
      <c r="G117" s="903"/>
      <c r="H117" s="903"/>
      <c r="I117" s="903"/>
      <c r="J117" s="903"/>
      <c r="K117" s="903"/>
      <c r="L117" s="903"/>
      <c r="M117" s="903"/>
      <c r="N117" s="903"/>
      <c r="O117" s="903"/>
      <c r="P117" s="903"/>
      <c r="Q117" s="903"/>
      <c r="R117" s="903"/>
      <c r="S117" s="903"/>
      <c r="T117" s="903"/>
      <c r="U117" s="903"/>
      <c r="V117" s="903"/>
      <c r="W117" s="903"/>
      <c r="X117" s="903"/>
      <c r="Y117" s="219"/>
      <c r="Z117" s="248"/>
      <c r="AA117" s="240"/>
      <c r="AB117" s="240"/>
      <c r="AC117" s="240"/>
    </row>
    <row r="118" spans="1:29" s="75" customFormat="1" ht="13.5" customHeight="1" outlineLevel="1" x14ac:dyDescent="0.25">
      <c r="A118" s="238"/>
      <c r="B118" s="239"/>
      <c r="C118" s="249"/>
      <c r="D118" s="265"/>
      <c r="E118" s="903"/>
      <c r="F118" s="903"/>
      <c r="G118" s="903"/>
      <c r="H118" s="903"/>
      <c r="I118" s="903"/>
      <c r="J118" s="903"/>
      <c r="K118" s="903"/>
      <c r="L118" s="903"/>
      <c r="M118" s="903"/>
      <c r="N118" s="903"/>
      <c r="O118" s="903"/>
      <c r="P118" s="903"/>
      <c r="Q118" s="903"/>
      <c r="R118" s="903"/>
      <c r="S118" s="903"/>
      <c r="T118" s="903"/>
      <c r="U118" s="903"/>
      <c r="V118" s="903"/>
      <c r="W118" s="903"/>
      <c r="X118" s="903"/>
      <c r="Y118" s="219"/>
      <c r="Z118" s="248"/>
      <c r="AA118" s="240"/>
      <c r="AB118" s="240"/>
      <c r="AC118" s="240"/>
    </row>
    <row r="119" spans="1:29" s="75" customFormat="1" ht="13.5" customHeight="1" outlineLevel="1" x14ac:dyDescent="0.25">
      <c r="A119" s="238"/>
      <c r="B119" s="239"/>
      <c r="C119" s="249"/>
      <c r="D119" s="265"/>
      <c r="E119" s="903"/>
      <c r="F119" s="903"/>
      <c r="G119" s="903"/>
      <c r="H119" s="903"/>
      <c r="I119" s="903"/>
      <c r="J119" s="903"/>
      <c r="K119" s="903"/>
      <c r="L119" s="903"/>
      <c r="M119" s="903"/>
      <c r="N119" s="903"/>
      <c r="O119" s="903"/>
      <c r="P119" s="903"/>
      <c r="Q119" s="903"/>
      <c r="R119" s="903"/>
      <c r="S119" s="903"/>
      <c r="T119" s="903"/>
      <c r="U119" s="903"/>
      <c r="V119" s="903"/>
      <c r="W119" s="903"/>
      <c r="X119" s="903"/>
      <c r="Y119" s="219"/>
      <c r="Z119" s="248"/>
      <c r="AA119" s="240"/>
      <c r="AB119" s="240"/>
      <c r="AC119" s="240"/>
    </row>
    <row r="120" spans="1:29" s="75" customFormat="1" ht="13.5" customHeight="1" outlineLevel="1" x14ac:dyDescent="0.25">
      <c r="A120" s="238"/>
      <c r="B120" s="239"/>
      <c r="C120" s="249"/>
      <c r="D120" s="265"/>
      <c r="E120" s="903" t="s">
        <v>843</v>
      </c>
      <c r="F120" s="903"/>
      <c r="G120" s="903"/>
      <c r="H120" s="903"/>
      <c r="I120" s="903"/>
      <c r="J120" s="903"/>
      <c r="K120" s="903"/>
      <c r="L120" s="903"/>
      <c r="M120" s="903"/>
      <c r="N120" s="903"/>
      <c r="O120" s="903"/>
      <c r="P120" s="903"/>
      <c r="Q120" s="903"/>
      <c r="R120" s="903"/>
      <c r="S120" s="903"/>
      <c r="T120" s="903"/>
      <c r="U120" s="903"/>
      <c r="V120" s="903"/>
      <c r="W120" s="903"/>
      <c r="X120" s="903"/>
      <c r="Y120" s="219"/>
      <c r="Z120" s="248"/>
      <c r="AA120" s="240"/>
      <c r="AB120" s="240"/>
      <c r="AC120" s="240"/>
    </row>
    <row r="121" spans="1:29" s="75" customFormat="1" ht="13.5" customHeight="1" outlineLevel="1" x14ac:dyDescent="0.25">
      <c r="A121" s="238"/>
      <c r="B121" s="239"/>
      <c r="C121" s="249"/>
      <c r="D121" s="265"/>
      <c r="E121" s="904" t="s">
        <v>108</v>
      </c>
      <c r="F121" s="905">
        <v>43466</v>
      </c>
      <c r="G121" s="905">
        <v>43497</v>
      </c>
      <c r="H121" s="905">
        <v>43525</v>
      </c>
      <c r="I121" s="905">
        <v>43556</v>
      </c>
      <c r="J121" s="905">
        <v>43586</v>
      </c>
      <c r="K121" s="905">
        <v>43617</v>
      </c>
      <c r="L121" s="905">
        <v>43647</v>
      </c>
      <c r="M121" s="905">
        <v>43678</v>
      </c>
      <c r="N121" s="905">
        <v>43709</v>
      </c>
      <c r="O121" s="905">
        <v>43739</v>
      </c>
      <c r="P121" s="905">
        <v>43770</v>
      </c>
      <c r="Q121" s="905">
        <v>43800</v>
      </c>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4" t="s">
        <v>844</v>
      </c>
      <c r="F122" s="904">
        <v>0</v>
      </c>
      <c r="G122" s="904">
        <v>0</v>
      </c>
      <c r="H122" s="904">
        <v>0</v>
      </c>
      <c r="I122" s="904">
        <v>0</v>
      </c>
      <c r="J122" s="904">
        <v>0</v>
      </c>
      <c r="K122" s="904">
        <v>0.5</v>
      </c>
      <c r="L122" s="904">
        <v>0.5</v>
      </c>
      <c r="M122" s="904">
        <v>0.3</v>
      </c>
      <c r="N122" s="904">
        <v>0.3</v>
      </c>
      <c r="O122" s="904">
        <v>0</v>
      </c>
      <c r="P122" s="904">
        <v>0</v>
      </c>
      <c r="Q122" s="904">
        <v>0</v>
      </c>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3" t="s">
        <v>842</v>
      </c>
      <c r="F126" s="903"/>
      <c r="G126" s="903"/>
      <c r="H126" s="903"/>
      <c r="I126" s="903"/>
      <c r="J126" s="903"/>
      <c r="K126" s="903"/>
      <c r="L126" s="903"/>
      <c r="M126" s="903"/>
      <c r="N126" s="903"/>
      <c r="O126" s="903"/>
      <c r="P126" s="903"/>
      <c r="Q126" s="903"/>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c r="F127" s="905">
        <f>F121</f>
        <v>43466</v>
      </c>
      <c r="G127" s="905">
        <f t="shared" ref="G127:Q127" si="0">G121</f>
        <v>43497</v>
      </c>
      <c r="H127" s="905">
        <f t="shared" si="0"/>
        <v>43525</v>
      </c>
      <c r="I127" s="905">
        <f t="shared" si="0"/>
        <v>43556</v>
      </c>
      <c r="J127" s="905">
        <f t="shared" si="0"/>
        <v>43586</v>
      </c>
      <c r="K127" s="905">
        <f t="shared" si="0"/>
        <v>43617</v>
      </c>
      <c r="L127" s="905">
        <f t="shared" si="0"/>
        <v>43647</v>
      </c>
      <c r="M127" s="905">
        <f t="shared" si="0"/>
        <v>43678</v>
      </c>
      <c r="N127" s="905">
        <f t="shared" si="0"/>
        <v>43709</v>
      </c>
      <c r="O127" s="905">
        <f t="shared" si="0"/>
        <v>43739</v>
      </c>
      <c r="P127" s="905">
        <f t="shared" si="0"/>
        <v>43770</v>
      </c>
      <c r="Q127" s="905">
        <f t="shared" si="0"/>
        <v>43800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4" t="s">
        <v>73</v>
      </c>
      <c r="F128" s="904">
        <v>0</v>
      </c>
      <c r="G128" s="904">
        <v>0</v>
      </c>
      <c r="H128" s="904">
        <v>0</v>
      </c>
      <c r="I128" s="904">
        <v>0</v>
      </c>
      <c r="J128" s="904">
        <v>0</v>
      </c>
      <c r="K128" s="904">
        <v>0.1</v>
      </c>
      <c r="L128" s="904">
        <v>0.1</v>
      </c>
      <c r="M128" s="904">
        <v>0.1</v>
      </c>
      <c r="N128" s="904">
        <v>0.1</v>
      </c>
      <c r="O128" s="904">
        <v>0</v>
      </c>
      <c r="P128" s="904">
        <v>0</v>
      </c>
      <c r="Q128" s="904">
        <v>0</v>
      </c>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4" t="s">
        <v>76</v>
      </c>
      <c r="F129" s="904">
        <v>0</v>
      </c>
      <c r="G129" s="904">
        <v>0</v>
      </c>
      <c r="H129" s="904">
        <v>0</v>
      </c>
      <c r="I129" s="904">
        <v>0</v>
      </c>
      <c r="J129" s="904">
        <v>0</v>
      </c>
      <c r="K129" s="904">
        <v>0.1</v>
      </c>
      <c r="L129" s="904">
        <v>0.1</v>
      </c>
      <c r="M129" s="904">
        <v>0.1</v>
      </c>
      <c r="N129" s="904">
        <v>0.1</v>
      </c>
      <c r="O129" s="904">
        <v>0</v>
      </c>
      <c r="P129" s="904">
        <v>0</v>
      </c>
      <c r="Q129" s="904">
        <v>0</v>
      </c>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4" t="s">
        <v>75</v>
      </c>
      <c r="F130" s="904">
        <v>0</v>
      </c>
      <c r="G130" s="904">
        <v>0</v>
      </c>
      <c r="H130" s="904">
        <v>0</v>
      </c>
      <c r="I130" s="904">
        <v>0</v>
      </c>
      <c r="J130" s="904">
        <v>0</v>
      </c>
      <c r="K130" s="904">
        <v>0.1</v>
      </c>
      <c r="L130" s="904">
        <v>0.1</v>
      </c>
      <c r="M130" s="904">
        <v>0.1</v>
      </c>
      <c r="N130" s="904">
        <v>0.1</v>
      </c>
      <c r="O130" s="904">
        <v>0</v>
      </c>
      <c r="P130" s="904">
        <v>0</v>
      </c>
      <c r="Q130" s="904">
        <v>0</v>
      </c>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4" t="s">
        <v>78</v>
      </c>
      <c r="F131" s="904">
        <v>0</v>
      </c>
      <c r="G131" s="904">
        <v>0</v>
      </c>
      <c r="H131" s="904">
        <v>0</v>
      </c>
      <c r="I131" s="904">
        <v>0</v>
      </c>
      <c r="J131" s="904">
        <v>0</v>
      </c>
      <c r="K131" s="904">
        <v>0.1</v>
      </c>
      <c r="L131" s="904">
        <v>0.1</v>
      </c>
      <c r="M131" s="904">
        <v>0.1</v>
      </c>
      <c r="N131" s="904">
        <v>0.1</v>
      </c>
      <c r="O131" s="904">
        <v>0</v>
      </c>
      <c r="P131" s="904">
        <v>0</v>
      </c>
      <c r="Q131" s="904">
        <v>0</v>
      </c>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t="s">
        <v>251</v>
      </c>
      <c r="F132" s="904">
        <v>0</v>
      </c>
      <c r="G132" s="904">
        <v>0</v>
      </c>
      <c r="H132" s="904">
        <v>0</v>
      </c>
      <c r="I132" s="904">
        <v>0</v>
      </c>
      <c r="J132" s="904">
        <v>0</v>
      </c>
      <c r="K132" s="904">
        <v>0.1</v>
      </c>
      <c r="L132" s="904">
        <v>0.1</v>
      </c>
      <c r="M132" s="904">
        <v>0.1</v>
      </c>
      <c r="N132" s="904">
        <v>0.1</v>
      </c>
      <c r="O132" s="904">
        <v>0</v>
      </c>
      <c r="P132" s="904">
        <v>0</v>
      </c>
      <c r="Q132" s="904">
        <v>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72</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81</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77</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8" customFormat="1" ht="13.5" customHeight="1" outlineLevel="1" x14ac:dyDescent="0.25">
      <c r="A136" s="5"/>
      <c r="B136" s="6"/>
      <c r="C136" s="17"/>
      <c r="D136" s="33"/>
      <c r="E136" s="904" t="s">
        <v>74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16"/>
      <c r="AA136" s="7"/>
      <c r="AB136" s="7"/>
      <c r="AC136" s="7"/>
    </row>
    <row r="137" spans="1:29" s="8" customFormat="1" ht="13.5" customHeight="1" outlineLevel="1" x14ac:dyDescent="0.25">
      <c r="A137" s="5"/>
      <c r="B137" s="6"/>
      <c r="C137" s="17"/>
      <c r="D137" s="33"/>
      <c r="E137" s="904" t="s">
        <v>82</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16"/>
      <c r="AA137" s="7"/>
      <c r="AB137" s="7"/>
      <c r="AC137" s="7"/>
    </row>
    <row r="138" spans="1:29" s="8" customFormat="1" ht="13.5" customHeight="1" outlineLevel="1" x14ac:dyDescent="0.25">
      <c r="A138" s="5"/>
      <c r="B138" s="6"/>
      <c r="C138" s="17"/>
      <c r="D138" s="33"/>
      <c r="E138" s="904" t="s">
        <v>84</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16"/>
      <c r="AA138" s="7"/>
      <c r="AB138" s="7"/>
      <c r="AC138" s="7"/>
    </row>
    <row r="139" spans="1:29" s="8" customFormat="1" ht="13.5" customHeight="1" outlineLevel="1" x14ac:dyDescent="0.25">
      <c r="A139" s="5"/>
      <c r="B139" s="6"/>
      <c r="C139" s="17"/>
      <c r="D139" s="33"/>
      <c r="E139" s="904" t="s">
        <v>83</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16"/>
      <c r="AA139" s="7"/>
      <c r="AB139" s="7"/>
      <c r="AC139" s="7"/>
    </row>
    <row r="140" spans="1:29" s="8" customFormat="1" ht="13.5" customHeight="1" outlineLevel="1" x14ac:dyDescent="0.25">
      <c r="A140" s="5"/>
      <c r="B140" s="6"/>
      <c r="C140" s="17"/>
      <c r="D140" s="33"/>
      <c r="E140" s="903"/>
      <c r="F140" s="903"/>
      <c r="G140" s="903"/>
      <c r="H140" s="903"/>
      <c r="I140" s="903"/>
      <c r="J140" s="903"/>
      <c r="K140" s="903"/>
      <c r="L140" s="903"/>
      <c r="M140" s="903"/>
      <c r="N140" s="903"/>
      <c r="O140" s="903"/>
      <c r="P140" s="903"/>
      <c r="Q140" s="903"/>
      <c r="R140" s="903"/>
      <c r="S140" s="903"/>
      <c r="T140" s="903"/>
      <c r="U140" s="903"/>
      <c r="V140" s="903"/>
      <c r="W140" s="903"/>
      <c r="X140" s="903"/>
      <c r="Y140" s="219"/>
      <c r="Z140" s="16"/>
      <c r="AA140" s="7"/>
      <c r="AB140" s="7"/>
      <c r="AC140" s="7"/>
    </row>
    <row r="141" spans="1:29" s="8" customFormat="1" ht="5.0999999999999996" customHeight="1" outlineLevel="1" x14ac:dyDescent="0.25">
      <c r="A141" s="5"/>
      <c r="B141" s="6"/>
      <c r="C141" s="17"/>
      <c r="D141" s="36"/>
      <c r="E141" s="37"/>
      <c r="F141" s="37"/>
      <c r="G141" s="44"/>
      <c r="H141" s="44"/>
      <c r="I141" s="44"/>
      <c r="J141" s="44"/>
      <c r="K141" s="44"/>
      <c r="L141" s="44"/>
      <c r="M141" s="44"/>
      <c r="N141" s="44"/>
      <c r="O141" s="44"/>
      <c r="P141" s="44"/>
      <c r="Q141" s="44"/>
      <c r="R141" s="44"/>
      <c r="S141" s="44"/>
      <c r="T141" s="44"/>
      <c r="U141" s="44"/>
      <c r="V141" s="44"/>
      <c r="W141" s="44"/>
      <c r="X141" s="44"/>
      <c r="Y141" s="785"/>
      <c r="Z141" s="16"/>
      <c r="AA141" s="7"/>
      <c r="AB141" s="7"/>
      <c r="AC141" s="7"/>
    </row>
    <row r="142" spans="1:29" s="8" customFormat="1" ht="24.95" customHeight="1" x14ac:dyDescent="0.25">
      <c r="A142" s="5"/>
      <c r="B142" s="6"/>
      <c r="C142" s="39"/>
      <c r="D142" s="39"/>
      <c r="E142" s="40" t="str">
        <f>E97</f>
        <v>Labour Phases</v>
      </c>
      <c r="F142" s="39"/>
      <c r="G142" s="39"/>
      <c r="H142" s="39"/>
      <c r="I142" s="39"/>
      <c r="J142" s="39"/>
      <c r="K142" s="39"/>
      <c r="L142" s="39"/>
      <c r="M142" s="39"/>
      <c r="N142" s="39"/>
      <c r="O142" s="39"/>
      <c r="P142" s="39"/>
      <c r="Q142" s="39"/>
      <c r="R142" s="39"/>
      <c r="S142" s="39"/>
      <c r="T142" s="39"/>
      <c r="U142" s="771"/>
      <c r="V142" s="771"/>
      <c r="W142" s="771"/>
      <c r="X142" s="771"/>
      <c r="Y142" s="771"/>
      <c r="Z142" s="41" t="s">
        <v>24</v>
      </c>
      <c r="AA142" s="7"/>
      <c r="AB142" s="7"/>
      <c r="AC142" s="7"/>
    </row>
    <row r="143" spans="1:29" s="8" customFormat="1" ht="12" customHeight="1" x14ac:dyDescent="0.25">
      <c r="A143" s="5"/>
      <c r="B143" s="6"/>
      <c r="C143" s="6"/>
      <c r="D143" s="7"/>
      <c r="E143" s="7"/>
      <c r="F143" s="7"/>
      <c r="G143" s="7"/>
      <c r="H143" s="7"/>
      <c r="I143" s="7"/>
      <c r="J143" s="7"/>
      <c r="K143" s="7"/>
      <c r="L143" s="7"/>
      <c r="M143" s="7"/>
      <c r="N143" s="7"/>
      <c r="O143" s="7"/>
      <c r="P143" s="7"/>
      <c r="Q143" s="7"/>
      <c r="R143" s="7"/>
      <c r="S143" s="7"/>
      <c r="T143" s="7"/>
      <c r="U143" s="768"/>
      <c r="V143" s="768"/>
      <c r="W143" s="768"/>
      <c r="X143" s="768"/>
      <c r="Y143" s="768"/>
      <c r="Z143" s="7"/>
      <c r="AA143" s="7"/>
      <c r="AB143" s="7"/>
      <c r="AC14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127</v>
      </c>
      <c r="AE4" s="81"/>
      <c r="AF4" s="82"/>
    </row>
    <row r="5" spans="1:32" ht="12.95" customHeight="1" outlineLevel="1" collapsed="1" x14ac:dyDescent="0.25">
      <c r="A5" s="73"/>
      <c r="B5" s="77"/>
      <c r="C5" s="83"/>
      <c r="D5" s="83">
        <v>0</v>
      </c>
      <c r="E5" s="83" t="s">
        <v>1</v>
      </c>
      <c r="F5" s="84"/>
      <c r="G5" s="85" t="s">
        <v>128</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129</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130</v>
      </c>
      <c r="D13" s="107"/>
      <c r="E13" s="107"/>
      <c r="F13" s="91"/>
      <c r="G13" s="106"/>
      <c r="H13" s="106"/>
      <c r="I13" s="106"/>
      <c r="J13" s="108" t="s">
        <v>131</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132</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133</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134</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128</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135</v>
      </c>
      <c r="AE19" s="124" t="s">
        <v>136</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127</v>
      </c>
      <c r="AE24" s="81"/>
      <c r="AF24" s="126"/>
    </row>
    <row r="25" spans="1:32" ht="12.95" customHeight="1" outlineLevel="1" collapsed="1" x14ac:dyDescent="0.25">
      <c r="A25" s="73"/>
      <c r="B25" s="125"/>
      <c r="C25" s="83"/>
      <c r="D25" s="83">
        <v>0</v>
      </c>
      <c r="E25" s="83" t="s">
        <v>1</v>
      </c>
      <c r="F25" s="84"/>
      <c r="G25" s="85" t="s">
        <v>137</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138</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130</v>
      </c>
      <c r="D33" s="107"/>
      <c r="E33" s="107"/>
      <c r="F33" s="91"/>
      <c r="G33" s="106"/>
      <c r="H33" s="106"/>
      <c r="I33" s="106"/>
      <c r="J33" s="108" t="s">
        <v>131</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139</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140</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947</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946</v>
      </c>
      <c r="I39" s="115"/>
      <c r="J39" s="113"/>
      <c r="K39" s="357" t="s">
        <v>141</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142</v>
      </c>
      <c r="I40" s="115"/>
      <c r="J40" s="113"/>
      <c r="K40" s="357" t="s">
        <v>143</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144</v>
      </c>
      <c r="I41" s="115"/>
      <c r="J41" s="113"/>
      <c r="K41" s="357" t="s">
        <v>145</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146</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437</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0" t="s">
        <v>1051</v>
      </c>
      <c r="I45" s="951"/>
      <c r="J45" s="951"/>
      <c r="K45" s="951"/>
      <c r="L45" s="951"/>
      <c r="M45" s="951"/>
      <c r="N45" s="951"/>
      <c r="O45" s="951"/>
      <c r="P45" s="951"/>
      <c r="Q45" s="951"/>
      <c r="R45" s="951"/>
      <c r="S45" s="951"/>
      <c r="T45" s="952"/>
      <c r="U45" s="734"/>
      <c r="V45" s="734"/>
      <c r="W45" s="734"/>
      <c r="X45" s="734"/>
      <c r="Y45" s="734"/>
      <c r="Z45" s="111"/>
      <c r="AA45" s="109"/>
      <c r="AB45" s="109"/>
      <c r="AC45" s="109"/>
      <c r="AD45" s="109"/>
      <c r="AE45" s="248"/>
      <c r="AF45" s="240"/>
    </row>
    <row r="46" spans="1:32" ht="5.0999999999999996" customHeight="1" outlineLevel="1" x14ac:dyDescent="0.25">
      <c r="A46" s="73"/>
      <c r="B46" s="125"/>
      <c r="C46" s="90" t="s">
        <v>134</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137</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135</v>
      </c>
      <c r="AE47" s="124" t="s">
        <v>136</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127</v>
      </c>
      <c r="AE51" s="81"/>
      <c r="AF51" s="126"/>
    </row>
    <row r="52" spans="1:32" ht="12.95" customHeight="1" outlineLevel="1" collapsed="1" x14ac:dyDescent="0.25">
      <c r="A52" s="73"/>
      <c r="B52" s="125"/>
      <c r="C52" s="83"/>
      <c r="D52" s="83">
        <v>0</v>
      </c>
      <c r="E52" s="83" t="s">
        <v>1</v>
      </c>
      <c r="F52" s="84"/>
      <c r="G52" s="85" t="s">
        <v>147</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148</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149</v>
      </c>
      <c r="H59" s="106" t="s">
        <v>150</v>
      </c>
      <c r="I59" s="106"/>
      <c r="J59" s="255" t="s">
        <v>934</v>
      </c>
      <c r="K59" s="106" t="s">
        <v>461</v>
      </c>
      <c r="L59" s="255" t="s">
        <v>900</v>
      </c>
      <c r="M59" s="255" t="s">
        <v>901</v>
      </c>
      <c r="N59" s="255" t="s">
        <v>902</v>
      </c>
      <c r="O59" s="255" t="s">
        <v>903</v>
      </c>
      <c r="P59" s="255" t="s">
        <v>904</v>
      </c>
      <c r="Q59" s="255" t="s">
        <v>905</v>
      </c>
      <c r="R59" s="255" t="s">
        <v>906</v>
      </c>
      <c r="S59" s="255" t="s">
        <v>907</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130</v>
      </c>
      <c r="D60" s="107"/>
      <c r="E60" s="107"/>
      <c r="F60" s="91"/>
      <c r="G60" s="106"/>
      <c r="H60" s="106"/>
      <c r="I60" s="106"/>
      <c r="J60" s="108" t="s">
        <v>131</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932</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151</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1012</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933</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134</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147</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135</v>
      </c>
      <c r="AE70" s="124" t="s">
        <v>136</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162</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163</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440</v>
      </c>
      <c r="J82" s="130" t="s">
        <v>164</v>
      </c>
      <c r="K82" s="130"/>
      <c r="L82" s="130"/>
      <c r="M82" s="130"/>
      <c r="N82" s="130"/>
      <c r="O82" s="130"/>
      <c r="P82" s="130"/>
      <c r="Q82" s="130"/>
      <c r="R82" s="130"/>
      <c r="S82" s="255"/>
      <c r="T82" s="130" t="s">
        <v>931</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530</v>
      </c>
      <c r="I83" s="106" t="s">
        <v>39</v>
      </c>
      <c r="J83" s="106" t="s">
        <v>438</v>
      </c>
      <c r="K83" s="106" t="s">
        <v>439</v>
      </c>
      <c r="L83" s="106" t="s">
        <v>441</v>
      </c>
      <c r="M83" s="106" t="s">
        <v>442</v>
      </c>
      <c r="N83" s="255" t="s">
        <v>443</v>
      </c>
      <c r="O83" s="255" t="s">
        <v>445</v>
      </c>
      <c r="P83" s="255" t="s">
        <v>1007</v>
      </c>
      <c r="Q83" s="255" t="s">
        <v>1008</v>
      </c>
      <c r="R83" s="106"/>
      <c r="S83" s="255"/>
      <c r="T83" s="255" t="s">
        <v>446</v>
      </c>
      <c r="U83" s="255" t="s">
        <v>152</v>
      </c>
      <c r="V83" s="255" t="s">
        <v>153</v>
      </c>
      <c r="W83" s="255" t="s">
        <v>154</v>
      </c>
      <c r="X83" s="255" t="s">
        <v>155</v>
      </c>
      <c r="Y83" s="255" t="s">
        <v>156</v>
      </c>
      <c r="Z83" s="255" t="s">
        <v>157</v>
      </c>
      <c r="AA83" s="255" t="s">
        <v>158</v>
      </c>
      <c r="AB83" s="255" t="s">
        <v>159</v>
      </c>
      <c r="AC83" s="106" t="s">
        <v>160</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131</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934</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461</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900</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901</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902</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903</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904</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905</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906</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907</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162</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136</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127</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177</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178</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130</v>
      </c>
      <c r="D111" s="107"/>
      <c r="E111" s="107"/>
      <c r="F111" s="91"/>
      <c r="G111" s="106"/>
      <c r="H111" s="106"/>
      <c r="I111" s="106"/>
      <c r="J111" s="108" t="s">
        <v>131</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181</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182</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304</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183</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359</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360</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184</v>
      </c>
      <c r="H120" s="111" t="s">
        <v>185</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186</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295</v>
      </c>
      <c r="I123" s="170"/>
      <c r="J123" s="170"/>
      <c r="K123" s="170"/>
      <c r="L123" s="171" t="s">
        <v>440</v>
      </c>
      <c r="M123" s="172" t="s">
        <v>187</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438</v>
      </c>
      <c r="N124" s="174" t="s">
        <v>439</v>
      </c>
      <c r="O124" s="174" t="s">
        <v>441</v>
      </c>
      <c r="P124" s="174" t="s">
        <v>442</v>
      </c>
      <c r="Q124" s="174" t="s">
        <v>443</v>
      </c>
      <c r="R124" s="174" t="s">
        <v>445</v>
      </c>
      <c r="S124" s="174" t="s">
        <v>1007</v>
      </c>
      <c r="T124" s="174" t="s">
        <v>1008</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188</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189</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190</v>
      </c>
      <c r="I127" s="117"/>
      <c r="J127" s="117"/>
      <c r="K127" s="117"/>
      <c r="L127" s="127">
        <v>1</v>
      </c>
      <c r="M127" s="111"/>
      <c r="N127" s="111"/>
      <c r="O127" s="111"/>
      <c r="P127" s="111"/>
      <c r="Q127" s="111"/>
      <c r="R127" s="111"/>
      <c r="S127" s="111"/>
      <c r="T127" s="111"/>
      <c r="U127" s="177" t="s">
        <v>191</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305</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134</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177</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135</v>
      </c>
      <c r="AE130" s="124" t="s">
        <v>136</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127</v>
      </c>
      <c r="AE134" s="81"/>
      <c r="AF134" s="126"/>
    </row>
    <row r="135" spans="1:62" ht="12.95" customHeight="1" outlineLevel="1" collapsed="1" x14ac:dyDescent="0.25">
      <c r="A135" s="73"/>
      <c r="B135" s="125"/>
      <c r="C135" s="83"/>
      <c r="D135" s="83">
        <v>0</v>
      </c>
      <c r="E135" s="83" t="s">
        <v>1</v>
      </c>
      <c r="F135" s="84"/>
      <c r="G135" s="85" t="s">
        <v>165</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166</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303</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375</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167</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168</v>
      </c>
      <c r="I142" s="162" t="s">
        <v>169</v>
      </c>
      <c r="J142" s="162" t="s">
        <v>170</v>
      </c>
      <c r="K142" s="162" t="s">
        <v>171</v>
      </c>
      <c r="L142" s="162" t="s">
        <v>172</v>
      </c>
      <c r="M142" s="162" t="s">
        <v>374</v>
      </c>
      <c r="N142" s="162" t="s">
        <v>173</v>
      </c>
      <c r="O142" s="162" t="s">
        <v>174</v>
      </c>
      <c r="P142" s="106"/>
      <c r="Q142" s="162" t="s">
        <v>173</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175</v>
      </c>
      <c r="I143" s="164" t="s">
        <v>175</v>
      </c>
      <c r="J143" s="164" t="s">
        <v>175</v>
      </c>
      <c r="K143" s="164" t="s">
        <v>175</v>
      </c>
      <c r="L143" s="164" t="s">
        <v>175</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175</v>
      </c>
      <c r="I144" s="164" t="s">
        <v>175</v>
      </c>
      <c r="J144" s="164" t="s">
        <v>175</v>
      </c>
      <c r="K144" s="164" t="s">
        <v>175</v>
      </c>
      <c r="L144" s="164" t="s">
        <v>175</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175</v>
      </c>
      <c r="I145" s="164" t="s">
        <v>175</v>
      </c>
      <c r="J145" s="164" t="s">
        <v>175</v>
      </c>
      <c r="K145" s="164" t="s">
        <v>175</v>
      </c>
      <c r="L145" s="164" t="s">
        <v>23</v>
      </c>
      <c r="M145" s="164" t="s">
        <v>254</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175</v>
      </c>
      <c r="I146" s="164" t="s">
        <v>175</v>
      </c>
      <c r="J146" s="164" t="s">
        <v>175</v>
      </c>
      <c r="K146" s="164" t="s">
        <v>23</v>
      </c>
      <c r="L146" s="164" t="s">
        <v>86</v>
      </c>
      <c r="M146" s="164" t="s">
        <v>254</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175</v>
      </c>
      <c r="I147" s="164" t="s">
        <v>175</v>
      </c>
      <c r="J147" s="164" t="s">
        <v>175</v>
      </c>
      <c r="K147" s="164" t="s">
        <v>23</v>
      </c>
      <c r="L147" s="164" t="s">
        <v>87</v>
      </c>
      <c r="M147" s="164" t="s">
        <v>254</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175</v>
      </c>
      <c r="I148" s="164" t="s">
        <v>175</v>
      </c>
      <c r="J148" s="164" t="s">
        <v>175</v>
      </c>
      <c r="K148" s="164" t="s">
        <v>23</v>
      </c>
      <c r="L148" s="164" t="s">
        <v>176</v>
      </c>
      <c r="M148" s="164" t="s">
        <v>254</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175</v>
      </c>
      <c r="I149" s="164" t="s">
        <v>175</v>
      </c>
      <c r="J149" s="164" t="s">
        <v>175</v>
      </c>
      <c r="K149" s="164" t="s">
        <v>255</v>
      </c>
      <c r="L149" s="164" t="s">
        <v>86</v>
      </c>
      <c r="M149" s="164" t="s">
        <v>254</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175</v>
      </c>
      <c r="I150" s="164" t="s">
        <v>175</v>
      </c>
      <c r="J150" s="164" t="s">
        <v>175</v>
      </c>
      <c r="K150" s="164" t="s">
        <v>255</v>
      </c>
      <c r="L150" s="164" t="s">
        <v>87</v>
      </c>
      <c r="M150" s="164" t="s">
        <v>254</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175</v>
      </c>
      <c r="I151" s="164" t="s">
        <v>175</v>
      </c>
      <c r="J151" s="164" t="s">
        <v>175</v>
      </c>
      <c r="K151" s="164" t="s">
        <v>255</v>
      </c>
      <c r="L151" s="164" t="s">
        <v>88</v>
      </c>
      <c r="M151" s="164" t="s">
        <v>254</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175</v>
      </c>
      <c r="I152" s="164" t="s">
        <v>175</v>
      </c>
      <c r="J152" s="164" t="s">
        <v>175</v>
      </c>
      <c r="K152" s="164" t="s">
        <v>255</v>
      </c>
      <c r="L152" s="164" t="s">
        <v>176</v>
      </c>
      <c r="M152" s="164" t="s">
        <v>254</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134</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165</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135</v>
      </c>
      <c r="AE154" s="124" t="s">
        <v>136</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361</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192</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193</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530</v>
      </c>
      <c r="J165" s="106" t="s">
        <v>856</v>
      </c>
      <c r="K165" s="130" t="s">
        <v>194</v>
      </c>
      <c r="L165" s="130"/>
      <c r="M165" s="106"/>
      <c r="N165" s="106"/>
      <c r="O165" s="255"/>
      <c r="P165" s="255"/>
      <c r="Q165" s="255"/>
      <c r="R165" s="106"/>
      <c r="S165" s="106"/>
      <c r="T165" s="106"/>
      <c r="U165" s="130" t="s">
        <v>195</v>
      </c>
      <c r="V165" s="130"/>
      <c r="W165" s="106"/>
      <c r="X165" s="106"/>
      <c r="Y165" s="255"/>
      <c r="Z165" s="255"/>
      <c r="AA165" s="255"/>
      <c r="AB165" s="106"/>
      <c r="AC165" s="130" t="s">
        <v>444</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438</v>
      </c>
      <c r="L166" s="106" t="s">
        <v>439</v>
      </c>
      <c r="M166" s="106" t="s">
        <v>441</v>
      </c>
      <c r="N166" s="106" t="s">
        <v>442</v>
      </c>
      <c r="O166" s="255" t="s">
        <v>443</v>
      </c>
      <c r="P166" s="255" t="s">
        <v>445</v>
      </c>
      <c r="Q166" s="255" t="s">
        <v>1007</v>
      </c>
      <c r="R166" s="255" t="s">
        <v>1008</v>
      </c>
      <c r="S166" s="106"/>
      <c r="T166" s="106"/>
      <c r="U166" s="106" t="s">
        <v>438</v>
      </c>
      <c r="V166" s="106" t="s">
        <v>439</v>
      </c>
      <c r="W166" s="106" t="s">
        <v>441</v>
      </c>
      <c r="X166" s="106" t="s">
        <v>442</v>
      </c>
      <c r="Y166" s="255" t="s">
        <v>443</v>
      </c>
      <c r="Z166" s="255" t="s">
        <v>445</v>
      </c>
      <c r="AA166" s="255" t="s">
        <v>1007</v>
      </c>
      <c r="AB166" s="255" t="s">
        <v>1008</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934</v>
      </c>
      <c r="J167" s="133" t="s">
        <v>448</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446</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449</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152</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450</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153</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451</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154</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452</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155</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453</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156</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454</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157</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455</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158</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456</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159</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457</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160</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461</v>
      </c>
      <c r="J177" s="133" t="s">
        <v>448</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446</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449</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152</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450</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153</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451</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154</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452</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155</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453</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156</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454</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157</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455</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158</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456</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159</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457</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160</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900</v>
      </c>
      <c r="J187" s="133" t="s">
        <v>448</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446</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449</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152</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450</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153</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451</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154</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452</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155</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453</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156</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454</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157</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455</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158</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456</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159</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457</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160</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901</v>
      </c>
      <c r="J197" s="133" t="s">
        <v>448</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446</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449</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152</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450</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153</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451</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154</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452</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155</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453</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156</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454</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157</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455</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158</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456</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159</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457</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160</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902</v>
      </c>
      <c r="J207" s="133" t="s">
        <v>448</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446</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449</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152</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450</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153</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451</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154</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452</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155</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453</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156</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454</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157</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455</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158</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456</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159</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457</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160</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903</v>
      </c>
      <c r="J217" s="133" t="s">
        <v>448</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446</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449</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152</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450</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153</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451</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154</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452</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155</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453</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156</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454</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157</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455</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158</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456</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159</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457</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160</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904</v>
      </c>
      <c r="J227" s="133" t="s">
        <v>448</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446</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449</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152</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450</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153</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451</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154</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452</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155</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453</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156</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454</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157</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455</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158</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456</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159</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457</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160</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905</v>
      </c>
      <c r="J237" s="133" t="s">
        <v>448</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446</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449</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152</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450</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153</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451</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154</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452</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155</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453</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156</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454</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157</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455</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158</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456</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159</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457</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160</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906</v>
      </c>
      <c r="J247" s="133" t="s">
        <v>448</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446</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449</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152</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450</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153</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451</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154</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452</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155</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453</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156</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454</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157</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455</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158</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456</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159</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457</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160</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907</v>
      </c>
      <c r="J257" s="133" t="s">
        <v>448</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446</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449</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152</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450</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153</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451</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154</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452</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155</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453</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156</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454</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157</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455</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158</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456</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159</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457</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160</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134</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136</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362</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192</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193</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530</v>
      </c>
      <c r="J279" s="106"/>
      <c r="K279" s="130" t="s">
        <v>196</v>
      </c>
      <c r="L279" s="130"/>
      <c r="M279" s="106"/>
      <c r="N279" s="106"/>
      <c r="O279" s="106"/>
      <c r="P279" s="255"/>
      <c r="Q279" s="255"/>
      <c r="R279" s="255"/>
      <c r="S279" s="106"/>
      <c r="T279" s="106"/>
      <c r="U279" s="130" t="s">
        <v>197</v>
      </c>
      <c r="V279" s="130"/>
      <c r="W279" s="106"/>
      <c r="X279" s="106"/>
      <c r="Y279" s="106"/>
      <c r="Z279" s="255"/>
      <c r="AA279" s="255"/>
      <c r="AB279" s="255"/>
      <c r="AC279" s="130" t="s">
        <v>444</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438</v>
      </c>
      <c r="L280" s="106" t="s">
        <v>439</v>
      </c>
      <c r="M280" s="106" t="s">
        <v>441</v>
      </c>
      <c r="N280" s="106" t="s">
        <v>442</v>
      </c>
      <c r="O280" s="106" t="s">
        <v>443</v>
      </c>
      <c r="P280" s="255" t="s">
        <v>445</v>
      </c>
      <c r="Q280" s="255" t="s">
        <v>1007</v>
      </c>
      <c r="R280" s="255" t="s">
        <v>1008</v>
      </c>
      <c r="S280" s="106"/>
      <c r="T280" s="106"/>
      <c r="U280" s="106" t="s">
        <v>438</v>
      </c>
      <c r="V280" s="106" t="s">
        <v>439</v>
      </c>
      <c r="W280" s="106" t="s">
        <v>441</v>
      </c>
      <c r="X280" s="106" t="s">
        <v>442</v>
      </c>
      <c r="Y280" s="106" t="s">
        <v>443</v>
      </c>
      <c r="Z280" s="255" t="s">
        <v>445</v>
      </c>
      <c r="AA280" s="255" t="s">
        <v>1007</v>
      </c>
      <c r="AB280" s="255" t="s">
        <v>1008</v>
      </c>
      <c r="AC280" s="106" t="s">
        <v>443</v>
      </c>
      <c r="AD280" s="106" t="s">
        <v>443</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934</v>
      </c>
      <c r="J281" s="133" t="s">
        <v>446</v>
      </c>
      <c r="K281" s="404">
        <v>200</v>
      </c>
      <c r="L281" s="404">
        <v>300</v>
      </c>
      <c r="M281" s="404">
        <v>300</v>
      </c>
      <c r="N281" s="402">
        <f t="shared" ref="N281:N312" si="293">$O281</f>
        <v>400</v>
      </c>
      <c r="O281" s="182">
        <v>400</v>
      </c>
      <c r="P281" s="182">
        <v>0</v>
      </c>
      <c r="Q281" s="182">
        <v>0</v>
      </c>
      <c r="R281" s="182">
        <v>0</v>
      </c>
      <c r="S281" s="111"/>
      <c r="T281" s="133" t="s">
        <v>446</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152</v>
      </c>
      <c r="K282" s="402">
        <f t="shared" ref="K282:M290" si="296">$O282</f>
        <v>733</v>
      </c>
      <c r="L282" s="402">
        <f t="shared" si="296"/>
        <v>733</v>
      </c>
      <c r="M282" s="402">
        <f t="shared" si="296"/>
        <v>733</v>
      </c>
      <c r="N282" s="402">
        <f t="shared" si="293"/>
        <v>733</v>
      </c>
      <c r="O282" s="182">
        <v>733</v>
      </c>
      <c r="P282" s="182">
        <v>0</v>
      </c>
      <c r="Q282" s="182">
        <v>0</v>
      </c>
      <c r="R282" s="182">
        <v>0</v>
      </c>
      <c r="S282" s="111"/>
      <c r="T282" s="133" t="s">
        <v>152</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153</v>
      </c>
      <c r="K283" s="402">
        <f t="shared" si="296"/>
        <v>1071</v>
      </c>
      <c r="L283" s="402">
        <f t="shared" si="296"/>
        <v>1071</v>
      </c>
      <c r="M283" s="402">
        <f t="shared" si="296"/>
        <v>1071</v>
      </c>
      <c r="N283" s="402">
        <f t="shared" si="293"/>
        <v>1071</v>
      </c>
      <c r="O283" s="182">
        <v>1071</v>
      </c>
      <c r="P283" s="182">
        <v>0</v>
      </c>
      <c r="Q283" s="182">
        <v>0</v>
      </c>
      <c r="R283" s="182">
        <v>0</v>
      </c>
      <c r="S283" s="111"/>
      <c r="T283" s="133" t="s">
        <v>153</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154</v>
      </c>
      <c r="K284" s="402">
        <f t="shared" si="296"/>
        <v>1300</v>
      </c>
      <c r="L284" s="402">
        <f t="shared" si="296"/>
        <v>1300</v>
      </c>
      <c r="M284" s="402">
        <f t="shared" si="296"/>
        <v>1300</v>
      </c>
      <c r="N284" s="402">
        <f t="shared" si="293"/>
        <v>1300</v>
      </c>
      <c r="O284" s="182">
        <v>1300</v>
      </c>
      <c r="P284" s="182">
        <v>0</v>
      </c>
      <c r="Q284" s="182">
        <v>0</v>
      </c>
      <c r="R284" s="182">
        <v>0</v>
      </c>
      <c r="S284" s="111"/>
      <c r="T284" s="133" t="s">
        <v>154</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155</v>
      </c>
      <c r="K285" s="402">
        <f t="shared" si="296"/>
        <v>1500</v>
      </c>
      <c r="L285" s="402">
        <f t="shared" si="296"/>
        <v>1500</v>
      </c>
      <c r="M285" s="402">
        <f t="shared" si="296"/>
        <v>1500</v>
      </c>
      <c r="N285" s="402">
        <f t="shared" si="293"/>
        <v>1500</v>
      </c>
      <c r="O285" s="182">
        <v>1500</v>
      </c>
      <c r="P285" s="182">
        <v>0</v>
      </c>
      <c r="Q285" s="182">
        <v>0</v>
      </c>
      <c r="R285" s="182">
        <v>0</v>
      </c>
      <c r="S285" s="111"/>
      <c r="T285" s="133" t="s">
        <v>155</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156</v>
      </c>
      <c r="K286" s="402">
        <f t="shared" si="296"/>
        <v>100</v>
      </c>
      <c r="L286" s="402">
        <f t="shared" si="296"/>
        <v>100</v>
      </c>
      <c r="M286" s="402">
        <f t="shared" si="296"/>
        <v>100</v>
      </c>
      <c r="N286" s="402">
        <f t="shared" si="293"/>
        <v>100</v>
      </c>
      <c r="O286" s="182">
        <v>100</v>
      </c>
      <c r="P286" s="182">
        <v>0</v>
      </c>
      <c r="Q286" s="182">
        <v>0</v>
      </c>
      <c r="R286" s="182">
        <v>0</v>
      </c>
      <c r="S286" s="111"/>
      <c r="T286" s="133" t="s">
        <v>156</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157</v>
      </c>
      <c r="K287" s="402">
        <f t="shared" si="296"/>
        <v>100</v>
      </c>
      <c r="L287" s="402">
        <f t="shared" si="296"/>
        <v>100</v>
      </c>
      <c r="M287" s="402">
        <f t="shared" si="296"/>
        <v>100</v>
      </c>
      <c r="N287" s="402">
        <f t="shared" si="293"/>
        <v>100</v>
      </c>
      <c r="O287" s="182">
        <v>100</v>
      </c>
      <c r="P287" s="182">
        <v>0</v>
      </c>
      <c r="Q287" s="182">
        <v>0</v>
      </c>
      <c r="R287" s="182">
        <v>0</v>
      </c>
      <c r="S287" s="111"/>
      <c r="T287" s="133" t="s">
        <v>157</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158</v>
      </c>
      <c r="K288" s="402">
        <f t="shared" si="296"/>
        <v>100</v>
      </c>
      <c r="L288" s="402">
        <f t="shared" si="296"/>
        <v>100</v>
      </c>
      <c r="M288" s="402">
        <f t="shared" si="296"/>
        <v>100</v>
      </c>
      <c r="N288" s="402">
        <f t="shared" si="293"/>
        <v>100</v>
      </c>
      <c r="O288" s="182">
        <v>100</v>
      </c>
      <c r="P288" s="182">
        <v>0</v>
      </c>
      <c r="Q288" s="182">
        <v>0</v>
      </c>
      <c r="R288" s="182">
        <v>0</v>
      </c>
      <c r="S288" s="111"/>
      <c r="T288" s="133" t="s">
        <v>158</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159</v>
      </c>
      <c r="K289" s="402">
        <f t="shared" si="296"/>
        <v>100</v>
      </c>
      <c r="L289" s="402">
        <f t="shared" si="296"/>
        <v>100</v>
      </c>
      <c r="M289" s="402">
        <f t="shared" si="296"/>
        <v>100</v>
      </c>
      <c r="N289" s="402">
        <f t="shared" si="293"/>
        <v>100</v>
      </c>
      <c r="O289" s="182">
        <v>100</v>
      </c>
      <c r="P289" s="182">
        <v>0</v>
      </c>
      <c r="Q289" s="182">
        <v>0</v>
      </c>
      <c r="R289" s="182">
        <v>0</v>
      </c>
      <c r="S289" s="111"/>
      <c r="T289" s="133" t="s">
        <v>159</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160</v>
      </c>
      <c r="K290" s="402">
        <f t="shared" si="296"/>
        <v>100</v>
      </c>
      <c r="L290" s="402">
        <f t="shared" si="296"/>
        <v>100</v>
      </c>
      <c r="M290" s="402">
        <f t="shared" si="296"/>
        <v>100</v>
      </c>
      <c r="N290" s="402">
        <f t="shared" si="293"/>
        <v>100</v>
      </c>
      <c r="O290" s="182">
        <v>100</v>
      </c>
      <c r="P290" s="182">
        <v>0</v>
      </c>
      <c r="Q290" s="182">
        <v>0</v>
      </c>
      <c r="R290" s="182">
        <v>0</v>
      </c>
      <c r="S290" s="111"/>
      <c r="T290" s="133" t="s">
        <v>160</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461</v>
      </c>
      <c r="J291" s="133" t="s">
        <v>446</v>
      </c>
      <c r="K291" s="404">
        <v>200</v>
      </c>
      <c r="L291" s="404">
        <v>300</v>
      </c>
      <c r="M291" s="404">
        <v>300</v>
      </c>
      <c r="N291" s="402">
        <f t="shared" si="293"/>
        <v>400</v>
      </c>
      <c r="O291" s="182">
        <v>400</v>
      </c>
      <c r="P291" s="182">
        <v>0</v>
      </c>
      <c r="Q291" s="182">
        <v>0</v>
      </c>
      <c r="R291" s="182">
        <v>0</v>
      </c>
      <c r="S291" s="111"/>
      <c r="T291" s="133" t="s">
        <v>446</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152</v>
      </c>
      <c r="K292" s="402">
        <f t="shared" ref="K292:M300" si="299">$O292</f>
        <v>733</v>
      </c>
      <c r="L292" s="402">
        <f t="shared" si="299"/>
        <v>733</v>
      </c>
      <c r="M292" s="402">
        <f t="shared" si="299"/>
        <v>733</v>
      </c>
      <c r="N292" s="402">
        <f t="shared" si="293"/>
        <v>733</v>
      </c>
      <c r="O292" s="182">
        <v>733</v>
      </c>
      <c r="P292" s="182">
        <v>0</v>
      </c>
      <c r="Q292" s="182">
        <v>0</v>
      </c>
      <c r="R292" s="182">
        <v>0</v>
      </c>
      <c r="S292" s="111"/>
      <c r="T292" s="133" t="s">
        <v>152</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153</v>
      </c>
      <c r="K293" s="402">
        <f t="shared" si="299"/>
        <v>1071</v>
      </c>
      <c r="L293" s="402">
        <f t="shared" si="299"/>
        <v>1071</v>
      </c>
      <c r="M293" s="402">
        <f t="shared" si="299"/>
        <v>1071</v>
      </c>
      <c r="N293" s="402">
        <f t="shared" si="293"/>
        <v>1071</v>
      </c>
      <c r="O293" s="182">
        <v>1071</v>
      </c>
      <c r="P293" s="182">
        <v>0</v>
      </c>
      <c r="Q293" s="182">
        <v>0</v>
      </c>
      <c r="R293" s="182">
        <v>0</v>
      </c>
      <c r="S293" s="111"/>
      <c r="T293" s="133" t="s">
        <v>153</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154</v>
      </c>
      <c r="K294" s="402">
        <f t="shared" si="299"/>
        <v>1300</v>
      </c>
      <c r="L294" s="402">
        <f t="shared" si="299"/>
        <v>1300</v>
      </c>
      <c r="M294" s="402">
        <f t="shared" si="299"/>
        <v>1300</v>
      </c>
      <c r="N294" s="402">
        <f t="shared" si="293"/>
        <v>1300</v>
      </c>
      <c r="O294" s="182">
        <v>1300</v>
      </c>
      <c r="P294" s="182">
        <v>0</v>
      </c>
      <c r="Q294" s="182">
        <v>0</v>
      </c>
      <c r="R294" s="182">
        <v>0</v>
      </c>
      <c r="S294" s="111"/>
      <c r="T294" s="133" t="s">
        <v>154</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155</v>
      </c>
      <c r="K295" s="402">
        <f t="shared" si="299"/>
        <v>1500</v>
      </c>
      <c r="L295" s="402">
        <f t="shared" si="299"/>
        <v>1500</v>
      </c>
      <c r="M295" s="402">
        <f t="shared" si="299"/>
        <v>1500</v>
      </c>
      <c r="N295" s="402">
        <f t="shared" si="293"/>
        <v>1500</v>
      </c>
      <c r="O295" s="182">
        <v>1500</v>
      </c>
      <c r="P295" s="182">
        <v>0</v>
      </c>
      <c r="Q295" s="182">
        <v>0</v>
      </c>
      <c r="R295" s="182">
        <v>0</v>
      </c>
      <c r="S295" s="111"/>
      <c r="T295" s="133" t="s">
        <v>155</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156</v>
      </c>
      <c r="K296" s="402">
        <f t="shared" si="299"/>
        <v>100</v>
      </c>
      <c r="L296" s="402">
        <f t="shared" si="299"/>
        <v>100</v>
      </c>
      <c r="M296" s="402">
        <f t="shared" si="299"/>
        <v>100</v>
      </c>
      <c r="N296" s="402">
        <f t="shared" si="293"/>
        <v>100</v>
      </c>
      <c r="O296" s="182">
        <v>100</v>
      </c>
      <c r="P296" s="182">
        <v>0</v>
      </c>
      <c r="Q296" s="182">
        <v>0</v>
      </c>
      <c r="R296" s="182">
        <v>0</v>
      </c>
      <c r="S296" s="111"/>
      <c r="T296" s="133" t="s">
        <v>156</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157</v>
      </c>
      <c r="K297" s="402">
        <f t="shared" si="299"/>
        <v>100</v>
      </c>
      <c r="L297" s="402">
        <f t="shared" si="299"/>
        <v>100</v>
      </c>
      <c r="M297" s="402">
        <f t="shared" si="299"/>
        <v>100</v>
      </c>
      <c r="N297" s="402">
        <f t="shared" si="293"/>
        <v>100</v>
      </c>
      <c r="O297" s="182">
        <v>100</v>
      </c>
      <c r="P297" s="182">
        <v>0</v>
      </c>
      <c r="Q297" s="182">
        <v>0</v>
      </c>
      <c r="R297" s="182">
        <v>0</v>
      </c>
      <c r="S297" s="111"/>
      <c r="T297" s="133" t="s">
        <v>157</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158</v>
      </c>
      <c r="K298" s="402">
        <f t="shared" si="299"/>
        <v>100</v>
      </c>
      <c r="L298" s="402">
        <f t="shared" si="299"/>
        <v>100</v>
      </c>
      <c r="M298" s="402">
        <f t="shared" si="299"/>
        <v>100</v>
      </c>
      <c r="N298" s="402">
        <f t="shared" si="293"/>
        <v>100</v>
      </c>
      <c r="O298" s="182">
        <v>100</v>
      </c>
      <c r="P298" s="182">
        <v>0</v>
      </c>
      <c r="Q298" s="182">
        <v>0</v>
      </c>
      <c r="R298" s="182">
        <v>0</v>
      </c>
      <c r="S298" s="111"/>
      <c r="T298" s="133" t="s">
        <v>158</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159</v>
      </c>
      <c r="K299" s="402">
        <f t="shared" si="299"/>
        <v>100</v>
      </c>
      <c r="L299" s="402">
        <f t="shared" si="299"/>
        <v>100</v>
      </c>
      <c r="M299" s="402">
        <f t="shared" si="299"/>
        <v>100</v>
      </c>
      <c r="N299" s="402">
        <f t="shared" si="293"/>
        <v>100</v>
      </c>
      <c r="O299" s="182">
        <v>100</v>
      </c>
      <c r="P299" s="182">
        <v>0</v>
      </c>
      <c r="Q299" s="182">
        <v>0</v>
      </c>
      <c r="R299" s="182">
        <v>0</v>
      </c>
      <c r="S299" s="111"/>
      <c r="T299" s="133" t="s">
        <v>159</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160</v>
      </c>
      <c r="K300" s="402">
        <f t="shared" si="299"/>
        <v>100</v>
      </c>
      <c r="L300" s="402">
        <f t="shared" si="299"/>
        <v>100</v>
      </c>
      <c r="M300" s="402">
        <f t="shared" si="299"/>
        <v>100</v>
      </c>
      <c r="N300" s="402">
        <f t="shared" si="293"/>
        <v>100</v>
      </c>
      <c r="O300" s="182">
        <v>100</v>
      </c>
      <c r="P300" s="182">
        <v>0</v>
      </c>
      <c r="Q300" s="182">
        <v>0</v>
      </c>
      <c r="R300" s="182">
        <v>0</v>
      </c>
      <c r="S300" s="111"/>
      <c r="T300" s="133" t="s">
        <v>160</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900</v>
      </c>
      <c r="J301" s="133" t="s">
        <v>446</v>
      </c>
      <c r="K301" s="404">
        <v>200</v>
      </c>
      <c r="L301" s="404">
        <v>300</v>
      </c>
      <c r="M301" s="404">
        <v>300</v>
      </c>
      <c r="N301" s="402">
        <f t="shared" si="293"/>
        <v>400</v>
      </c>
      <c r="O301" s="182">
        <v>400</v>
      </c>
      <c r="P301" s="182">
        <v>0</v>
      </c>
      <c r="Q301" s="182">
        <v>0</v>
      </c>
      <c r="R301" s="182">
        <v>0</v>
      </c>
      <c r="S301" s="111"/>
      <c r="T301" s="133" t="s">
        <v>446</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152</v>
      </c>
      <c r="K302" s="402">
        <f t="shared" ref="K302:M310" si="302">$O302</f>
        <v>733</v>
      </c>
      <c r="L302" s="402">
        <f t="shared" si="302"/>
        <v>733</v>
      </c>
      <c r="M302" s="402">
        <f t="shared" si="302"/>
        <v>733</v>
      </c>
      <c r="N302" s="402">
        <f t="shared" si="293"/>
        <v>733</v>
      </c>
      <c r="O302" s="182">
        <v>733</v>
      </c>
      <c r="P302" s="182">
        <v>0</v>
      </c>
      <c r="Q302" s="182">
        <v>0</v>
      </c>
      <c r="R302" s="182">
        <v>0</v>
      </c>
      <c r="S302" s="111"/>
      <c r="T302" s="133" t="s">
        <v>152</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153</v>
      </c>
      <c r="K303" s="402">
        <f t="shared" si="302"/>
        <v>1071</v>
      </c>
      <c r="L303" s="402">
        <f t="shared" si="302"/>
        <v>1071</v>
      </c>
      <c r="M303" s="402">
        <f t="shared" si="302"/>
        <v>1071</v>
      </c>
      <c r="N303" s="402">
        <f t="shared" si="293"/>
        <v>1071</v>
      </c>
      <c r="O303" s="182">
        <v>1071</v>
      </c>
      <c r="P303" s="182">
        <v>0</v>
      </c>
      <c r="Q303" s="182">
        <v>0</v>
      </c>
      <c r="R303" s="182">
        <v>0</v>
      </c>
      <c r="S303" s="111"/>
      <c r="T303" s="133" t="s">
        <v>153</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154</v>
      </c>
      <c r="K304" s="402">
        <f t="shared" si="302"/>
        <v>1300</v>
      </c>
      <c r="L304" s="402">
        <f t="shared" si="302"/>
        <v>1300</v>
      </c>
      <c r="M304" s="402">
        <f t="shared" si="302"/>
        <v>1300</v>
      </c>
      <c r="N304" s="402">
        <f t="shared" si="293"/>
        <v>1300</v>
      </c>
      <c r="O304" s="182">
        <v>1300</v>
      </c>
      <c r="P304" s="182">
        <v>0</v>
      </c>
      <c r="Q304" s="182">
        <v>0</v>
      </c>
      <c r="R304" s="182">
        <v>0</v>
      </c>
      <c r="S304" s="111"/>
      <c r="T304" s="133" t="s">
        <v>154</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155</v>
      </c>
      <c r="K305" s="402">
        <f t="shared" si="302"/>
        <v>1500</v>
      </c>
      <c r="L305" s="402">
        <f t="shared" si="302"/>
        <v>1500</v>
      </c>
      <c r="M305" s="402">
        <f t="shared" si="302"/>
        <v>1500</v>
      </c>
      <c r="N305" s="402">
        <f t="shared" si="293"/>
        <v>1500</v>
      </c>
      <c r="O305" s="182">
        <v>1500</v>
      </c>
      <c r="P305" s="182">
        <v>0</v>
      </c>
      <c r="Q305" s="182">
        <v>0</v>
      </c>
      <c r="R305" s="182">
        <v>0</v>
      </c>
      <c r="S305" s="111"/>
      <c r="T305" s="133" t="s">
        <v>155</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156</v>
      </c>
      <c r="K306" s="402">
        <f t="shared" si="302"/>
        <v>100</v>
      </c>
      <c r="L306" s="402">
        <f t="shared" si="302"/>
        <v>100</v>
      </c>
      <c r="M306" s="402">
        <f t="shared" si="302"/>
        <v>100</v>
      </c>
      <c r="N306" s="402">
        <f t="shared" si="293"/>
        <v>100</v>
      </c>
      <c r="O306" s="182">
        <v>100</v>
      </c>
      <c r="P306" s="182">
        <v>0</v>
      </c>
      <c r="Q306" s="182">
        <v>0</v>
      </c>
      <c r="R306" s="182">
        <v>0</v>
      </c>
      <c r="S306" s="111"/>
      <c r="T306" s="133" t="s">
        <v>156</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157</v>
      </c>
      <c r="K307" s="402">
        <f t="shared" si="302"/>
        <v>100</v>
      </c>
      <c r="L307" s="402">
        <f t="shared" si="302"/>
        <v>100</v>
      </c>
      <c r="M307" s="402">
        <f t="shared" si="302"/>
        <v>100</v>
      </c>
      <c r="N307" s="402">
        <f t="shared" si="293"/>
        <v>100</v>
      </c>
      <c r="O307" s="182">
        <v>100</v>
      </c>
      <c r="P307" s="182">
        <v>0</v>
      </c>
      <c r="Q307" s="182">
        <v>0</v>
      </c>
      <c r="R307" s="182">
        <v>0</v>
      </c>
      <c r="S307" s="111"/>
      <c r="T307" s="133" t="s">
        <v>157</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158</v>
      </c>
      <c r="K308" s="402">
        <f t="shared" si="302"/>
        <v>100</v>
      </c>
      <c r="L308" s="402">
        <f t="shared" si="302"/>
        <v>100</v>
      </c>
      <c r="M308" s="402">
        <f t="shared" si="302"/>
        <v>100</v>
      </c>
      <c r="N308" s="402">
        <f t="shared" si="293"/>
        <v>100</v>
      </c>
      <c r="O308" s="182">
        <v>100</v>
      </c>
      <c r="P308" s="182">
        <v>0</v>
      </c>
      <c r="Q308" s="182">
        <v>0</v>
      </c>
      <c r="R308" s="182">
        <v>0</v>
      </c>
      <c r="S308" s="111"/>
      <c r="T308" s="133" t="s">
        <v>158</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159</v>
      </c>
      <c r="K309" s="402">
        <f t="shared" si="302"/>
        <v>100</v>
      </c>
      <c r="L309" s="402">
        <f t="shared" si="302"/>
        <v>100</v>
      </c>
      <c r="M309" s="402">
        <f t="shared" si="302"/>
        <v>100</v>
      </c>
      <c r="N309" s="402">
        <f t="shared" si="293"/>
        <v>100</v>
      </c>
      <c r="O309" s="182">
        <v>100</v>
      </c>
      <c r="P309" s="182">
        <v>0</v>
      </c>
      <c r="Q309" s="182">
        <v>0</v>
      </c>
      <c r="R309" s="182">
        <v>0</v>
      </c>
      <c r="S309" s="111"/>
      <c r="T309" s="133" t="s">
        <v>159</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160</v>
      </c>
      <c r="K310" s="402">
        <f t="shared" si="302"/>
        <v>100</v>
      </c>
      <c r="L310" s="402">
        <f t="shared" si="302"/>
        <v>100</v>
      </c>
      <c r="M310" s="402">
        <f t="shared" si="302"/>
        <v>100</v>
      </c>
      <c r="N310" s="402">
        <f t="shared" si="293"/>
        <v>100</v>
      </c>
      <c r="O310" s="182">
        <v>100</v>
      </c>
      <c r="P310" s="182">
        <v>0</v>
      </c>
      <c r="Q310" s="182">
        <v>0</v>
      </c>
      <c r="R310" s="182">
        <v>0</v>
      </c>
      <c r="S310" s="111"/>
      <c r="T310" s="133" t="s">
        <v>160</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901</v>
      </c>
      <c r="J311" s="133" t="s">
        <v>446</v>
      </c>
      <c r="K311" s="404">
        <v>200</v>
      </c>
      <c r="L311" s="404">
        <v>300</v>
      </c>
      <c r="M311" s="404">
        <v>300</v>
      </c>
      <c r="N311" s="402">
        <f t="shared" si="293"/>
        <v>400</v>
      </c>
      <c r="O311" s="182">
        <v>400</v>
      </c>
      <c r="P311" s="182">
        <v>0</v>
      </c>
      <c r="Q311" s="182">
        <v>0</v>
      </c>
      <c r="R311" s="182">
        <v>0</v>
      </c>
      <c r="S311" s="111"/>
      <c r="T311" s="133" t="s">
        <v>446</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152</v>
      </c>
      <c r="K312" s="402">
        <f t="shared" ref="K312:M320" si="305">$O312</f>
        <v>733</v>
      </c>
      <c r="L312" s="402">
        <f t="shared" si="305"/>
        <v>733</v>
      </c>
      <c r="M312" s="402">
        <f t="shared" si="305"/>
        <v>733</v>
      </c>
      <c r="N312" s="402">
        <f t="shared" si="293"/>
        <v>733</v>
      </c>
      <c r="O312" s="182">
        <v>733</v>
      </c>
      <c r="P312" s="182">
        <v>0</v>
      </c>
      <c r="Q312" s="182">
        <v>0</v>
      </c>
      <c r="R312" s="182">
        <v>0</v>
      </c>
      <c r="S312" s="111"/>
      <c r="T312" s="133" t="s">
        <v>152</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153</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153</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154</v>
      </c>
      <c r="K314" s="402">
        <f t="shared" si="305"/>
        <v>1300</v>
      </c>
      <c r="L314" s="402">
        <f t="shared" si="305"/>
        <v>1300</v>
      </c>
      <c r="M314" s="402">
        <f t="shared" si="305"/>
        <v>1300</v>
      </c>
      <c r="N314" s="402">
        <f t="shared" si="306"/>
        <v>1300</v>
      </c>
      <c r="O314" s="182">
        <v>1300</v>
      </c>
      <c r="P314" s="182">
        <v>0</v>
      </c>
      <c r="Q314" s="182">
        <v>0</v>
      </c>
      <c r="R314" s="182">
        <v>0</v>
      </c>
      <c r="S314" s="111"/>
      <c r="T314" s="133" t="s">
        <v>154</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155</v>
      </c>
      <c r="K315" s="402">
        <f t="shared" si="305"/>
        <v>1500</v>
      </c>
      <c r="L315" s="402">
        <f t="shared" si="305"/>
        <v>1500</v>
      </c>
      <c r="M315" s="402">
        <f t="shared" si="305"/>
        <v>1500</v>
      </c>
      <c r="N315" s="402">
        <f t="shared" si="306"/>
        <v>1500</v>
      </c>
      <c r="O315" s="182">
        <v>1500</v>
      </c>
      <c r="P315" s="182">
        <v>0</v>
      </c>
      <c r="Q315" s="182">
        <v>0</v>
      </c>
      <c r="R315" s="182">
        <v>0</v>
      </c>
      <c r="S315" s="111"/>
      <c r="T315" s="133" t="s">
        <v>155</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156</v>
      </c>
      <c r="K316" s="402">
        <f t="shared" si="305"/>
        <v>100</v>
      </c>
      <c r="L316" s="402">
        <f t="shared" si="305"/>
        <v>100</v>
      </c>
      <c r="M316" s="402">
        <f t="shared" si="305"/>
        <v>100</v>
      </c>
      <c r="N316" s="402">
        <f t="shared" si="306"/>
        <v>100</v>
      </c>
      <c r="O316" s="182">
        <v>100</v>
      </c>
      <c r="P316" s="182">
        <v>0</v>
      </c>
      <c r="Q316" s="182">
        <v>0</v>
      </c>
      <c r="R316" s="182">
        <v>0</v>
      </c>
      <c r="S316" s="111"/>
      <c r="T316" s="133" t="s">
        <v>156</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157</v>
      </c>
      <c r="K317" s="402">
        <f t="shared" si="305"/>
        <v>100</v>
      </c>
      <c r="L317" s="402">
        <f t="shared" si="305"/>
        <v>100</v>
      </c>
      <c r="M317" s="402">
        <f t="shared" si="305"/>
        <v>100</v>
      </c>
      <c r="N317" s="402">
        <f t="shared" si="306"/>
        <v>100</v>
      </c>
      <c r="O317" s="182">
        <v>100</v>
      </c>
      <c r="P317" s="182">
        <v>0</v>
      </c>
      <c r="Q317" s="182">
        <v>0</v>
      </c>
      <c r="R317" s="182">
        <v>0</v>
      </c>
      <c r="S317" s="111"/>
      <c r="T317" s="133" t="s">
        <v>157</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158</v>
      </c>
      <c r="K318" s="402">
        <f t="shared" si="305"/>
        <v>100</v>
      </c>
      <c r="L318" s="402">
        <f t="shared" si="305"/>
        <v>100</v>
      </c>
      <c r="M318" s="402">
        <f t="shared" si="305"/>
        <v>100</v>
      </c>
      <c r="N318" s="402">
        <f t="shared" si="306"/>
        <v>100</v>
      </c>
      <c r="O318" s="182">
        <v>100</v>
      </c>
      <c r="P318" s="182">
        <v>0</v>
      </c>
      <c r="Q318" s="182">
        <v>0</v>
      </c>
      <c r="R318" s="182">
        <v>0</v>
      </c>
      <c r="S318" s="111"/>
      <c r="T318" s="133" t="s">
        <v>158</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159</v>
      </c>
      <c r="K319" s="402">
        <f t="shared" si="305"/>
        <v>100</v>
      </c>
      <c r="L319" s="402">
        <f t="shared" si="305"/>
        <v>100</v>
      </c>
      <c r="M319" s="402">
        <f t="shared" si="305"/>
        <v>100</v>
      </c>
      <c r="N319" s="402">
        <f t="shared" si="306"/>
        <v>100</v>
      </c>
      <c r="O319" s="182">
        <v>100</v>
      </c>
      <c r="P319" s="182">
        <v>0</v>
      </c>
      <c r="Q319" s="182">
        <v>0</v>
      </c>
      <c r="R319" s="182">
        <v>0</v>
      </c>
      <c r="S319" s="111"/>
      <c r="T319" s="133" t="s">
        <v>159</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160</v>
      </c>
      <c r="K320" s="402">
        <f t="shared" si="305"/>
        <v>100</v>
      </c>
      <c r="L320" s="402">
        <f t="shared" si="305"/>
        <v>100</v>
      </c>
      <c r="M320" s="402">
        <f t="shared" si="305"/>
        <v>100</v>
      </c>
      <c r="N320" s="402">
        <f t="shared" si="306"/>
        <v>100</v>
      </c>
      <c r="O320" s="182">
        <v>100</v>
      </c>
      <c r="P320" s="182">
        <v>0</v>
      </c>
      <c r="Q320" s="182">
        <v>0</v>
      </c>
      <c r="R320" s="182">
        <v>0</v>
      </c>
      <c r="S320" s="111"/>
      <c r="T320" s="133" t="s">
        <v>160</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902</v>
      </c>
      <c r="J321" s="133" t="s">
        <v>446</v>
      </c>
      <c r="K321" s="404">
        <v>200</v>
      </c>
      <c r="L321" s="404">
        <v>300</v>
      </c>
      <c r="M321" s="404">
        <v>300</v>
      </c>
      <c r="N321" s="402">
        <f t="shared" si="306"/>
        <v>400</v>
      </c>
      <c r="O321" s="182">
        <v>400</v>
      </c>
      <c r="P321" s="182">
        <v>0</v>
      </c>
      <c r="Q321" s="182">
        <v>0</v>
      </c>
      <c r="R321" s="182">
        <v>0</v>
      </c>
      <c r="S321" s="111"/>
      <c r="T321" s="133" t="s">
        <v>446</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152</v>
      </c>
      <c r="K322" s="402">
        <f t="shared" ref="K322:M330" si="311">$O322</f>
        <v>733</v>
      </c>
      <c r="L322" s="402">
        <f t="shared" si="311"/>
        <v>733</v>
      </c>
      <c r="M322" s="402">
        <f t="shared" si="311"/>
        <v>733</v>
      </c>
      <c r="N322" s="402">
        <f t="shared" si="306"/>
        <v>733</v>
      </c>
      <c r="O322" s="182">
        <v>733</v>
      </c>
      <c r="P322" s="182">
        <v>0</v>
      </c>
      <c r="Q322" s="182">
        <v>0</v>
      </c>
      <c r="R322" s="182">
        <v>0</v>
      </c>
      <c r="S322" s="111"/>
      <c r="T322" s="133" t="s">
        <v>152</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153</v>
      </c>
      <c r="K323" s="402">
        <f t="shared" si="311"/>
        <v>1071</v>
      </c>
      <c r="L323" s="402">
        <f t="shared" si="311"/>
        <v>1071</v>
      </c>
      <c r="M323" s="402">
        <f t="shared" si="311"/>
        <v>1071</v>
      </c>
      <c r="N323" s="402">
        <f t="shared" si="306"/>
        <v>1071</v>
      </c>
      <c r="O323" s="182">
        <v>1071</v>
      </c>
      <c r="P323" s="182">
        <v>0</v>
      </c>
      <c r="Q323" s="182">
        <v>0</v>
      </c>
      <c r="R323" s="182">
        <v>0</v>
      </c>
      <c r="S323" s="111"/>
      <c r="T323" s="133" t="s">
        <v>153</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154</v>
      </c>
      <c r="K324" s="402">
        <f t="shared" si="311"/>
        <v>1300</v>
      </c>
      <c r="L324" s="402">
        <f t="shared" si="311"/>
        <v>1300</v>
      </c>
      <c r="M324" s="402">
        <f t="shared" si="311"/>
        <v>1300</v>
      </c>
      <c r="N324" s="402">
        <f t="shared" si="306"/>
        <v>1300</v>
      </c>
      <c r="O324" s="182">
        <v>1300</v>
      </c>
      <c r="P324" s="182">
        <v>0</v>
      </c>
      <c r="Q324" s="182">
        <v>0</v>
      </c>
      <c r="R324" s="182">
        <v>0</v>
      </c>
      <c r="S324" s="111"/>
      <c r="T324" s="133" t="s">
        <v>154</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155</v>
      </c>
      <c r="K325" s="402">
        <f t="shared" si="311"/>
        <v>1500</v>
      </c>
      <c r="L325" s="402">
        <f t="shared" si="311"/>
        <v>1500</v>
      </c>
      <c r="M325" s="402">
        <f t="shared" si="311"/>
        <v>1500</v>
      </c>
      <c r="N325" s="402">
        <f t="shared" si="306"/>
        <v>1500</v>
      </c>
      <c r="O325" s="182">
        <v>1500</v>
      </c>
      <c r="P325" s="182">
        <v>0</v>
      </c>
      <c r="Q325" s="182">
        <v>0</v>
      </c>
      <c r="R325" s="182">
        <v>0</v>
      </c>
      <c r="S325" s="111"/>
      <c r="T325" s="133" t="s">
        <v>155</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156</v>
      </c>
      <c r="K326" s="402">
        <f t="shared" si="311"/>
        <v>100</v>
      </c>
      <c r="L326" s="402">
        <f t="shared" si="311"/>
        <v>100</v>
      </c>
      <c r="M326" s="402">
        <f t="shared" si="311"/>
        <v>100</v>
      </c>
      <c r="N326" s="402">
        <f t="shared" si="306"/>
        <v>100</v>
      </c>
      <c r="O326" s="182">
        <v>100</v>
      </c>
      <c r="P326" s="182">
        <v>0</v>
      </c>
      <c r="Q326" s="182">
        <v>0</v>
      </c>
      <c r="R326" s="182">
        <v>0</v>
      </c>
      <c r="S326" s="111"/>
      <c r="T326" s="133" t="s">
        <v>156</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157</v>
      </c>
      <c r="K327" s="402">
        <f t="shared" si="311"/>
        <v>100</v>
      </c>
      <c r="L327" s="402">
        <f t="shared" si="311"/>
        <v>100</v>
      </c>
      <c r="M327" s="402">
        <f t="shared" si="311"/>
        <v>100</v>
      </c>
      <c r="N327" s="402">
        <f t="shared" si="306"/>
        <v>100</v>
      </c>
      <c r="O327" s="182">
        <v>100</v>
      </c>
      <c r="P327" s="182">
        <v>0</v>
      </c>
      <c r="Q327" s="182">
        <v>0</v>
      </c>
      <c r="R327" s="182">
        <v>0</v>
      </c>
      <c r="S327" s="111"/>
      <c r="T327" s="133" t="s">
        <v>157</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158</v>
      </c>
      <c r="K328" s="402">
        <f t="shared" si="311"/>
        <v>100</v>
      </c>
      <c r="L328" s="402">
        <f t="shared" si="311"/>
        <v>100</v>
      </c>
      <c r="M328" s="402">
        <f t="shared" si="311"/>
        <v>100</v>
      </c>
      <c r="N328" s="402">
        <f t="shared" si="306"/>
        <v>100</v>
      </c>
      <c r="O328" s="182">
        <v>100</v>
      </c>
      <c r="P328" s="182">
        <v>0</v>
      </c>
      <c r="Q328" s="182">
        <v>0</v>
      </c>
      <c r="R328" s="182">
        <v>0</v>
      </c>
      <c r="S328" s="111"/>
      <c r="T328" s="133" t="s">
        <v>158</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159</v>
      </c>
      <c r="K329" s="402">
        <f t="shared" si="311"/>
        <v>100</v>
      </c>
      <c r="L329" s="402">
        <f t="shared" si="311"/>
        <v>100</v>
      </c>
      <c r="M329" s="402">
        <f t="shared" si="311"/>
        <v>100</v>
      </c>
      <c r="N329" s="402">
        <f t="shared" si="306"/>
        <v>100</v>
      </c>
      <c r="O329" s="182">
        <v>100</v>
      </c>
      <c r="P329" s="182">
        <v>0</v>
      </c>
      <c r="Q329" s="182">
        <v>0</v>
      </c>
      <c r="R329" s="182">
        <v>0</v>
      </c>
      <c r="S329" s="111"/>
      <c r="T329" s="133" t="s">
        <v>159</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160</v>
      </c>
      <c r="K330" s="402">
        <f t="shared" si="311"/>
        <v>100</v>
      </c>
      <c r="L330" s="402">
        <f t="shared" si="311"/>
        <v>100</v>
      </c>
      <c r="M330" s="402">
        <f t="shared" si="311"/>
        <v>100</v>
      </c>
      <c r="N330" s="402">
        <f t="shared" si="306"/>
        <v>100</v>
      </c>
      <c r="O330" s="182">
        <v>100</v>
      </c>
      <c r="P330" s="182">
        <v>0</v>
      </c>
      <c r="Q330" s="182">
        <v>0</v>
      </c>
      <c r="R330" s="182">
        <v>0</v>
      </c>
      <c r="S330" s="111"/>
      <c r="T330" s="133" t="s">
        <v>160</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903</v>
      </c>
      <c r="J331" s="133" t="s">
        <v>446</v>
      </c>
      <c r="K331" s="404">
        <v>200</v>
      </c>
      <c r="L331" s="404">
        <v>300</v>
      </c>
      <c r="M331" s="404">
        <v>300</v>
      </c>
      <c r="N331" s="402">
        <f t="shared" si="306"/>
        <v>400</v>
      </c>
      <c r="O331" s="182">
        <v>400</v>
      </c>
      <c r="P331" s="182">
        <v>0</v>
      </c>
      <c r="Q331" s="182">
        <v>0</v>
      </c>
      <c r="R331" s="182">
        <v>0</v>
      </c>
      <c r="S331" s="111"/>
      <c r="T331" s="133" t="s">
        <v>446</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152</v>
      </c>
      <c r="K332" s="402">
        <f t="shared" ref="K332:M340" si="314">$O332</f>
        <v>733</v>
      </c>
      <c r="L332" s="402">
        <f t="shared" si="314"/>
        <v>733</v>
      </c>
      <c r="M332" s="402">
        <f t="shared" si="314"/>
        <v>733</v>
      </c>
      <c r="N332" s="402">
        <f t="shared" si="306"/>
        <v>733</v>
      </c>
      <c r="O332" s="182">
        <v>733</v>
      </c>
      <c r="P332" s="182">
        <v>0</v>
      </c>
      <c r="Q332" s="182">
        <v>0</v>
      </c>
      <c r="R332" s="182">
        <v>0</v>
      </c>
      <c r="S332" s="111"/>
      <c r="T332" s="133" t="s">
        <v>152</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153</v>
      </c>
      <c r="K333" s="402">
        <f t="shared" si="314"/>
        <v>1071</v>
      </c>
      <c r="L333" s="402">
        <f t="shared" si="314"/>
        <v>1071</v>
      </c>
      <c r="M333" s="402">
        <f t="shared" si="314"/>
        <v>1071</v>
      </c>
      <c r="N333" s="402">
        <f t="shared" si="306"/>
        <v>1071</v>
      </c>
      <c r="O333" s="182">
        <v>1071</v>
      </c>
      <c r="P333" s="182">
        <v>0</v>
      </c>
      <c r="Q333" s="182">
        <v>0</v>
      </c>
      <c r="R333" s="182">
        <v>0</v>
      </c>
      <c r="S333" s="111"/>
      <c r="T333" s="133" t="s">
        <v>153</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154</v>
      </c>
      <c r="K334" s="402">
        <f t="shared" si="314"/>
        <v>1300</v>
      </c>
      <c r="L334" s="402">
        <f t="shared" si="314"/>
        <v>1300</v>
      </c>
      <c r="M334" s="402">
        <f t="shared" si="314"/>
        <v>1300</v>
      </c>
      <c r="N334" s="402">
        <f t="shared" si="306"/>
        <v>1300</v>
      </c>
      <c r="O334" s="182">
        <v>1300</v>
      </c>
      <c r="P334" s="182">
        <v>0</v>
      </c>
      <c r="Q334" s="182">
        <v>0</v>
      </c>
      <c r="R334" s="182">
        <v>0</v>
      </c>
      <c r="S334" s="111"/>
      <c r="T334" s="133" t="s">
        <v>154</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155</v>
      </c>
      <c r="K335" s="402">
        <f t="shared" si="314"/>
        <v>1500</v>
      </c>
      <c r="L335" s="402">
        <f t="shared" si="314"/>
        <v>1500</v>
      </c>
      <c r="M335" s="402">
        <f t="shared" si="314"/>
        <v>1500</v>
      </c>
      <c r="N335" s="402">
        <f t="shared" si="306"/>
        <v>1500</v>
      </c>
      <c r="O335" s="182">
        <v>1500</v>
      </c>
      <c r="P335" s="182">
        <v>0</v>
      </c>
      <c r="Q335" s="182">
        <v>0</v>
      </c>
      <c r="R335" s="182">
        <v>0</v>
      </c>
      <c r="S335" s="111"/>
      <c r="T335" s="133" t="s">
        <v>155</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156</v>
      </c>
      <c r="K336" s="402">
        <f t="shared" si="314"/>
        <v>100</v>
      </c>
      <c r="L336" s="402">
        <f t="shared" si="314"/>
        <v>100</v>
      </c>
      <c r="M336" s="402">
        <f t="shared" si="314"/>
        <v>100</v>
      </c>
      <c r="N336" s="402">
        <f t="shared" si="306"/>
        <v>100</v>
      </c>
      <c r="O336" s="182">
        <v>100</v>
      </c>
      <c r="P336" s="182">
        <v>0</v>
      </c>
      <c r="Q336" s="182">
        <v>0</v>
      </c>
      <c r="R336" s="182">
        <v>0</v>
      </c>
      <c r="S336" s="111"/>
      <c r="T336" s="133" t="s">
        <v>156</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157</v>
      </c>
      <c r="K337" s="402">
        <f t="shared" si="314"/>
        <v>100</v>
      </c>
      <c r="L337" s="402">
        <f t="shared" si="314"/>
        <v>100</v>
      </c>
      <c r="M337" s="402">
        <f t="shared" si="314"/>
        <v>100</v>
      </c>
      <c r="N337" s="402">
        <f t="shared" si="306"/>
        <v>100</v>
      </c>
      <c r="O337" s="182">
        <v>100</v>
      </c>
      <c r="P337" s="182">
        <v>0</v>
      </c>
      <c r="Q337" s="182">
        <v>0</v>
      </c>
      <c r="R337" s="182">
        <v>0</v>
      </c>
      <c r="S337" s="111"/>
      <c r="T337" s="133" t="s">
        <v>157</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158</v>
      </c>
      <c r="K338" s="402">
        <f t="shared" si="314"/>
        <v>100</v>
      </c>
      <c r="L338" s="402">
        <f t="shared" si="314"/>
        <v>100</v>
      </c>
      <c r="M338" s="402">
        <f t="shared" si="314"/>
        <v>100</v>
      </c>
      <c r="N338" s="402">
        <f t="shared" si="306"/>
        <v>100</v>
      </c>
      <c r="O338" s="182">
        <v>100</v>
      </c>
      <c r="P338" s="182">
        <v>0</v>
      </c>
      <c r="Q338" s="182">
        <v>0</v>
      </c>
      <c r="R338" s="182">
        <v>0</v>
      </c>
      <c r="S338" s="111"/>
      <c r="T338" s="133" t="s">
        <v>158</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159</v>
      </c>
      <c r="K339" s="402">
        <f t="shared" si="314"/>
        <v>100</v>
      </c>
      <c r="L339" s="402">
        <f t="shared" si="314"/>
        <v>100</v>
      </c>
      <c r="M339" s="402">
        <f t="shared" si="314"/>
        <v>100</v>
      </c>
      <c r="N339" s="402">
        <f t="shared" si="306"/>
        <v>100</v>
      </c>
      <c r="O339" s="182">
        <v>100</v>
      </c>
      <c r="P339" s="182">
        <v>0</v>
      </c>
      <c r="Q339" s="182">
        <v>0</v>
      </c>
      <c r="R339" s="182">
        <v>0</v>
      </c>
      <c r="S339" s="111"/>
      <c r="T339" s="133" t="s">
        <v>159</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160</v>
      </c>
      <c r="K340" s="402">
        <f t="shared" si="314"/>
        <v>100</v>
      </c>
      <c r="L340" s="402">
        <f t="shared" si="314"/>
        <v>100</v>
      </c>
      <c r="M340" s="402">
        <f t="shared" si="314"/>
        <v>100</v>
      </c>
      <c r="N340" s="402">
        <f t="shared" si="306"/>
        <v>100</v>
      </c>
      <c r="O340" s="182">
        <v>100</v>
      </c>
      <c r="P340" s="182">
        <v>0</v>
      </c>
      <c r="Q340" s="182">
        <v>0</v>
      </c>
      <c r="R340" s="182">
        <v>0</v>
      </c>
      <c r="S340" s="111"/>
      <c r="T340" s="133" t="s">
        <v>160</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904</v>
      </c>
      <c r="J341" s="133" t="s">
        <v>446</v>
      </c>
      <c r="K341" s="404">
        <v>200</v>
      </c>
      <c r="L341" s="404">
        <v>300</v>
      </c>
      <c r="M341" s="404">
        <v>300</v>
      </c>
      <c r="N341" s="402">
        <f t="shared" si="306"/>
        <v>400</v>
      </c>
      <c r="O341" s="182">
        <v>400</v>
      </c>
      <c r="P341" s="182">
        <v>0</v>
      </c>
      <c r="Q341" s="182">
        <v>0</v>
      </c>
      <c r="R341" s="182">
        <v>0</v>
      </c>
      <c r="S341" s="111"/>
      <c r="T341" s="133" t="s">
        <v>446</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152</v>
      </c>
      <c r="K342" s="402">
        <f t="shared" ref="K342:M350" si="317">$O342</f>
        <v>733</v>
      </c>
      <c r="L342" s="402">
        <f t="shared" si="317"/>
        <v>733</v>
      </c>
      <c r="M342" s="402">
        <f t="shared" si="317"/>
        <v>733</v>
      </c>
      <c r="N342" s="402">
        <f t="shared" si="306"/>
        <v>733</v>
      </c>
      <c r="O342" s="182">
        <v>733</v>
      </c>
      <c r="P342" s="182">
        <v>0</v>
      </c>
      <c r="Q342" s="182">
        <v>0</v>
      </c>
      <c r="R342" s="182">
        <v>0</v>
      </c>
      <c r="S342" s="111"/>
      <c r="T342" s="133" t="s">
        <v>152</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153</v>
      </c>
      <c r="K343" s="402">
        <f t="shared" si="317"/>
        <v>1071</v>
      </c>
      <c r="L343" s="402">
        <f t="shared" si="317"/>
        <v>1071</v>
      </c>
      <c r="M343" s="402">
        <f t="shared" si="317"/>
        <v>1071</v>
      </c>
      <c r="N343" s="402">
        <f t="shared" si="306"/>
        <v>1071</v>
      </c>
      <c r="O343" s="182">
        <v>1071</v>
      </c>
      <c r="P343" s="182">
        <v>0</v>
      </c>
      <c r="Q343" s="182">
        <v>0</v>
      </c>
      <c r="R343" s="182">
        <v>0</v>
      </c>
      <c r="S343" s="111"/>
      <c r="T343" s="133" t="s">
        <v>153</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154</v>
      </c>
      <c r="K344" s="402">
        <f t="shared" si="317"/>
        <v>1300</v>
      </c>
      <c r="L344" s="402">
        <f t="shared" si="317"/>
        <v>1300</v>
      </c>
      <c r="M344" s="402">
        <f t="shared" si="317"/>
        <v>1300</v>
      </c>
      <c r="N344" s="402">
        <f t="shared" si="306"/>
        <v>1300</v>
      </c>
      <c r="O344" s="182">
        <v>1300</v>
      </c>
      <c r="P344" s="182">
        <v>0</v>
      </c>
      <c r="Q344" s="182">
        <v>0</v>
      </c>
      <c r="R344" s="182">
        <v>0</v>
      </c>
      <c r="S344" s="111"/>
      <c r="T344" s="133" t="s">
        <v>154</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155</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155</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156</v>
      </c>
      <c r="K346" s="402">
        <f t="shared" si="317"/>
        <v>100</v>
      </c>
      <c r="L346" s="402">
        <f t="shared" si="317"/>
        <v>100</v>
      </c>
      <c r="M346" s="402">
        <f t="shared" si="317"/>
        <v>100</v>
      </c>
      <c r="N346" s="402">
        <f t="shared" si="319"/>
        <v>100</v>
      </c>
      <c r="O346" s="182">
        <v>100</v>
      </c>
      <c r="P346" s="182">
        <v>0</v>
      </c>
      <c r="Q346" s="182">
        <v>0</v>
      </c>
      <c r="R346" s="182">
        <v>0</v>
      </c>
      <c r="S346" s="111"/>
      <c r="T346" s="133" t="s">
        <v>156</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157</v>
      </c>
      <c r="K347" s="402">
        <f t="shared" si="317"/>
        <v>100</v>
      </c>
      <c r="L347" s="402">
        <f t="shared" si="317"/>
        <v>100</v>
      </c>
      <c r="M347" s="402">
        <f t="shared" si="317"/>
        <v>100</v>
      </c>
      <c r="N347" s="402">
        <f t="shared" si="319"/>
        <v>100</v>
      </c>
      <c r="O347" s="182">
        <v>100</v>
      </c>
      <c r="P347" s="182">
        <v>0</v>
      </c>
      <c r="Q347" s="182">
        <v>0</v>
      </c>
      <c r="R347" s="182">
        <v>0</v>
      </c>
      <c r="S347" s="111"/>
      <c r="T347" s="133" t="s">
        <v>157</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158</v>
      </c>
      <c r="K348" s="402">
        <f t="shared" si="317"/>
        <v>100</v>
      </c>
      <c r="L348" s="402">
        <f t="shared" si="317"/>
        <v>100</v>
      </c>
      <c r="M348" s="402">
        <f t="shared" si="317"/>
        <v>100</v>
      </c>
      <c r="N348" s="402">
        <f t="shared" si="319"/>
        <v>100</v>
      </c>
      <c r="O348" s="182">
        <v>100</v>
      </c>
      <c r="P348" s="182">
        <v>0</v>
      </c>
      <c r="Q348" s="182">
        <v>0</v>
      </c>
      <c r="R348" s="182">
        <v>0</v>
      </c>
      <c r="S348" s="111"/>
      <c r="T348" s="133" t="s">
        <v>158</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159</v>
      </c>
      <c r="K349" s="402">
        <f t="shared" si="317"/>
        <v>100</v>
      </c>
      <c r="L349" s="402">
        <f t="shared" si="317"/>
        <v>100</v>
      </c>
      <c r="M349" s="402">
        <f t="shared" si="317"/>
        <v>100</v>
      </c>
      <c r="N349" s="402">
        <f t="shared" si="319"/>
        <v>100</v>
      </c>
      <c r="O349" s="182">
        <v>100</v>
      </c>
      <c r="P349" s="182">
        <v>0</v>
      </c>
      <c r="Q349" s="182">
        <v>0</v>
      </c>
      <c r="R349" s="182">
        <v>0</v>
      </c>
      <c r="S349" s="111"/>
      <c r="T349" s="133" t="s">
        <v>159</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160</v>
      </c>
      <c r="K350" s="402">
        <f t="shared" si="317"/>
        <v>100</v>
      </c>
      <c r="L350" s="402">
        <f t="shared" si="317"/>
        <v>100</v>
      </c>
      <c r="M350" s="402">
        <f t="shared" si="317"/>
        <v>100</v>
      </c>
      <c r="N350" s="402">
        <f t="shared" si="319"/>
        <v>100</v>
      </c>
      <c r="O350" s="182">
        <v>100</v>
      </c>
      <c r="P350" s="182">
        <v>0</v>
      </c>
      <c r="Q350" s="182">
        <v>0</v>
      </c>
      <c r="R350" s="182">
        <v>0</v>
      </c>
      <c r="S350" s="111"/>
      <c r="T350" s="133" t="s">
        <v>160</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905</v>
      </c>
      <c r="J351" s="133" t="s">
        <v>446</v>
      </c>
      <c r="K351" s="404">
        <v>200</v>
      </c>
      <c r="L351" s="404">
        <v>300</v>
      </c>
      <c r="M351" s="404">
        <v>300</v>
      </c>
      <c r="N351" s="402">
        <f t="shared" si="319"/>
        <v>400</v>
      </c>
      <c r="O351" s="182">
        <v>400</v>
      </c>
      <c r="P351" s="182">
        <v>0</v>
      </c>
      <c r="Q351" s="182">
        <v>0</v>
      </c>
      <c r="R351" s="182">
        <v>0</v>
      </c>
      <c r="S351" s="111"/>
      <c r="T351" s="133" t="s">
        <v>446</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152</v>
      </c>
      <c r="K352" s="402">
        <f t="shared" ref="K352:M360" si="323">$O352</f>
        <v>733</v>
      </c>
      <c r="L352" s="402">
        <f t="shared" si="323"/>
        <v>733</v>
      </c>
      <c r="M352" s="402">
        <f t="shared" si="323"/>
        <v>733</v>
      </c>
      <c r="N352" s="402">
        <f t="shared" si="319"/>
        <v>733</v>
      </c>
      <c r="O352" s="182">
        <v>733</v>
      </c>
      <c r="P352" s="182">
        <v>0</v>
      </c>
      <c r="Q352" s="182">
        <v>0</v>
      </c>
      <c r="R352" s="182">
        <v>0</v>
      </c>
      <c r="S352" s="111"/>
      <c r="T352" s="133" t="s">
        <v>152</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153</v>
      </c>
      <c r="K353" s="402">
        <f t="shared" si="323"/>
        <v>1071</v>
      </c>
      <c r="L353" s="402">
        <f t="shared" si="323"/>
        <v>1071</v>
      </c>
      <c r="M353" s="402">
        <f t="shared" si="323"/>
        <v>1071</v>
      </c>
      <c r="N353" s="402">
        <f t="shared" si="319"/>
        <v>1071</v>
      </c>
      <c r="O353" s="182">
        <v>1071</v>
      </c>
      <c r="P353" s="182">
        <v>0</v>
      </c>
      <c r="Q353" s="182">
        <v>0</v>
      </c>
      <c r="R353" s="182">
        <v>0</v>
      </c>
      <c r="S353" s="111"/>
      <c r="T353" s="133" t="s">
        <v>153</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154</v>
      </c>
      <c r="K354" s="402">
        <f t="shared" si="323"/>
        <v>1300</v>
      </c>
      <c r="L354" s="402">
        <f t="shared" si="323"/>
        <v>1300</v>
      </c>
      <c r="M354" s="402">
        <f t="shared" si="323"/>
        <v>1300</v>
      </c>
      <c r="N354" s="402">
        <f t="shared" si="319"/>
        <v>1300</v>
      </c>
      <c r="O354" s="182">
        <v>1300</v>
      </c>
      <c r="P354" s="182">
        <v>0</v>
      </c>
      <c r="Q354" s="182">
        <v>0</v>
      </c>
      <c r="R354" s="182">
        <v>0</v>
      </c>
      <c r="S354" s="111"/>
      <c r="T354" s="133" t="s">
        <v>154</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155</v>
      </c>
      <c r="K355" s="402">
        <f t="shared" si="323"/>
        <v>1500</v>
      </c>
      <c r="L355" s="402">
        <f t="shared" si="323"/>
        <v>1500</v>
      </c>
      <c r="M355" s="402">
        <f t="shared" si="323"/>
        <v>1500</v>
      </c>
      <c r="N355" s="402">
        <f t="shared" si="319"/>
        <v>1500</v>
      </c>
      <c r="O355" s="182">
        <v>1500</v>
      </c>
      <c r="P355" s="182">
        <v>0</v>
      </c>
      <c r="Q355" s="182">
        <v>0</v>
      </c>
      <c r="R355" s="182">
        <v>0</v>
      </c>
      <c r="S355" s="111"/>
      <c r="T355" s="133" t="s">
        <v>155</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156</v>
      </c>
      <c r="K356" s="402">
        <f t="shared" si="323"/>
        <v>100</v>
      </c>
      <c r="L356" s="402">
        <f t="shared" si="323"/>
        <v>100</v>
      </c>
      <c r="M356" s="402">
        <f t="shared" si="323"/>
        <v>100</v>
      </c>
      <c r="N356" s="402">
        <f t="shared" si="319"/>
        <v>100</v>
      </c>
      <c r="O356" s="182">
        <v>100</v>
      </c>
      <c r="P356" s="182">
        <v>0</v>
      </c>
      <c r="Q356" s="182">
        <v>0</v>
      </c>
      <c r="R356" s="182">
        <v>0</v>
      </c>
      <c r="S356" s="111"/>
      <c r="T356" s="133" t="s">
        <v>156</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157</v>
      </c>
      <c r="K357" s="402">
        <f t="shared" si="323"/>
        <v>100</v>
      </c>
      <c r="L357" s="402">
        <f t="shared" si="323"/>
        <v>100</v>
      </c>
      <c r="M357" s="402">
        <f t="shared" si="323"/>
        <v>100</v>
      </c>
      <c r="N357" s="402">
        <f t="shared" si="319"/>
        <v>100</v>
      </c>
      <c r="O357" s="182">
        <v>100</v>
      </c>
      <c r="P357" s="182">
        <v>0</v>
      </c>
      <c r="Q357" s="182">
        <v>0</v>
      </c>
      <c r="R357" s="182">
        <v>0</v>
      </c>
      <c r="S357" s="111"/>
      <c r="T357" s="133" t="s">
        <v>157</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158</v>
      </c>
      <c r="K358" s="402">
        <f t="shared" si="323"/>
        <v>100</v>
      </c>
      <c r="L358" s="402">
        <f t="shared" si="323"/>
        <v>100</v>
      </c>
      <c r="M358" s="402">
        <f t="shared" si="323"/>
        <v>100</v>
      </c>
      <c r="N358" s="402">
        <f t="shared" si="319"/>
        <v>100</v>
      </c>
      <c r="O358" s="182">
        <v>100</v>
      </c>
      <c r="P358" s="182">
        <v>0</v>
      </c>
      <c r="Q358" s="182">
        <v>0</v>
      </c>
      <c r="R358" s="182">
        <v>0</v>
      </c>
      <c r="S358" s="111"/>
      <c r="T358" s="133" t="s">
        <v>158</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159</v>
      </c>
      <c r="K359" s="402">
        <f t="shared" si="323"/>
        <v>100</v>
      </c>
      <c r="L359" s="402">
        <f t="shared" si="323"/>
        <v>100</v>
      </c>
      <c r="M359" s="402">
        <f t="shared" si="323"/>
        <v>100</v>
      </c>
      <c r="N359" s="402">
        <f t="shared" si="319"/>
        <v>100</v>
      </c>
      <c r="O359" s="182">
        <v>100</v>
      </c>
      <c r="P359" s="182">
        <v>0</v>
      </c>
      <c r="Q359" s="182">
        <v>0</v>
      </c>
      <c r="R359" s="182">
        <v>0</v>
      </c>
      <c r="S359" s="111"/>
      <c r="T359" s="133" t="s">
        <v>159</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160</v>
      </c>
      <c r="K360" s="402">
        <f t="shared" si="323"/>
        <v>100</v>
      </c>
      <c r="L360" s="402">
        <f t="shared" si="323"/>
        <v>100</v>
      </c>
      <c r="M360" s="402">
        <f t="shared" si="323"/>
        <v>100</v>
      </c>
      <c r="N360" s="402">
        <f t="shared" si="319"/>
        <v>100</v>
      </c>
      <c r="O360" s="182">
        <v>100</v>
      </c>
      <c r="P360" s="182">
        <v>0</v>
      </c>
      <c r="Q360" s="182">
        <v>0</v>
      </c>
      <c r="R360" s="182">
        <v>0</v>
      </c>
      <c r="S360" s="111"/>
      <c r="T360" s="133" t="s">
        <v>160</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906</v>
      </c>
      <c r="J361" s="133" t="s">
        <v>446</v>
      </c>
      <c r="K361" s="404">
        <v>200</v>
      </c>
      <c r="L361" s="404">
        <v>300</v>
      </c>
      <c r="M361" s="404">
        <v>300</v>
      </c>
      <c r="N361" s="402">
        <f t="shared" si="319"/>
        <v>400</v>
      </c>
      <c r="O361" s="182">
        <v>400</v>
      </c>
      <c r="P361" s="182">
        <v>0</v>
      </c>
      <c r="Q361" s="182">
        <v>0</v>
      </c>
      <c r="R361" s="182">
        <v>0</v>
      </c>
      <c r="S361" s="111"/>
      <c r="T361" s="133" t="s">
        <v>446</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152</v>
      </c>
      <c r="K362" s="402">
        <f t="shared" ref="K362:M370" si="326">$O362</f>
        <v>733</v>
      </c>
      <c r="L362" s="402">
        <f t="shared" si="326"/>
        <v>733</v>
      </c>
      <c r="M362" s="402">
        <f t="shared" si="326"/>
        <v>733</v>
      </c>
      <c r="N362" s="402">
        <f t="shared" si="319"/>
        <v>733</v>
      </c>
      <c r="O362" s="182">
        <v>733</v>
      </c>
      <c r="P362" s="182">
        <v>0</v>
      </c>
      <c r="Q362" s="182">
        <v>0</v>
      </c>
      <c r="R362" s="182">
        <v>0</v>
      </c>
      <c r="S362" s="111"/>
      <c r="T362" s="133" t="s">
        <v>152</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153</v>
      </c>
      <c r="K363" s="402">
        <f t="shared" si="326"/>
        <v>1071</v>
      </c>
      <c r="L363" s="402">
        <f t="shared" si="326"/>
        <v>1071</v>
      </c>
      <c r="M363" s="402">
        <f t="shared" si="326"/>
        <v>1071</v>
      </c>
      <c r="N363" s="402">
        <f t="shared" si="319"/>
        <v>1071</v>
      </c>
      <c r="O363" s="182">
        <v>1071</v>
      </c>
      <c r="P363" s="182">
        <v>0</v>
      </c>
      <c r="Q363" s="182">
        <v>0</v>
      </c>
      <c r="R363" s="182">
        <v>0</v>
      </c>
      <c r="S363" s="111"/>
      <c r="T363" s="133" t="s">
        <v>153</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154</v>
      </c>
      <c r="K364" s="402">
        <f t="shared" si="326"/>
        <v>1300</v>
      </c>
      <c r="L364" s="402">
        <f t="shared" si="326"/>
        <v>1300</v>
      </c>
      <c r="M364" s="402">
        <f t="shared" si="326"/>
        <v>1300</v>
      </c>
      <c r="N364" s="402">
        <f t="shared" si="319"/>
        <v>1300</v>
      </c>
      <c r="O364" s="182">
        <v>1300</v>
      </c>
      <c r="P364" s="182">
        <v>0</v>
      </c>
      <c r="Q364" s="182">
        <v>0</v>
      </c>
      <c r="R364" s="182">
        <v>0</v>
      </c>
      <c r="S364" s="111"/>
      <c r="T364" s="133" t="s">
        <v>154</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155</v>
      </c>
      <c r="K365" s="402">
        <f t="shared" si="326"/>
        <v>1500</v>
      </c>
      <c r="L365" s="402">
        <f t="shared" si="326"/>
        <v>1500</v>
      </c>
      <c r="M365" s="402">
        <f t="shared" si="326"/>
        <v>1500</v>
      </c>
      <c r="N365" s="402">
        <f t="shared" si="319"/>
        <v>1500</v>
      </c>
      <c r="O365" s="182">
        <v>1500</v>
      </c>
      <c r="P365" s="182">
        <v>0</v>
      </c>
      <c r="Q365" s="182">
        <v>0</v>
      </c>
      <c r="R365" s="182">
        <v>0</v>
      </c>
      <c r="S365" s="111"/>
      <c r="T365" s="133" t="s">
        <v>155</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156</v>
      </c>
      <c r="K366" s="402">
        <f t="shared" si="326"/>
        <v>100</v>
      </c>
      <c r="L366" s="402">
        <f t="shared" si="326"/>
        <v>100</v>
      </c>
      <c r="M366" s="402">
        <f t="shared" si="326"/>
        <v>100</v>
      </c>
      <c r="N366" s="402">
        <f t="shared" si="319"/>
        <v>100</v>
      </c>
      <c r="O366" s="182">
        <v>100</v>
      </c>
      <c r="P366" s="182">
        <v>0</v>
      </c>
      <c r="Q366" s="182">
        <v>0</v>
      </c>
      <c r="R366" s="182">
        <v>0</v>
      </c>
      <c r="S366" s="111"/>
      <c r="T366" s="133" t="s">
        <v>156</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157</v>
      </c>
      <c r="K367" s="402">
        <f t="shared" si="326"/>
        <v>100</v>
      </c>
      <c r="L367" s="402">
        <f t="shared" si="326"/>
        <v>100</v>
      </c>
      <c r="M367" s="402">
        <f t="shared" si="326"/>
        <v>100</v>
      </c>
      <c r="N367" s="402">
        <f t="shared" si="319"/>
        <v>100</v>
      </c>
      <c r="O367" s="182">
        <v>100</v>
      </c>
      <c r="P367" s="182">
        <v>0</v>
      </c>
      <c r="Q367" s="182">
        <v>0</v>
      </c>
      <c r="R367" s="182">
        <v>0</v>
      </c>
      <c r="S367" s="111"/>
      <c r="T367" s="133" t="s">
        <v>157</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158</v>
      </c>
      <c r="K368" s="402">
        <f t="shared" si="326"/>
        <v>100</v>
      </c>
      <c r="L368" s="402">
        <f t="shared" si="326"/>
        <v>100</v>
      </c>
      <c r="M368" s="402">
        <f t="shared" si="326"/>
        <v>100</v>
      </c>
      <c r="N368" s="402">
        <f t="shared" si="319"/>
        <v>100</v>
      </c>
      <c r="O368" s="182">
        <v>100</v>
      </c>
      <c r="P368" s="182">
        <v>0</v>
      </c>
      <c r="Q368" s="182">
        <v>0</v>
      </c>
      <c r="R368" s="182">
        <v>0</v>
      </c>
      <c r="S368" s="111"/>
      <c r="T368" s="133" t="s">
        <v>158</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159</v>
      </c>
      <c r="K369" s="402">
        <f t="shared" si="326"/>
        <v>100</v>
      </c>
      <c r="L369" s="402">
        <f t="shared" si="326"/>
        <v>100</v>
      </c>
      <c r="M369" s="402">
        <f t="shared" si="326"/>
        <v>100</v>
      </c>
      <c r="N369" s="402">
        <f t="shared" si="319"/>
        <v>100</v>
      </c>
      <c r="O369" s="182">
        <v>100</v>
      </c>
      <c r="P369" s="182">
        <v>0</v>
      </c>
      <c r="Q369" s="182">
        <v>0</v>
      </c>
      <c r="R369" s="182">
        <v>0</v>
      </c>
      <c r="S369" s="111"/>
      <c r="T369" s="133" t="s">
        <v>159</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160</v>
      </c>
      <c r="K370" s="402">
        <f t="shared" si="326"/>
        <v>100</v>
      </c>
      <c r="L370" s="402">
        <f t="shared" si="326"/>
        <v>100</v>
      </c>
      <c r="M370" s="402">
        <f t="shared" si="326"/>
        <v>100</v>
      </c>
      <c r="N370" s="402">
        <f t="shared" si="319"/>
        <v>100</v>
      </c>
      <c r="O370" s="182">
        <v>100</v>
      </c>
      <c r="P370" s="182">
        <v>0</v>
      </c>
      <c r="Q370" s="182">
        <v>0</v>
      </c>
      <c r="R370" s="182">
        <v>0</v>
      </c>
      <c r="S370" s="111"/>
      <c r="T370" s="133" t="s">
        <v>160</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907</v>
      </c>
      <c r="J371" s="133" t="s">
        <v>446</v>
      </c>
      <c r="K371" s="404">
        <v>200</v>
      </c>
      <c r="L371" s="404">
        <v>300</v>
      </c>
      <c r="M371" s="404">
        <v>300</v>
      </c>
      <c r="N371" s="402">
        <f t="shared" si="319"/>
        <v>400</v>
      </c>
      <c r="O371" s="182">
        <v>400</v>
      </c>
      <c r="P371" s="182">
        <v>0</v>
      </c>
      <c r="Q371" s="182">
        <v>0</v>
      </c>
      <c r="R371" s="182">
        <v>0</v>
      </c>
      <c r="S371" s="111"/>
      <c r="T371" s="133" t="s">
        <v>446</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152</v>
      </c>
      <c r="K372" s="402">
        <f t="shared" ref="K372:M380" si="329">$O372</f>
        <v>733</v>
      </c>
      <c r="L372" s="402">
        <f t="shared" si="329"/>
        <v>733</v>
      </c>
      <c r="M372" s="402">
        <f t="shared" si="329"/>
        <v>733</v>
      </c>
      <c r="N372" s="402">
        <f t="shared" si="319"/>
        <v>733</v>
      </c>
      <c r="O372" s="182">
        <v>733</v>
      </c>
      <c r="P372" s="182">
        <v>0</v>
      </c>
      <c r="Q372" s="182">
        <v>0</v>
      </c>
      <c r="R372" s="182">
        <v>0</v>
      </c>
      <c r="S372" s="111"/>
      <c r="T372" s="133" t="s">
        <v>152</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153</v>
      </c>
      <c r="K373" s="402">
        <f t="shared" si="329"/>
        <v>1071</v>
      </c>
      <c r="L373" s="402">
        <f t="shared" si="329"/>
        <v>1071</v>
      </c>
      <c r="M373" s="402">
        <f t="shared" si="329"/>
        <v>1071</v>
      </c>
      <c r="N373" s="402">
        <f t="shared" si="319"/>
        <v>1071</v>
      </c>
      <c r="O373" s="182">
        <v>1071</v>
      </c>
      <c r="P373" s="182">
        <v>0</v>
      </c>
      <c r="Q373" s="182">
        <v>0</v>
      </c>
      <c r="R373" s="182">
        <v>0</v>
      </c>
      <c r="S373" s="111"/>
      <c r="T373" s="133" t="s">
        <v>153</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154</v>
      </c>
      <c r="K374" s="402">
        <f t="shared" si="329"/>
        <v>1300</v>
      </c>
      <c r="L374" s="402">
        <f t="shared" si="329"/>
        <v>1300</v>
      </c>
      <c r="M374" s="402">
        <f t="shared" si="329"/>
        <v>1300</v>
      </c>
      <c r="N374" s="402">
        <f t="shared" si="319"/>
        <v>1300</v>
      </c>
      <c r="O374" s="182">
        <v>1300</v>
      </c>
      <c r="P374" s="182">
        <v>0</v>
      </c>
      <c r="Q374" s="182">
        <v>0</v>
      </c>
      <c r="R374" s="182">
        <v>0</v>
      </c>
      <c r="S374" s="111"/>
      <c r="T374" s="133" t="s">
        <v>154</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155</v>
      </c>
      <c r="K375" s="402">
        <f t="shared" si="329"/>
        <v>1500</v>
      </c>
      <c r="L375" s="402">
        <f t="shared" si="329"/>
        <v>1500</v>
      </c>
      <c r="M375" s="402">
        <f t="shared" si="329"/>
        <v>1500</v>
      </c>
      <c r="N375" s="402">
        <f t="shared" si="319"/>
        <v>1500</v>
      </c>
      <c r="O375" s="182">
        <v>1500</v>
      </c>
      <c r="P375" s="182">
        <v>0</v>
      </c>
      <c r="Q375" s="182">
        <v>0</v>
      </c>
      <c r="R375" s="182">
        <v>0</v>
      </c>
      <c r="S375" s="111"/>
      <c r="T375" s="133" t="s">
        <v>155</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156</v>
      </c>
      <c r="K376" s="402">
        <f t="shared" si="329"/>
        <v>100</v>
      </c>
      <c r="L376" s="402">
        <f t="shared" si="329"/>
        <v>100</v>
      </c>
      <c r="M376" s="402">
        <f t="shared" si="329"/>
        <v>100</v>
      </c>
      <c r="N376" s="402">
        <f t="shared" si="319"/>
        <v>100</v>
      </c>
      <c r="O376" s="182">
        <v>100</v>
      </c>
      <c r="P376" s="182">
        <v>0</v>
      </c>
      <c r="Q376" s="182">
        <v>0</v>
      </c>
      <c r="R376" s="182">
        <v>0</v>
      </c>
      <c r="S376" s="111"/>
      <c r="T376" s="133" t="s">
        <v>156</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157</v>
      </c>
      <c r="K377" s="402">
        <f t="shared" si="329"/>
        <v>100</v>
      </c>
      <c r="L377" s="402">
        <f t="shared" si="329"/>
        <v>100</v>
      </c>
      <c r="M377" s="402">
        <f t="shared" si="329"/>
        <v>100</v>
      </c>
      <c r="N377" s="402">
        <f t="shared" si="319"/>
        <v>100</v>
      </c>
      <c r="O377" s="182">
        <v>100</v>
      </c>
      <c r="P377" s="182">
        <v>0</v>
      </c>
      <c r="Q377" s="182">
        <v>0</v>
      </c>
      <c r="R377" s="182">
        <v>0</v>
      </c>
      <c r="S377" s="111"/>
      <c r="T377" s="133" t="s">
        <v>157</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158</v>
      </c>
      <c r="K378" s="402">
        <f t="shared" si="329"/>
        <v>100</v>
      </c>
      <c r="L378" s="402">
        <f t="shared" si="329"/>
        <v>100</v>
      </c>
      <c r="M378" s="402">
        <f t="shared" si="329"/>
        <v>100</v>
      </c>
      <c r="N378" s="402">
        <f t="shared" si="319"/>
        <v>100</v>
      </c>
      <c r="O378" s="182">
        <v>100</v>
      </c>
      <c r="P378" s="182">
        <v>0</v>
      </c>
      <c r="Q378" s="182">
        <v>0</v>
      </c>
      <c r="R378" s="182">
        <v>0</v>
      </c>
      <c r="S378" s="111"/>
      <c r="T378" s="133" t="s">
        <v>158</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159</v>
      </c>
      <c r="K379" s="402">
        <f t="shared" si="329"/>
        <v>100</v>
      </c>
      <c r="L379" s="402">
        <f t="shared" si="329"/>
        <v>100</v>
      </c>
      <c r="M379" s="402">
        <f t="shared" si="329"/>
        <v>100</v>
      </c>
      <c r="N379" s="402">
        <f t="shared" si="319"/>
        <v>100</v>
      </c>
      <c r="O379" s="182">
        <v>100</v>
      </c>
      <c r="P379" s="182">
        <v>0</v>
      </c>
      <c r="Q379" s="182">
        <v>0</v>
      </c>
      <c r="R379" s="182">
        <v>0</v>
      </c>
      <c r="S379" s="111"/>
      <c r="T379" s="133" t="s">
        <v>159</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160</v>
      </c>
      <c r="K380" s="402">
        <f t="shared" si="329"/>
        <v>100</v>
      </c>
      <c r="L380" s="402">
        <f t="shared" si="329"/>
        <v>100</v>
      </c>
      <c r="M380" s="402">
        <f t="shared" si="329"/>
        <v>100</v>
      </c>
      <c r="N380" s="402">
        <f t="shared" si="319"/>
        <v>100</v>
      </c>
      <c r="O380" s="182">
        <v>100</v>
      </c>
      <c r="P380" s="182">
        <v>0</v>
      </c>
      <c r="Q380" s="182">
        <v>0</v>
      </c>
      <c r="R380" s="182">
        <v>0</v>
      </c>
      <c r="S380" s="111"/>
      <c r="T380" s="133" t="s">
        <v>160</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134</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136</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127</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198</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199</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200</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201</v>
      </c>
      <c r="L393" s="106"/>
      <c r="M393" s="106" t="s">
        <v>202</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203</v>
      </c>
      <c r="L394" s="106"/>
      <c r="M394" s="106" t="s">
        <v>952</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130</v>
      </c>
      <c r="D395" s="107"/>
      <c r="E395" s="107"/>
      <c r="F395" s="91"/>
      <c r="G395" s="106"/>
      <c r="H395" s="106"/>
      <c r="I395" s="106"/>
      <c r="J395" s="108" t="s">
        <v>131</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446</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152</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153</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154</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155</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156</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157</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158</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159</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160</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248</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204</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249</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250</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205</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134</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198</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135</v>
      </c>
      <c r="AE414" s="124" t="s">
        <v>136</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127</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206</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207</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208</v>
      </c>
      <c r="L424" s="130"/>
      <c r="M424" s="105"/>
      <c r="N424" s="329" t="s">
        <v>918</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209</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180</v>
      </c>
      <c r="J426" s="106"/>
      <c r="K426" s="106" t="s">
        <v>210</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130</v>
      </c>
      <c r="D427" s="107"/>
      <c r="E427" s="107"/>
      <c r="F427" s="91"/>
      <c r="G427" s="106"/>
      <c r="H427" s="106"/>
      <c r="I427" s="106"/>
      <c r="J427" s="108" t="s">
        <v>131</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448</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449</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450</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451</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452</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453</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454</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455</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456</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457</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134</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206</v>
      </c>
      <c r="H440" s="121"/>
      <c r="I440" s="121"/>
      <c r="J440" s="121"/>
      <c r="K440" s="121"/>
      <c r="L440" s="121"/>
      <c r="M440" s="121"/>
      <c r="N440" s="121"/>
      <c r="O440" s="121"/>
      <c r="P440" s="121"/>
      <c r="Q440" s="121"/>
      <c r="R440" s="187" t="s">
        <v>211</v>
      </c>
      <c r="S440" s="121"/>
      <c r="T440" s="122"/>
      <c r="U440" s="122"/>
      <c r="V440" s="123" t="s">
        <v>135</v>
      </c>
      <c r="W440" s="123"/>
      <c r="X440" s="123"/>
      <c r="Y440" s="123"/>
      <c r="Z440" s="123"/>
      <c r="AA440" s="123"/>
      <c r="AB440" s="123"/>
      <c r="AC440" s="123"/>
      <c r="AD440" s="123"/>
      <c r="AE440" s="124" t="s">
        <v>136</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212</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949</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214</v>
      </c>
      <c r="U449" s="105"/>
      <c r="V449" s="105" t="s">
        <v>213</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948</v>
      </c>
      <c r="K450" s="91"/>
      <c r="L450" s="105"/>
      <c r="M450" s="105"/>
      <c r="N450" s="105"/>
      <c r="O450" s="819"/>
      <c r="P450" s="819"/>
      <c r="Q450" s="819"/>
      <c r="R450" s="105"/>
      <c r="S450" s="709"/>
      <c r="T450" s="106" t="s">
        <v>215</v>
      </c>
      <c r="U450" s="105"/>
      <c r="V450" s="105" t="s">
        <v>951</v>
      </c>
      <c r="W450" s="105"/>
      <c r="X450" s="106" t="s">
        <v>216</v>
      </c>
      <c r="Y450" s="106"/>
      <c r="Z450" s="873"/>
      <c r="AA450" s="826"/>
      <c r="AB450" s="826"/>
      <c r="AC450" s="845" t="s">
        <v>1013</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921</v>
      </c>
      <c r="I451" s="884" t="s">
        <v>180</v>
      </c>
      <c r="J451" s="884" t="s">
        <v>447</v>
      </c>
      <c r="K451" s="884" t="s">
        <v>63</v>
      </c>
      <c r="L451" s="884" t="s">
        <v>64</v>
      </c>
      <c r="M451" s="884" t="s">
        <v>65</v>
      </c>
      <c r="N451" s="884" t="s">
        <v>66</v>
      </c>
      <c r="O451" s="884" t="s">
        <v>1004</v>
      </c>
      <c r="P451" s="884" t="s">
        <v>1005</v>
      </c>
      <c r="Q451" s="884" t="s">
        <v>1006</v>
      </c>
      <c r="R451" s="883"/>
      <c r="S451" s="883"/>
      <c r="T451" s="883" t="s">
        <v>217</v>
      </c>
      <c r="U451" s="883"/>
      <c r="V451" s="883" t="s">
        <v>950</v>
      </c>
      <c r="W451" s="883"/>
      <c r="X451" s="883"/>
      <c r="Y451" s="883"/>
      <c r="Z451" s="883"/>
      <c r="AA451" s="883"/>
      <c r="AB451" s="883"/>
      <c r="AC451" s="883" t="s">
        <v>921</v>
      </c>
      <c r="AD451" s="883" t="s">
        <v>1014</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934</v>
      </c>
      <c r="I452" s="135" t="s">
        <v>448</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449</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450</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451</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452</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453</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454</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455</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456</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457</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461</v>
      </c>
      <c r="I462" s="135" t="s">
        <v>448</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449</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450</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451</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452</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453</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454</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455</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456</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457</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900</v>
      </c>
      <c r="I472" s="135" t="s">
        <v>448</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449</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450</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451</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452</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453</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454</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455</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456</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457</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901</v>
      </c>
      <c r="I482" s="135" t="s">
        <v>448</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449</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450</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451</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452</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453</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454</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455</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456</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457</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902</v>
      </c>
      <c r="I492" s="135" t="s">
        <v>448</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449</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450</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451</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452</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453</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454</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455</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456</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457</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903</v>
      </c>
      <c r="I502" s="135" t="s">
        <v>448</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449</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450</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451</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452</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453</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454</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455</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456</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457</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904</v>
      </c>
      <c r="I512" s="135" t="s">
        <v>448</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449</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450</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451</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452</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453</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454</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455</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456</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457</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905</v>
      </c>
      <c r="I522" s="135" t="s">
        <v>448</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449</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450</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451</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452</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453</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454</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455</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456</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457</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906</v>
      </c>
      <c r="I532" s="135" t="s">
        <v>448</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449</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450</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451</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452</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453</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454</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455</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456</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457</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907</v>
      </c>
      <c r="I542" s="135" t="s">
        <v>448</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449</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450</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451</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452</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453</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454</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455</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456</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457</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134</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212</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136</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127</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218</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219</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956</v>
      </c>
      <c r="O562" s="189"/>
      <c r="P562" s="754" t="s">
        <v>953</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955</v>
      </c>
      <c r="O563" s="249"/>
      <c r="P563" s="754" t="s">
        <v>954</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919</v>
      </c>
      <c r="O564" s="255"/>
      <c r="P564" s="255" t="s">
        <v>920</v>
      </c>
      <c r="Q564" s="709"/>
      <c r="R564" s="106"/>
      <c r="S564" s="130" t="s">
        <v>222</v>
      </c>
      <c r="T564" s="130"/>
      <c r="U564" s="255"/>
      <c r="V564" s="196" t="s">
        <v>216</v>
      </c>
      <c r="W564" s="732"/>
      <c r="X564" s="732"/>
      <c r="Y564" s="732"/>
      <c r="Z564" s="732"/>
      <c r="AA564" s="826"/>
      <c r="AB564" s="826"/>
      <c r="AC564" s="845" t="s">
        <v>1013</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915</v>
      </c>
      <c r="I565" s="106" t="s">
        <v>180</v>
      </c>
      <c r="J565" s="106" t="s">
        <v>223</v>
      </c>
      <c r="K565" s="106" t="s">
        <v>224</v>
      </c>
      <c r="L565" s="106" t="s">
        <v>226</v>
      </c>
      <c r="M565" s="255"/>
      <c r="N565" s="106" t="s">
        <v>225</v>
      </c>
      <c r="O565" s="255"/>
      <c r="P565" s="106" t="s">
        <v>225</v>
      </c>
      <c r="Q565" s="709"/>
      <c r="R565" s="255"/>
      <c r="S565" s="106" t="s">
        <v>228</v>
      </c>
      <c r="T565" s="106" t="s">
        <v>227</v>
      </c>
      <c r="U565" s="255"/>
      <c r="V565" s="196"/>
      <c r="W565" s="732"/>
      <c r="X565" s="732"/>
      <c r="Y565" s="732"/>
      <c r="Z565" s="732"/>
      <c r="AA565" s="826"/>
      <c r="AB565" s="826"/>
      <c r="AC565" s="840" t="s">
        <v>921</v>
      </c>
      <c r="AD565" s="840" t="s">
        <v>1014</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130</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934</v>
      </c>
      <c r="I568" s="133" t="s">
        <v>448</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449</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450</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451</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452</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453</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454</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455</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456</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457</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461</v>
      </c>
      <c r="I578" s="133" t="s">
        <v>448</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449</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450</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451</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452</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453</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454</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455</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456</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457</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900</v>
      </c>
      <c r="I588" s="133" t="s">
        <v>448</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449</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450</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451</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452</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453</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454</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455</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456</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457</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901</v>
      </c>
      <c r="I598" s="133" t="s">
        <v>448</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449</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450</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451</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452</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453</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454</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455</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456</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457</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902</v>
      </c>
      <c r="I608" s="133" t="s">
        <v>448</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449</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450</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451</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452</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453</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454</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455</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456</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457</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903</v>
      </c>
      <c r="I618" s="133" t="s">
        <v>448</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449</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450</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451</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452</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453</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454</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455</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456</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457</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904</v>
      </c>
      <c r="I628" s="133" t="s">
        <v>448</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449</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450</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451</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452</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453</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454</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455</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456</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457</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905</v>
      </c>
      <c r="I638" s="133" t="s">
        <v>448</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449</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450</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451</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452</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453</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454</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455</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456</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457</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906</v>
      </c>
      <c r="I648" s="133" t="s">
        <v>448</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449</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450</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451</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452</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453</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454</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455</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456</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457</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907</v>
      </c>
      <c r="I658" s="133" t="s">
        <v>448</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449</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450</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451</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452</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453</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454</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455</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456</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457</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134</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218</v>
      </c>
      <c r="H672" s="121"/>
      <c r="I672" s="121"/>
      <c r="J672" s="121"/>
      <c r="K672" s="121"/>
      <c r="L672" s="121"/>
      <c r="M672" s="269"/>
      <c r="N672" s="121"/>
      <c r="O672" s="121"/>
      <c r="P672" s="121"/>
      <c r="Q672" s="121"/>
      <c r="R672" s="121"/>
      <c r="S672" s="121"/>
      <c r="T672" s="121"/>
      <c r="U672" s="122"/>
      <c r="V672" s="123" t="s">
        <v>135</v>
      </c>
      <c r="W672" s="123"/>
      <c r="X672" s="123"/>
      <c r="Y672" s="123"/>
      <c r="Z672" s="123"/>
      <c r="AA672" s="123"/>
      <c r="AB672" s="123"/>
      <c r="AC672" s="123"/>
      <c r="AD672" s="123"/>
      <c r="AE672" s="124" t="s">
        <v>136</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127</v>
      </c>
      <c r="AE676" s="81"/>
      <c r="AF676" s="126"/>
    </row>
    <row r="677" spans="1:62" ht="12.95" customHeight="1" outlineLevel="1" collapsed="1" x14ac:dyDescent="0.25">
      <c r="A677" s="73"/>
      <c r="B677" s="125"/>
      <c r="C677" s="83"/>
      <c r="D677" s="83">
        <v>0</v>
      </c>
      <c r="E677" s="83" t="s">
        <v>1</v>
      </c>
      <c r="F677" s="84"/>
      <c r="G677" s="85" t="s">
        <v>229</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230</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48"/>
      <c r="M683" s="949"/>
      <c r="N683" s="949"/>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130</v>
      </c>
      <c r="D685" s="107"/>
      <c r="E685" s="107"/>
      <c r="F685" s="91"/>
      <c r="G685" s="91"/>
      <c r="H685" s="91"/>
      <c r="I685" s="106"/>
      <c r="J685" s="197"/>
      <c r="K685" s="197"/>
      <c r="L685" s="148" t="s">
        <v>131</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231</v>
      </c>
      <c r="H687" s="200"/>
      <c r="I687" s="200"/>
      <c r="J687" s="201"/>
      <c r="K687" s="202"/>
      <c r="L687" s="202" t="s">
        <v>434</v>
      </c>
      <c r="M687" s="135" t="s">
        <v>447</v>
      </c>
      <c r="N687" s="135" t="s">
        <v>63</v>
      </c>
      <c r="O687" s="135" t="s">
        <v>64</v>
      </c>
      <c r="P687" s="135" t="s">
        <v>65</v>
      </c>
      <c r="Q687" s="135" t="s">
        <v>66</v>
      </c>
      <c r="R687" s="135" t="s">
        <v>1004</v>
      </c>
      <c r="S687" s="135" t="s">
        <v>1005</v>
      </c>
      <c r="T687" s="135" t="s">
        <v>1006</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232</v>
      </c>
      <c r="L688" s="133" t="s">
        <v>446</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152</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153</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154</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155</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156</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157</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158</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159</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160</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134</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229</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135</v>
      </c>
      <c r="AE701" s="124" t="s">
        <v>136</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233</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234</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235</v>
      </c>
      <c r="I712" s="91"/>
      <c r="J712" s="106" t="s">
        <v>236</v>
      </c>
      <c r="K712" s="106"/>
      <c r="L712" s="106"/>
      <c r="M712" s="106" t="s">
        <v>237</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238</v>
      </c>
      <c r="K713" s="106"/>
      <c r="L713" s="106"/>
      <c r="M713" s="106" t="s">
        <v>239</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131</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448</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449</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450</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451</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452</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453</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454</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455</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456</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457</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134</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233</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136</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1018</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241</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235</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242</v>
      </c>
      <c r="K741" s="106" t="s">
        <v>447</v>
      </c>
      <c r="L741" s="106" t="s">
        <v>63</v>
      </c>
      <c r="M741" s="106" t="s">
        <v>64</v>
      </c>
      <c r="N741" s="106" t="s">
        <v>65</v>
      </c>
      <c r="O741" s="255" t="s">
        <v>66</v>
      </c>
      <c r="P741" s="255" t="s">
        <v>1004</v>
      </c>
      <c r="Q741" s="255" t="s">
        <v>1005</v>
      </c>
      <c r="R741" s="255" t="s">
        <v>1006</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448</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449</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450</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451</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452</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453</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454</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455</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456</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457</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240</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136</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127</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849</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853</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1077</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851</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850</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1037</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244</v>
      </c>
      <c r="M768" s="130" t="s">
        <v>422</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180</v>
      </c>
      <c r="L769" s="162" t="s">
        <v>245</v>
      </c>
      <c r="M769" s="663" t="s">
        <v>221</v>
      </c>
      <c r="N769" s="663" t="s">
        <v>436</v>
      </c>
      <c r="O769" s="663" t="s">
        <v>435</v>
      </c>
      <c r="P769" s="663" t="s">
        <v>220</v>
      </c>
      <c r="Q769" s="106" t="s">
        <v>848</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448</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449</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450</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451</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452</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453</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454</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455</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456</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457</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1038</v>
      </c>
      <c r="H781" s="110"/>
      <c r="I781" s="110"/>
      <c r="J781" s="110"/>
      <c r="K781" s="110"/>
      <c r="L781" s="669">
        <v>6.5</v>
      </c>
      <c r="M781" s="110" t="s">
        <v>854</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134</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243</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135</v>
      </c>
      <c r="AE784" s="124" t="s">
        <v>136</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996"/>
  <sheetViews>
    <sheetView topLeftCell="A6" zoomScaleNormal="100" workbookViewId="0">
      <pane xSplit="8" ySplit="29" topLeftCell="I362"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collapsed="1"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hidden="1"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472</v>
      </c>
      <c r="F6" s="426">
        <v>2</v>
      </c>
      <c r="G6" s="427"/>
      <c r="H6" s="428" t="s">
        <v>473</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collapsed="1" x14ac:dyDescent="0.25">
      <c r="A7" s="411"/>
      <c r="B7" s="420"/>
      <c r="C7" s="413">
        <f>INT($C$6)+1.02</f>
        <v>2.02</v>
      </c>
      <c r="D7" s="424"/>
      <c r="E7" s="425" t="s">
        <v>474</v>
      </c>
      <c r="F7" s="432">
        <v>1</v>
      </c>
      <c r="G7" s="433"/>
      <c r="H7" s="434" t="s">
        <v>475</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hidden="1" customHeight="1" outlineLevel="2"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476</v>
      </c>
      <c r="J12" s="441" t="s">
        <v>477</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x14ac:dyDescent="0.25">
      <c r="A13" s="411"/>
      <c r="B13" s="420" t="s">
        <v>478</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479</v>
      </c>
      <c r="C15" s="413">
        <f>INT(MAX($C$16:$C$31))+1</f>
        <v>5</v>
      </c>
      <c r="D15" s="442" t="s">
        <v>480</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481</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482</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483</v>
      </c>
      <c r="I18" s="674">
        <v>44396.405085532402</v>
      </c>
      <c r="J18" s="959" t="s">
        <v>1073</v>
      </c>
      <c r="K18" s="960"/>
      <c r="L18" s="960"/>
      <c r="M18" s="960"/>
      <c r="N18" s="960"/>
      <c r="O18" s="960"/>
      <c r="P18" s="960"/>
      <c r="Q18" s="960"/>
      <c r="R18" s="960"/>
      <c r="S18" s="960"/>
      <c r="T18" s="960"/>
      <c r="U18" s="960"/>
      <c r="V18" s="960"/>
      <c r="W18" s="960"/>
      <c r="X18" s="961"/>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collapsed="1" x14ac:dyDescent="0.25">
      <c r="A21" s="411"/>
      <c r="B21" s="420"/>
      <c r="C21" s="413">
        <f>INT($C$6)+1.045</f>
        <v>2.0449999999999999</v>
      </c>
      <c r="D21" s="442"/>
      <c r="E21" s="438"/>
      <c r="F21" s="438"/>
      <c r="G21" s="442"/>
      <c r="H21" s="447" t="s">
        <v>484</v>
      </c>
      <c r="I21" s="557">
        <v>44362.832283217598</v>
      </c>
      <c r="J21" s="962" t="s">
        <v>1036</v>
      </c>
      <c r="K21" s="962"/>
      <c r="L21" s="962"/>
      <c r="M21" s="962"/>
      <c r="N21" s="962"/>
      <c r="O21" s="962"/>
      <c r="P21" s="962"/>
      <c r="Q21" s="962"/>
      <c r="R21" s="962"/>
      <c r="S21" s="962"/>
      <c r="T21" s="962"/>
      <c r="U21" s="962"/>
      <c r="V21" s="962"/>
      <c r="W21" s="962"/>
      <c r="X21" s="962"/>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485</v>
      </c>
      <c r="AQ24" s="423"/>
      <c r="AR24" s="411"/>
      <c r="AS24" s="411"/>
      <c r="AT24" s="411"/>
    </row>
    <row r="25" spans="1:46" ht="5.0999999999999996" hidden="1" customHeight="1" outlineLevel="3" x14ac:dyDescent="0.25">
      <c r="A25" s="411"/>
      <c r="B25" s="420"/>
      <c r="C25" s="413">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486</v>
      </c>
      <c r="I26" s="449" t="s">
        <v>487</v>
      </c>
      <c r="J26" s="450">
        <v>15</v>
      </c>
      <c r="K26" s="449" t="s">
        <v>488</v>
      </c>
      <c r="L26" s="450">
        <v>8.43</v>
      </c>
      <c r="M26" s="447" t="s">
        <v>489</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490</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491</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492</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493</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485</v>
      </c>
      <c r="AQ31" s="423"/>
      <c r="AR31" s="411"/>
      <c r="AS31" s="411"/>
      <c r="AT31" s="411"/>
    </row>
    <row r="32" spans="1:46" ht="5.0999999999999996" hidden="1"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136</v>
      </c>
      <c r="AR33" s="411"/>
      <c r="AS33" s="411"/>
      <c r="AT33" s="411"/>
    </row>
    <row r="34" spans="1:46" ht="5.0999999999999996" customHeight="1" collapsed="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hidden="1"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hidden="1"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472</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collapsed="1" x14ac:dyDescent="0.25">
      <c r="A41" s="411"/>
      <c r="B41" s="420"/>
      <c r="C41" s="413">
        <f>INT($C$40)+1.02</f>
        <v>2.02</v>
      </c>
      <c r="D41" s="424"/>
      <c r="E41" s="425" t="s">
        <v>474</v>
      </c>
      <c r="F41" s="432">
        <v>1</v>
      </c>
      <c r="G41" s="433"/>
      <c r="H41" s="434" t="s">
        <v>494</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hidden="1"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hidden="1"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hidden="1"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hidden="1"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hidden="1"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hidden="1" customHeight="1" outlineLevel="2" x14ac:dyDescent="0.25">
      <c r="A47" s="411"/>
      <c r="B47" s="420" t="s">
        <v>478</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479</v>
      </c>
      <c r="C49" s="413">
        <f>INT(MAX($C$51:$C$178))+1</f>
        <v>5</v>
      </c>
      <c r="D49" s="442" t="s">
        <v>480</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495</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customHeight="1" outlineLevel="3" x14ac:dyDescent="0.25">
      <c r="A51" s="411"/>
      <c r="B51" s="420"/>
      <c r="C51" s="413">
        <f>INT($C$40)+3.005</f>
        <v>4.0049999999999999</v>
      </c>
      <c r="D51" s="442" t="s">
        <v>481</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496</v>
      </c>
      <c r="I52" s="463"/>
      <c r="J52" s="464">
        <v>3</v>
      </c>
      <c r="K52" s="447"/>
      <c r="L52" s="447" t="s">
        <v>1016</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497</v>
      </c>
      <c r="I53" s="463"/>
      <c r="J53" s="464">
        <v>0</v>
      </c>
      <c r="K53" s="447"/>
      <c r="L53" s="447" t="s">
        <v>498</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499</v>
      </c>
      <c r="I54" s="463" t="s">
        <v>500</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501</v>
      </c>
      <c r="I55" s="463" t="s">
        <v>500</v>
      </c>
      <c r="J55" s="464">
        <v>15</v>
      </c>
      <c r="K55" s="447"/>
      <c r="L55" s="447" t="s">
        <v>502</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x14ac:dyDescent="0.25">
      <c r="A56" s="411"/>
      <c r="B56" s="420"/>
      <c r="C56" s="413">
        <f>INT($C$40)+3</f>
        <v>4</v>
      </c>
      <c r="D56" s="442"/>
      <c r="E56" s="438"/>
      <c r="F56" s="438"/>
      <c r="G56" s="442"/>
      <c r="H56" s="447" t="s">
        <v>503</v>
      </c>
      <c r="I56" s="463"/>
      <c r="J56" s="464">
        <v>0</v>
      </c>
      <c r="K56" s="447"/>
      <c r="L56" s="447" t="s">
        <v>504</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outlineLevel="3" x14ac:dyDescent="0.25">
      <c r="A57" s="411"/>
      <c r="B57" s="420"/>
      <c r="C57" s="413">
        <f>INT($C$40)+3</f>
        <v>4</v>
      </c>
      <c r="D57" s="442"/>
      <c r="E57" s="438"/>
      <c r="F57" s="438"/>
      <c r="G57" s="442"/>
      <c r="H57" s="465" t="s">
        <v>505</v>
      </c>
      <c r="I57" s="466" t="s">
        <v>506</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outlineLevel="3" x14ac:dyDescent="0.25">
      <c r="A58" s="411"/>
      <c r="B58" s="420"/>
      <c r="C58" s="413">
        <f>INT($C$40)+3</f>
        <v>4</v>
      </c>
      <c r="D58" s="442"/>
      <c r="E58" s="438"/>
      <c r="F58" s="438"/>
      <c r="G58" s="442"/>
      <c r="H58" s="447" t="s">
        <v>507</v>
      </c>
      <c r="I58" s="463"/>
      <c r="J58" s="464">
        <v>1</v>
      </c>
      <c r="K58" s="447"/>
      <c r="L58" s="447" t="s">
        <v>508</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outlineLevel="3" x14ac:dyDescent="0.25">
      <c r="A59" s="411"/>
      <c r="B59" s="420"/>
      <c r="C59" s="413">
        <f>INT($C$40)+3</f>
        <v>4</v>
      </c>
      <c r="D59" s="442"/>
      <c r="E59" s="438"/>
      <c r="F59" s="438"/>
      <c r="G59" s="442"/>
      <c r="H59" s="447" t="s">
        <v>509</v>
      </c>
      <c r="I59" s="463" t="s">
        <v>510</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outlineLevel="3" x14ac:dyDescent="0.25">
      <c r="A60" s="411"/>
      <c r="B60" s="420"/>
      <c r="C60" s="413">
        <v>4</v>
      </c>
      <c r="D60" s="442"/>
      <c r="E60" s="438"/>
      <c r="F60" s="438"/>
      <c r="G60" s="442"/>
      <c r="H60" s="447" t="s">
        <v>511</v>
      </c>
      <c r="I60" s="447"/>
      <c r="J60" s="450">
        <v>100</v>
      </c>
      <c r="K60" s="447"/>
      <c r="L60" s="447" t="s">
        <v>512</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outlineLevel="3" x14ac:dyDescent="0.25">
      <c r="A61" s="411"/>
      <c r="B61" s="420"/>
      <c r="C61" s="413">
        <v>4</v>
      </c>
      <c r="D61" s="442"/>
      <c r="E61" s="438"/>
      <c r="F61" s="438"/>
      <c r="G61" s="442"/>
      <c r="H61" s="447" t="s">
        <v>513</v>
      </c>
      <c r="I61" s="463" t="s">
        <v>506</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outlineLevel="3" x14ac:dyDescent="0.25">
      <c r="A63" s="411"/>
      <c r="B63" s="420"/>
      <c r="C63" s="413">
        <f>INT($C$40)+3</f>
        <v>4</v>
      </c>
      <c r="D63" s="442"/>
      <c r="E63" s="438"/>
      <c r="F63" s="438"/>
      <c r="G63" s="442"/>
      <c r="H63" s="447" t="s">
        <v>514</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outlineLevel="3" x14ac:dyDescent="0.25">
      <c r="A64" s="411"/>
      <c r="B64" s="420"/>
      <c r="C64" s="413">
        <f>INT($C$40)+3</f>
        <v>4</v>
      </c>
      <c r="D64" s="442"/>
      <c r="E64" s="438"/>
      <c r="F64" s="438"/>
      <c r="G64" s="442"/>
      <c r="H64" s="447"/>
      <c r="I64" s="469" t="s">
        <v>515</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outlineLevel="3" x14ac:dyDescent="0.25">
      <c r="A65" s="411"/>
      <c r="B65" s="420"/>
      <c r="C65" s="413">
        <f>INT($C$40)+3</f>
        <v>4</v>
      </c>
      <c r="D65" s="442"/>
      <c r="E65" s="438"/>
      <c r="F65" s="438"/>
      <c r="G65" s="442"/>
      <c r="H65" s="447"/>
      <c r="I65" s="470" t="s">
        <v>516</v>
      </c>
      <c r="J65" s="470"/>
      <c r="K65" s="470" t="s">
        <v>517</v>
      </c>
      <c r="L65" s="470"/>
      <c r="M65" s="470" t="s">
        <v>518</v>
      </c>
      <c r="N65" s="470"/>
      <c r="O65" s="470" t="s">
        <v>519</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outlineLevel="3" x14ac:dyDescent="0.25">
      <c r="A66" s="411"/>
      <c r="B66" s="420"/>
      <c r="C66" s="413">
        <v>3</v>
      </c>
      <c r="D66" s="442"/>
      <c r="E66" s="438"/>
      <c r="F66" s="438"/>
      <c r="G66" s="442"/>
      <c r="H66" s="449" t="s">
        <v>520</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485</v>
      </c>
      <c r="AQ67" s="423"/>
      <c r="AR67" s="411"/>
      <c r="AS67" s="411"/>
      <c r="AT67" s="411"/>
    </row>
    <row r="68" spans="1:46" outlineLevel="1" x14ac:dyDescent="0.25">
      <c r="A68" s="411"/>
      <c r="B68" s="420"/>
      <c r="C68" s="413">
        <f>INT($C$40)+1</f>
        <v>2</v>
      </c>
      <c r="D68" s="442"/>
      <c r="E68" s="438"/>
      <c r="F68" s="438"/>
      <c r="G68" s="442"/>
      <c r="H68" s="459" t="s">
        <v>521</v>
      </c>
      <c r="I68" s="460"/>
      <c r="J68" s="461"/>
      <c r="K68" s="473" t="s">
        <v>522</v>
      </c>
      <c r="L68" s="473" t="s">
        <v>523</v>
      </c>
      <c r="M68" s="474"/>
      <c r="N68" s="475"/>
      <c r="O68" s="429" t="s">
        <v>524</v>
      </c>
      <c r="P68" s="429"/>
      <c r="Q68" s="429"/>
      <c r="R68" s="429" t="s">
        <v>525</v>
      </c>
      <c r="S68" s="429"/>
      <c r="T68" s="429"/>
      <c r="U68" s="476" t="s">
        <v>22</v>
      </c>
      <c r="V68" s="461"/>
      <c r="W68" s="475" t="s">
        <v>526</v>
      </c>
      <c r="X68" s="461"/>
      <c r="Y68" s="475" t="s">
        <v>528</v>
      </c>
      <c r="Z68" s="477" t="s">
        <v>527</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529</v>
      </c>
      <c r="I69" s="476" t="s">
        <v>530</v>
      </c>
      <c r="J69" s="475"/>
      <c r="K69" s="473"/>
      <c r="L69" s="473" t="s">
        <v>531</v>
      </c>
      <c r="M69" s="474"/>
      <c r="N69" s="475"/>
      <c r="O69" s="476" t="s">
        <v>533</v>
      </c>
      <c r="P69" s="476" t="s">
        <v>534</v>
      </c>
      <c r="Q69" s="476" t="s">
        <v>535</v>
      </c>
      <c r="R69" s="476" t="s">
        <v>533</v>
      </c>
      <c r="S69" s="476" t="s">
        <v>534</v>
      </c>
      <c r="T69" s="476" t="s">
        <v>535</v>
      </c>
      <c r="U69" s="476" t="s">
        <v>532</v>
      </c>
      <c r="V69" s="475" t="s">
        <v>536</v>
      </c>
      <c r="W69" s="475" t="s">
        <v>537</v>
      </c>
      <c r="X69" s="475"/>
      <c r="Y69" s="475" t="s">
        <v>538</v>
      </c>
      <c r="Z69" s="870" t="s">
        <v>516</v>
      </c>
      <c r="AA69" s="870"/>
      <c r="AB69" s="870"/>
      <c r="AC69" s="870" t="s">
        <v>517</v>
      </c>
      <c r="AD69" s="870"/>
      <c r="AE69" s="870"/>
      <c r="AF69" s="870" t="s">
        <v>519</v>
      </c>
      <c r="AG69" s="870"/>
      <c r="AH69" s="477"/>
      <c r="AI69" s="475"/>
      <c r="AJ69" s="475"/>
      <c r="AK69" s="475"/>
      <c r="AL69" s="475"/>
      <c r="AM69" s="475"/>
      <c r="AN69" s="475"/>
      <c r="AO69" s="475"/>
      <c r="AP69" s="442"/>
      <c r="AQ69" s="423"/>
      <c r="AR69" s="411"/>
      <c r="AS69" s="411"/>
      <c r="AT69" s="411"/>
    </row>
    <row r="70" spans="1:46" ht="5.0999999999999996" customHeight="1" outlineLevel="3" x14ac:dyDescent="0.25">
      <c r="A70" s="411"/>
      <c r="B70" s="420"/>
      <c r="C70" s="413">
        <f>INT($C$40)+3.005</f>
        <v>4.0049999999999999</v>
      </c>
      <c r="D70" s="442" t="s">
        <v>481</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847</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846</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530</v>
      </c>
      <c r="J73" s="463" t="s">
        <v>180</v>
      </c>
      <c r="K73" s="463" t="s">
        <v>179</v>
      </c>
      <c r="L73" s="463" t="s">
        <v>523</v>
      </c>
      <c r="M73" s="447"/>
      <c r="N73" s="753" t="s">
        <v>939</v>
      </c>
      <c r="O73" s="996" t="s">
        <v>938</v>
      </c>
      <c r="P73" s="997"/>
      <c r="Q73" s="997"/>
      <c r="R73" s="997"/>
      <c r="S73" s="997"/>
      <c r="T73" s="997"/>
      <c r="U73" s="997"/>
      <c r="V73" s="998"/>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934</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x14ac:dyDescent="0.25">
      <c r="A84" s="411"/>
      <c r="B84" s="420"/>
      <c r="C84" s="413">
        <f t="shared" ref="C84" si="2">INT($C$40)+2</f>
        <v>3</v>
      </c>
      <c r="D84" s="442"/>
      <c r="E84" s="438"/>
      <c r="F84" s="438"/>
      <c r="G84" s="442"/>
      <c r="H84" s="463"/>
      <c r="I84" s="724" t="s">
        <v>867</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x14ac:dyDescent="0.25">
      <c r="A94" s="411"/>
      <c r="B94" s="420"/>
      <c r="C94" s="413">
        <f t="shared" ref="C94" si="14">INT($C$40)+2</f>
        <v>3</v>
      </c>
      <c r="D94" s="442"/>
      <c r="E94" s="438"/>
      <c r="F94" s="438"/>
      <c r="G94" s="442"/>
      <c r="H94" s="463"/>
      <c r="I94" s="724" t="s">
        <v>859</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x14ac:dyDescent="0.25">
      <c r="A104" s="411"/>
      <c r="B104" s="420"/>
      <c r="C104" s="413">
        <f t="shared" ref="C104" si="25">INT($C$40)+2</f>
        <v>3</v>
      </c>
      <c r="D104" s="442"/>
      <c r="E104" s="438"/>
      <c r="F104" s="438"/>
      <c r="G104" s="442"/>
      <c r="H104" s="463"/>
      <c r="I104" s="724" t="s">
        <v>860</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x14ac:dyDescent="0.25">
      <c r="A114" s="411"/>
      <c r="B114" s="420"/>
      <c r="C114" s="413">
        <f t="shared" ref="C114" si="37">INT($C$40)+2</f>
        <v>3</v>
      </c>
      <c r="D114" s="442"/>
      <c r="E114" s="438"/>
      <c r="F114" s="438"/>
      <c r="G114" s="442"/>
      <c r="H114" s="463"/>
      <c r="I114" s="724" t="s">
        <v>861</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x14ac:dyDescent="0.25">
      <c r="A124" s="411"/>
      <c r="B124" s="420"/>
      <c r="C124" s="413">
        <f t="shared" ref="C124" si="48">INT($C$40)+2</f>
        <v>3</v>
      </c>
      <c r="D124" s="442"/>
      <c r="E124" s="438"/>
      <c r="F124" s="438"/>
      <c r="G124" s="442"/>
      <c r="H124" s="463"/>
      <c r="I124" s="724" t="s">
        <v>862</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x14ac:dyDescent="0.25">
      <c r="A134" s="411"/>
      <c r="B134" s="420"/>
      <c r="C134" s="413">
        <f t="shared" ref="C134" si="59">INT($C$40)+2</f>
        <v>3</v>
      </c>
      <c r="D134" s="442"/>
      <c r="E134" s="438"/>
      <c r="F134" s="438"/>
      <c r="G134" s="442"/>
      <c r="H134" s="463"/>
      <c r="I134" s="724" t="s">
        <v>863</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x14ac:dyDescent="0.25">
      <c r="A144" s="411"/>
      <c r="B144" s="420"/>
      <c r="C144" s="413">
        <f t="shared" ref="C144" si="72">INT($C$40)+2</f>
        <v>3</v>
      </c>
      <c r="D144" s="442"/>
      <c r="E144" s="438"/>
      <c r="F144" s="438"/>
      <c r="G144" s="442"/>
      <c r="H144" s="463"/>
      <c r="I144" s="724" t="s">
        <v>864</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x14ac:dyDescent="0.25">
      <c r="A154" s="411"/>
      <c r="B154" s="420"/>
      <c r="C154" s="413">
        <f t="shared" ref="C154" si="83">INT($C$40)+2</f>
        <v>3</v>
      </c>
      <c r="D154" s="442"/>
      <c r="E154" s="438"/>
      <c r="F154" s="438"/>
      <c r="G154" s="442"/>
      <c r="H154" s="463"/>
      <c r="I154" s="724" t="s">
        <v>865</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x14ac:dyDescent="0.25">
      <c r="A164" s="411"/>
      <c r="B164" s="420"/>
      <c r="C164" s="413">
        <f t="shared" ref="C164" si="94">INT($C$40)+2</f>
        <v>3</v>
      </c>
      <c r="D164" s="442"/>
      <c r="E164" s="438"/>
      <c r="F164" s="438"/>
      <c r="G164" s="442"/>
      <c r="H164" s="463"/>
      <c r="I164" s="724" t="s">
        <v>866</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485</v>
      </c>
      <c r="AQ175" s="423"/>
      <c r="AR175" s="411"/>
      <c r="AS175" s="411"/>
      <c r="AT175" s="411"/>
    </row>
    <row r="176" spans="1:46" ht="5.0999999999999996" customHeight="1" outlineLevel="3" x14ac:dyDescent="0.25">
      <c r="A176" s="411"/>
      <c r="B176" s="420"/>
      <c r="C176" s="413">
        <f>INT($C$40)+3.005</f>
        <v>4.0049999999999999</v>
      </c>
      <c r="D176" s="442" t="s">
        <v>481</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539</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485</v>
      </c>
      <c r="AQ178" s="423"/>
      <c r="AR178" s="411"/>
      <c r="AS178" s="411"/>
      <c r="AT178" s="411"/>
    </row>
    <row r="179" spans="1:46" outlineLevel="1" x14ac:dyDescent="0.25">
      <c r="A179" s="411"/>
      <c r="B179" s="420"/>
      <c r="C179" s="413">
        <f>INT($C$40)+1</f>
        <v>2</v>
      </c>
      <c r="D179" s="442"/>
      <c r="E179" s="438"/>
      <c r="F179" s="438"/>
      <c r="G179" s="442"/>
      <c r="H179" s="459" t="s">
        <v>540</v>
      </c>
      <c r="I179" s="484"/>
      <c r="J179" s="476" t="s">
        <v>541</v>
      </c>
      <c r="K179" s="429" t="s">
        <v>542</v>
      </c>
      <c r="L179" s="429"/>
      <c r="M179" s="429"/>
      <c r="N179" s="476"/>
      <c r="O179" s="429" t="s">
        <v>543</v>
      </c>
      <c r="P179" s="429"/>
      <c r="Q179" s="429"/>
      <c r="R179" s="429"/>
      <c r="S179" s="429"/>
      <c r="T179" s="429"/>
      <c r="U179" s="429" t="s">
        <v>544</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collapsed="1" x14ac:dyDescent="0.25">
      <c r="A180" s="411"/>
      <c r="B180" s="420"/>
      <c r="C180" s="413">
        <f>INT($C$40)+1</f>
        <v>2</v>
      </c>
      <c r="D180" s="442"/>
      <c r="E180" s="438"/>
      <c r="F180" s="438"/>
      <c r="G180" s="442"/>
      <c r="H180" s="459"/>
      <c r="I180" s="484"/>
      <c r="J180" s="476"/>
      <c r="K180" s="476">
        <v>6</v>
      </c>
      <c r="L180" s="476">
        <v>8</v>
      </c>
      <c r="M180" s="476">
        <v>12</v>
      </c>
      <c r="N180" s="476"/>
      <c r="O180" s="476" t="s">
        <v>545</v>
      </c>
      <c r="P180" s="476" t="s">
        <v>546</v>
      </c>
      <c r="Q180" s="476" t="s">
        <v>547</v>
      </c>
      <c r="R180" s="476" t="s">
        <v>1015</v>
      </c>
      <c r="S180" s="476" t="s">
        <v>548</v>
      </c>
      <c r="T180" s="476" t="s">
        <v>549</v>
      </c>
      <c r="U180" s="429" t="s">
        <v>550</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481</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hidden="1" outlineLevel="2" x14ac:dyDescent="0.25">
      <c r="A182" s="411"/>
      <c r="B182" s="420"/>
      <c r="C182" s="413">
        <f>INT($C$40)+2</f>
        <v>3</v>
      </c>
      <c r="D182" s="442"/>
      <c r="E182" s="438"/>
      <c r="F182" s="438"/>
      <c r="G182" s="442"/>
      <c r="H182" s="463" t="s">
        <v>551</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hidden="1" outlineLevel="2" x14ac:dyDescent="0.25">
      <c r="A183" s="411"/>
      <c r="B183" s="420"/>
      <c r="C183" s="413">
        <f>INT($C$40)+2</f>
        <v>3</v>
      </c>
      <c r="D183" s="442"/>
      <c r="E183" s="438"/>
      <c r="F183" s="438"/>
      <c r="G183" s="442"/>
      <c r="H183" s="463" t="s">
        <v>552</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553</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554</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555</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556</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557</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558</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559</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560</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561</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562</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hidden="1" customHeight="1" outlineLevel="2"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485</v>
      </c>
      <c r="AQ194" s="423"/>
      <c r="AR194" s="411"/>
      <c r="AS194" s="411"/>
      <c r="AT194" s="411"/>
    </row>
    <row r="195" spans="1:46" ht="5.0999999999999996" hidden="1" customHeight="1" outlineLevel="3" x14ac:dyDescent="0.25">
      <c r="A195" s="411"/>
      <c r="B195" s="420"/>
      <c r="C195" s="413">
        <f>INT($C$40)+3.005</f>
        <v>4.0049999999999999</v>
      </c>
      <c r="D195" s="442" t="s">
        <v>481</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hidden="1" outlineLevel="2" x14ac:dyDescent="0.25">
      <c r="A196" s="411"/>
      <c r="B196" s="420"/>
      <c r="C196" s="413">
        <f>INT($C$40)+2</f>
        <v>3</v>
      </c>
      <c r="D196" s="442"/>
      <c r="E196" s="438"/>
      <c r="F196" s="438"/>
      <c r="G196" s="442"/>
      <c r="H196" s="463" t="s">
        <v>1017</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hidden="1"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485</v>
      </c>
      <c r="AQ197" s="423"/>
      <c r="AR197" s="411"/>
      <c r="AS197" s="411"/>
      <c r="AT197" s="411"/>
    </row>
    <row r="198" spans="1:46" outlineLevel="1" collapsed="1" x14ac:dyDescent="0.25">
      <c r="A198" s="411"/>
      <c r="B198" s="420"/>
      <c r="C198" s="413">
        <f>INT($C$40)+1</f>
        <v>2</v>
      </c>
      <c r="D198" s="442"/>
      <c r="E198" s="438"/>
      <c r="F198" s="438"/>
      <c r="G198" s="442"/>
      <c r="H198" s="459" t="s">
        <v>563</v>
      </c>
      <c r="I198" s="460"/>
      <c r="J198" s="488" t="s">
        <v>152</v>
      </c>
      <c r="K198" s="488" t="s">
        <v>153</v>
      </c>
      <c r="L198" s="488" t="s">
        <v>154</v>
      </c>
      <c r="M198" s="488" t="s">
        <v>155</v>
      </c>
      <c r="N198" s="488" t="s">
        <v>156</v>
      </c>
      <c r="O198" s="488" t="s">
        <v>157</v>
      </c>
      <c r="P198" s="488" t="s">
        <v>158</v>
      </c>
      <c r="Q198" s="488" t="s">
        <v>159</v>
      </c>
      <c r="R198" s="488" t="s">
        <v>160</v>
      </c>
      <c r="S198" s="488" t="s">
        <v>564</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481</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hidden="1" outlineLevel="2" x14ac:dyDescent="0.25">
      <c r="A200" s="411"/>
      <c r="B200" s="420"/>
      <c r="C200" s="413">
        <f>INT($C$40)+2</f>
        <v>3</v>
      </c>
      <c r="D200" s="442"/>
      <c r="E200" s="438"/>
      <c r="F200" s="438"/>
      <c r="G200" s="442"/>
      <c r="H200" s="447" t="s">
        <v>565</v>
      </c>
      <c r="I200" s="463"/>
      <c r="J200" s="489">
        <v>50</v>
      </c>
      <c r="K200" s="447"/>
      <c r="L200" s="447"/>
      <c r="M200" s="447" t="s">
        <v>566</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hidden="1" outlineLevel="2" x14ac:dyDescent="0.25">
      <c r="A201" s="411"/>
      <c r="B201" s="420"/>
      <c r="C201" s="413">
        <f>INT($C$40)+2</f>
        <v>3</v>
      </c>
      <c r="D201" s="442"/>
      <c r="E201" s="438"/>
      <c r="F201" s="438"/>
      <c r="G201" s="442"/>
      <c r="H201" s="447" t="s">
        <v>567</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hidden="1" outlineLevel="2" x14ac:dyDescent="0.25">
      <c r="A202" s="411"/>
      <c r="B202" s="420"/>
      <c r="C202" s="413">
        <f>INT($C$40)+2</f>
        <v>3</v>
      </c>
      <c r="D202" s="442"/>
      <c r="E202" s="438"/>
      <c r="F202" s="438"/>
      <c r="G202" s="442"/>
      <c r="H202" s="447"/>
      <c r="I202" s="463"/>
      <c r="J202" s="447" t="s">
        <v>568</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569</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570</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571</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572</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573</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574</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575</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576</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hidden="1"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485</v>
      </c>
      <c r="AQ212" s="423"/>
      <c r="AR212" s="411"/>
      <c r="AS212" s="411"/>
      <c r="AT212" s="411"/>
    </row>
    <row r="213" spans="1:46" outlineLevel="1" collapsed="1" x14ac:dyDescent="0.25">
      <c r="A213" s="411"/>
      <c r="B213" s="420"/>
      <c r="C213" s="413">
        <f>INT($C$40)+1</f>
        <v>2</v>
      </c>
      <c r="D213" s="442"/>
      <c r="E213" s="438"/>
      <c r="F213" s="438"/>
      <c r="G213" s="442"/>
      <c r="H213" s="459" t="s">
        <v>577</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481</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hidden="1" outlineLevel="2" x14ac:dyDescent="0.25">
      <c r="A215" s="411"/>
      <c r="B215" s="420"/>
      <c r="C215" s="413">
        <f>INT($C$40)+2</f>
        <v>3</v>
      </c>
      <c r="D215" s="442"/>
      <c r="E215" s="438"/>
      <c r="F215" s="438"/>
      <c r="G215" s="442"/>
      <c r="H215" s="447" t="s">
        <v>578</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hidden="1"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485</v>
      </c>
      <c r="AQ216" s="423"/>
      <c r="AR216" s="411"/>
      <c r="AS216" s="411"/>
      <c r="AT216" s="411"/>
    </row>
    <row r="217" spans="1:46" outlineLevel="1" collapsed="1" x14ac:dyDescent="0.25">
      <c r="A217" s="411"/>
      <c r="B217" s="420"/>
      <c r="C217" s="413">
        <f>INT($C$40)+1</f>
        <v>2</v>
      </c>
      <c r="D217" s="442"/>
      <c r="E217" s="438"/>
      <c r="F217" s="438"/>
      <c r="G217" s="442"/>
      <c r="H217" s="459" t="s">
        <v>579</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481</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hidden="1" outlineLevel="2" x14ac:dyDescent="0.25">
      <c r="A219" s="411"/>
      <c r="B219" s="420"/>
      <c r="C219" s="413">
        <f>INT($C$40)+2</f>
        <v>3</v>
      </c>
      <c r="D219" s="442"/>
      <c r="E219" s="438"/>
      <c r="F219" s="438"/>
      <c r="G219" s="442"/>
      <c r="H219" s="447" t="s">
        <v>580</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581</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582</v>
      </c>
      <c r="J222" s="463" t="s">
        <v>583</v>
      </c>
      <c r="K222" s="463" t="s">
        <v>857</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ht="5.0999999999999996" hidden="1"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485</v>
      </c>
      <c r="AQ224" s="423"/>
      <c r="AR224" s="411"/>
      <c r="AS224" s="411"/>
      <c r="AT224" s="411"/>
    </row>
    <row r="225" spans="1:46" ht="5.0999999999999996" hidden="1" customHeight="1" outlineLevel="2" x14ac:dyDescent="0.25">
      <c r="A225" s="411"/>
      <c r="B225" s="420"/>
      <c r="C225" s="413">
        <f>INT($C$40)+2.005</f>
        <v>3.0049999999999999</v>
      </c>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c r="Z225" s="442"/>
      <c r="AA225" s="442"/>
      <c r="AB225" s="442"/>
      <c r="AC225" s="442"/>
      <c r="AD225" s="442"/>
      <c r="AE225" s="442"/>
      <c r="AF225" s="442"/>
      <c r="AG225" s="442"/>
      <c r="AH225" s="442"/>
      <c r="AI225" s="442"/>
      <c r="AJ225" s="442"/>
      <c r="AK225" s="442"/>
      <c r="AL225" s="442"/>
      <c r="AM225" s="442"/>
      <c r="AN225" s="442"/>
      <c r="AO225" s="442"/>
      <c r="AP225" s="442"/>
      <c r="AQ225" s="423"/>
      <c r="AR225" s="411"/>
      <c r="AS225" s="411"/>
      <c r="AT225" s="411"/>
    </row>
    <row r="226" spans="1:46" ht="5.0999999999999996" customHeight="1" outlineLevel="1" x14ac:dyDescent="0.25">
      <c r="A226" s="411"/>
      <c r="B226" s="452"/>
      <c r="C226" s="453">
        <f>INT($C$40)+1.005</f>
        <v>2.0049999999999999</v>
      </c>
      <c r="D226" s="454"/>
      <c r="E226" s="454"/>
      <c r="F226" s="454"/>
      <c r="G226" s="454"/>
      <c r="H226" s="454"/>
      <c r="I226" s="454"/>
      <c r="J226" s="454"/>
      <c r="K226" s="454"/>
      <c r="L226" s="454"/>
      <c r="M226" s="454"/>
      <c r="N226" s="454"/>
      <c r="O226" s="454"/>
      <c r="P226" s="454"/>
      <c r="Q226" s="454"/>
      <c r="R226" s="454"/>
      <c r="S226" s="454"/>
      <c r="T226" s="454"/>
      <c r="U226" s="454"/>
      <c r="V226" s="454"/>
      <c r="W226" s="454"/>
      <c r="X226" s="454"/>
      <c r="Y226" s="454"/>
      <c r="Z226" s="454"/>
      <c r="AA226" s="454"/>
      <c r="AB226" s="454"/>
      <c r="AC226" s="454"/>
      <c r="AD226" s="454"/>
      <c r="AE226" s="454"/>
      <c r="AF226" s="454"/>
      <c r="AG226" s="454"/>
      <c r="AH226" s="454"/>
      <c r="AI226" s="454"/>
      <c r="AJ226" s="454"/>
      <c r="AK226" s="454"/>
      <c r="AL226" s="454"/>
      <c r="AM226" s="454"/>
      <c r="AN226" s="454"/>
      <c r="AO226" s="454"/>
      <c r="AP226" s="454"/>
      <c r="AQ226" s="455" t="s">
        <v>136</v>
      </c>
      <c r="AR226" s="411"/>
      <c r="AS226" s="411"/>
      <c r="AT226" s="411"/>
    </row>
    <row r="227" spans="1:46" ht="5.0999999999999996" customHeight="1" collapsed="1" x14ac:dyDescent="0.25">
      <c r="A227" s="411"/>
      <c r="B227" s="456"/>
      <c r="C227" s="457">
        <f>INT($C$40)+0.005</f>
        <v>1.0049999999999999</v>
      </c>
      <c r="D227" s="456"/>
      <c r="E227" s="456"/>
      <c r="F227" s="456"/>
      <c r="G227" s="456"/>
      <c r="H227" s="456"/>
      <c r="I227" s="456"/>
      <c r="J227" s="456"/>
      <c r="K227" s="456"/>
      <c r="L227" s="456"/>
      <c r="M227" s="456"/>
      <c r="N227" s="456"/>
      <c r="O227" s="456"/>
      <c r="P227" s="456"/>
      <c r="Q227" s="456"/>
      <c r="R227" s="456"/>
      <c r="S227" s="456"/>
      <c r="T227" s="456"/>
      <c r="U227" s="456"/>
      <c r="V227" s="456"/>
      <c r="W227" s="456"/>
      <c r="X227" s="456"/>
      <c r="Y227" s="456"/>
      <c r="Z227" s="456"/>
      <c r="AA227" s="456"/>
      <c r="AB227" s="456"/>
      <c r="AC227" s="456"/>
      <c r="AD227" s="456"/>
      <c r="AE227" s="456"/>
      <c r="AF227" s="456"/>
      <c r="AG227" s="456"/>
      <c r="AH227" s="456"/>
      <c r="AI227" s="456"/>
      <c r="AJ227" s="456"/>
      <c r="AK227" s="456"/>
      <c r="AL227" s="456"/>
      <c r="AM227" s="456"/>
      <c r="AN227" s="456"/>
      <c r="AO227" s="456"/>
      <c r="AP227" s="456"/>
      <c r="AQ227" s="456"/>
      <c r="AR227" s="411"/>
      <c r="AS227" s="411"/>
      <c r="AT227" s="411"/>
    </row>
    <row r="228" spans="1:46" hidden="1" outlineLevel="2" x14ac:dyDescent="0.25">
      <c r="A228" s="411"/>
      <c r="B228" s="411"/>
      <c r="C228" s="413">
        <f>INT($C$40)+2</f>
        <v>3</v>
      </c>
      <c r="D228" s="411"/>
      <c r="E228" s="411"/>
      <c r="F228" s="411"/>
      <c r="G228" s="411"/>
      <c r="H228" s="411"/>
      <c r="I228" s="411"/>
      <c r="J228" s="411"/>
      <c r="K228" s="411"/>
      <c r="L228" s="411"/>
      <c r="M228" s="411"/>
      <c r="N228" s="411"/>
      <c r="O228" s="411"/>
      <c r="P228" s="411"/>
      <c r="Q228" s="411"/>
      <c r="R228" s="411"/>
      <c r="S228" s="411"/>
      <c r="T228" s="411"/>
      <c r="U228" s="411"/>
      <c r="V228" s="411"/>
      <c r="W228" s="411"/>
      <c r="X228" s="411"/>
      <c r="Y228" s="411"/>
      <c r="Z228" s="411"/>
      <c r="AA228" s="411"/>
      <c r="AB228" s="411"/>
      <c r="AC228" s="411"/>
      <c r="AD228" s="411"/>
      <c r="AE228" s="411"/>
      <c r="AF228" s="411"/>
      <c r="AG228" s="411"/>
      <c r="AH228" s="411"/>
      <c r="AI228" s="411"/>
      <c r="AJ228" s="411"/>
      <c r="AK228" s="411"/>
      <c r="AL228" s="411"/>
      <c r="AM228" s="411"/>
      <c r="AN228" s="411"/>
      <c r="AO228" s="411"/>
      <c r="AP228" s="411"/>
      <c r="AQ228" s="411"/>
      <c r="AR228" s="411"/>
      <c r="AS228" s="411"/>
      <c r="AT228" s="411"/>
    </row>
    <row r="229" spans="1:46" hidden="1" outlineLevel="2" x14ac:dyDescent="0.25">
      <c r="A229" s="411"/>
      <c r="B229" s="411"/>
      <c r="C229" s="413">
        <f>INT($C$233)+2</f>
        <v>3</v>
      </c>
      <c r="D229" s="411"/>
      <c r="E229" s="411"/>
      <c r="F229" s="411"/>
      <c r="G229" s="411"/>
      <c r="H229" s="411"/>
      <c r="I229" s="411"/>
      <c r="J229" s="411"/>
      <c r="K229" s="411"/>
      <c r="L229" s="411"/>
      <c r="M229" s="411"/>
      <c r="N229" s="411"/>
      <c r="O229" s="411"/>
      <c r="P229" s="411"/>
      <c r="Q229" s="411"/>
      <c r="R229" s="411"/>
      <c r="S229" s="411"/>
      <c r="T229" s="411"/>
      <c r="U229" s="411"/>
      <c r="V229" s="411"/>
      <c r="W229" s="411"/>
      <c r="X229" s="411"/>
      <c r="Y229" s="411"/>
      <c r="Z229" s="411"/>
      <c r="AA229" s="411"/>
      <c r="AB229" s="411"/>
      <c r="AC229" s="411"/>
      <c r="AD229" s="411"/>
      <c r="AE229" s="411"/>
      <c r="AF229" s="411"/>
      <c r="AG229" s="411"/>
      <c r="AH229" s="411"/>
      <c r="AI229" s="411"/>
      <c r="AJ229" s="411"/>
      <c r="AK229" s="411"/>
      <c r="AL229" s="411"/>
      <c r="AM229" s="411"/>
      <c r="AN229" s="411"/>
      <c r="AO229" s="411"/>
      <c r="AP229" s="411"/>
      <c r="AQ229" s="411"/>
      <c r="AR229" s="411"/>
      <c r="AS229" s="411"/>
      <c r="AT229" s="411"/>
    </row>
    <row r="230" spans="1:46" ht="5.0999999999999996" customHeight="1" thickBot="1" x14ac:dyDescent="0.3">
      <c r="A230" s="411"/>
      <c r="B230" s="414"/>
      <c r="C230" s="415">
        <f>INT($C$233)+0.005</f>
        <v>1.0049999999999999</v>
      </c>
      <c r="D230" s="414"/>
      <c r="E230" s="414"/>
      <c r="F230" s="414"/>
      <c r="G230" s="414"/>
      <c r="H230" s="414"/>
      <c r="I230" s="414"/>
      <c r="J230" s="414"/>
      <c r="K230" s="414"/>
      <c r="L230" s="414"/>
      <c r="M230" s="414"/>
      <c r="N230" s="414"/>
      <c r="O230" s="414"/>
      <c r="P230" s="414"/>
      <c r="Q230" s="414"/>
      <c r="R230" s="414"/>
      <c r="S230" s="414"/>
      <c r="T230" s="414"/>
      <c r="U230" s="414"/>
      <c r="V230" s="414"/>
      <c r="W230" s="414"/>
      <c r="X230" s="414"/>
      <c r="Y230" s="414"/>
      <c r="Z230" s="414"/>
      <c r="AA230" s="414"/>
      <c r="AB230" s="414"/>
      <c r="AC230" s="414"/>
      <c r="AD230" s="414"/>
      <c r="AE230" s="414"/>
      <c r="AF230" s="414"/>
      <c r="AG230" s="414"/>
      <c r="AH230" s="414"/>
      <c r="AI230" s="414"/>
      <c r="AJ230" s="414"/>
      <c r="AK230" s="414"/>
      <c r="AL230" s="414"/>
      <c r="AM230" s="414"/>
      <c r="AN230" s="414"/>
      <c r="AO230" s="414"/>
      <c r="AP230" s="414"/>
      <c r="AQ230" s="414"/>
      <c r="AR230" s="411"/>
      <c r="AS230" s="411"/>
      <c r="AT230" s="411"/>
    </row>
    <row r="231" spans="1:46" ht="5.0999999999999996" customHeight="1" outlineLevel="1" collapsed="1" x14ac:dyDescent="0.25">
      <c r="A231" s="411"/>
      <c r="B231" s="416" t="s">
        <v>0</v>
      </c>
      <c r="C231" s="417">
        <f>INT($C$233)+1.005</f>
        <v>2.0049999999999999</v>
      </c>
      <c r="D231" s="418"/>
      <c r="E231" s="418"/>
      <c r="F231" s="418"/>
      <c r="G231" s="418"/>
      <c r="H231" s="418"/>
      <c r="I231" s="418"/>
      <c r="J231" s="418"/>
      <c r="K231" s="418"/>
      <c r="L231" s="418"/>
      <c r="M231" s="418"/>
      <c r="N231" s="418"/>
      <c r="O231" s="418"/>
      <c r="P231" s="418"/>
      <c r="Q231" s="418"/>
      <c r="R231" s="418"/>
      <c r="S231" s="418"/>
      <c r="T231" s="418"/>
      <c r="U231" s="418"/>
      <c r="V231" s="418"/>
      <c r="W231" s="418"/>
      <c r="X231" s="418"/>
      <c r="Y231" s="418"/>
      <c r="Z231" s="418"/>
      <c r="AA231" s="418"/>
      <c r="AB231" s="418"/>
      <c r="AC231" s="418"/>
      <c r="AD231" s="418"/>
      <c r="AE231" s="418"/>
      <c r="AF231" s="418"/>
      <c r="AG231" s="418"/>
      <c r="AH231" s="418"/>
      <c r="AI231" s="418"/>
      <c r="AJ231" s="418"/>
      <c r="AK231" s="418"/>
      <c r="AL231" s="418"/>
      <c r="AM231" s="418"/>
      <c r="AN231" s="418"/>
      <c r="AO231" s="418"/>
      <c r="AP231" s="418"/>
      <c r="AQ231" s="419"/>
      <c r="AR231" s="411"/>
      <c r="AS231" s="411"/>
      <c r="AT231" s="411"/>
    </row>
    <row r="232" spans="1:46" hidden="1" outlineLevel="4" x14ac:dyDescent="0.25">
      <c r="A232" s="411"/>
      <c r="B232" s="420"/>
      <c r="C232" s="413">
        <f>INT(MAX($C$245:$C$323))+1</f>
        <v>5</v>
      </c>
      <c r="D232" s="421"/>
      <c r="E232" s="421"/>
      <c r="F232" s="421"/>
      <c r="G232" s="421"/>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c r="AF232" s="422"/>
      <c r="AG232" s="422"/>
      <c r="AH232" s="422"/>
      <c r="AI232" s="422"/>
      <c r="AJ232" s="422"/>
      <c r="AK232" s="422"/>
      <c r="AL232" s="422"/>
      <c r="AM232" s="422"/>
      <c r="AN232" s="422"/>
      <c r="AO232" s="422"/>
      <c r="AP232" s="421"/>
      <c r="AQ232" s="423"/>
      <c r="AR232" s="411"/>
      <c r="AS232" s="411"/>
      <c r="AT232" s="411"/>
    </row>
    <row r="233" spans="1:46" ht="20.100000000000001" customHeight="1" x14ac:dyDescent="0.25">
      <c r="A233" s="411"/>
      <c r="B233" s="420"/>
      <c r="C233" s="413">
        <v>1.02</v>
      </c>
      <c r="D233" s="424"/>
      <c r="E233" s="493" t="s">
        <v>472</v>
      </c>
      <c r="F233" s="494"/>
      <c r="G233" s="427"/>
      <c r="H233" s="428" t="str">
        <f>COUNTIFS($B$1:$B233, "«")&amp;" Property: Livestock Management table - Reproduction Feeding &amp; Shearing"</f>
        <v>3 Property: Livestock Management table - Reproduction Feeding &amp; Shearing</v>
      </c>
      <c r="I233" s="458"/>
      <c r="J233" s="458"/>
      <c r="K233" s="458"/>
      <c r="L233" s="458"/>
      <c r="M233" s="458"/>
      <c r="N233" s="458"/>
      <c r="O233" s="458"/>
      <c r="P233" s="458"/>
      <c r="Q233" s="458"/>
      <c r="R233" s="458"/>
      <c r="S233" s="458"/>
      <c r="T233" s="458"/>
      <c r="U233" s="458"/>
      <c r="V233" s="458"/>
      <c r="W233" s="458"/>
      <c r="X233" s="458"/>
      <c r="Y233" s="495"/>
      <c r="Z233" s="495"/>
      <c r="AA233" s="495"/>
      <c r="AB233" s="495"/>
      <c r="AC233" s="495"/>
      <c r="AD233" s="495"/>
      <c r="AE233" s="495"/>
      <c r="AF233" s="495"/>
      <c r="AG233" s="495"/>
      <c r="AH233" s="495"/>
      <c r="AI233" s="495"/>
      <c r="AJ233" s="495"/>
      <c r="AK233" s="495"/>
      <c r="AL233" s="495"/>
      <c r="AM233" s="495"/>
      <c r="AN233" s="495"/>
      <c r="AO233" s="495"/>
      <c r="AP233" s="496"/>
      <c r="AQ233" s="423"/>
      <c r="AR233" s="411"/>
      <c r="AS233" s="411"/>
      <c r="AT233" s="411"/>
    </row>
    <row r="234" spans="1:46" ht="20.100000000000001" customHeight="1" outlineLevel="1" collapsed="1" x14ac:dyDescent="0.25">
      <c r="A234" s="411"/>
      <c r="B234" s="420"/>
      <c r="C234" s="413">
        <f>INT($C$233)+1.02</f>
        <v>2.02</v>
      </c>
      <c r="D234" s="424"/>
      <c r="E234" s="493" t="s">
        <v>474</v>
      </c>
      <c r="F234" s="497">
        <v>1</v>
      </c>
      <c r="G234" s="433"/>
      <c r="H234" s="434" t="s">
        <v>585</v>
      </c>
      <c r="I234" s="435"/>
      <c r="J234" s="435"/>
      <c r="K234" s="435"/>
      <c r="L234" s="435"/>
      <c r="M234" s="435"/>
      <c r="N234" s="435"/>
      <c r="O234" s="435"/>
      <c r="P234" s="435"/>
      <c r="Q234" s="435"/>
      <c r="R234" s="435"/>
      <c r="S234" s="435"/>
      <c r="T234" s="435"/>
      <c r="U234" s="435"/>
      <c r="V234" s="435"/>
      <c r="W234" s="435"/>
      <c r="X234" s="435"/>
      <c r="Y234" s="498"/>
      <c r="Z234" s="498"/>
      <c r="AA234" s="498"/>
      <c r="AB234" s="498"/>
      <c r="AC234" s="498"/>
      <c r="AD234" s="498"/>
      <c r="AE234" s="498"/>
      <c r="AF234" s="498"/>
      <c r="AG234" s="498"/>
      <c r="AH234" s="498"/>
      <c r="AI234" s="498"/>
      <c r="AJ234" s="498"/>
      <c r="AK234" s="498"/>
      <c r="AL234" s="498"/>
      <c r="AM234" s="498"/>
      <c r="AN234" s="498"/>
      <c r="AO234" s="498"/>
      <c r="AP234" s="499"/>
      <c r="AQ234" s="423"/>
      <c r="AR234" s="411"/>
      <c r="AS234" s="411"/>
      <c r="AT234" s="411"/>
    </row>
    <row r="235" spans="1:46" ht="5.0999999999999996" hidden="1" customHeight="1" outlineLevel="2" x14ac:dyDescent="0.25">
      <c r="A235" s="411"/>
      <c r="B235" s="420"/>
      <c r="C235" s="413">
        <f>INT($C$233)+2.005</f>
        <v>3.0049999999999999</v>
      </c>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c r="AF235" s="421"/>
      <c r="AG235" s="421"/>
      <c r="AH235" s="421"/>
      <c r="AI235" s="421"/>
      <c r="AJ235" s="421"/>
      <c r="AK235" s="421"/>
      <c r="AL235" s="421"/>
      <c r="AM235" s="421"/>
      <c r="AN235" s="421"/>
      <c r="AO235" s="421"/>
      <c r="AP235" s="421"/>
      <c r="AQ235" s="423"/>
      <c r="AR235" s="411"/>
      <c r="AS235" s="411"/>
      <c r="AT235" s="411"/>
    </row>
    <row r="236" spans="1:46" hidden="1" outlineLevel="2" x14ac:dyDescent="0.25">
      <c r="A236" s="411"/>
      <c r="B236" s="420"/>
      <c r="C236" s="413">
        <f>INT($C$233)+2</f>
        <v>3</v>
      </c>
      <c r="D236" s="421"/>
      <c r="E236" s="500"/>
      <c r="F236" s="500"/>
      <c r="G236" s="421"/>
      <c r="H236" s="439"/>
      <c r="I236" s="439"/>
      <c r="J236" s="439"/>
      <c r="K236" s="439"/>
      <c r="L236" s="439"/>
      <c r="M236" s="439"/>
      <c r="N236" s="439"/>
      <c r="O236" s="439"/>
      <c r="P236" s="439"/>
      <c r="Q236" s="439"/>
      <c r="R236" s="439"/>
      <c r="S236" s="439"/>
      <c r="T236" s="439"/>
      <c r="U236" s="439"/>
      <c r="V236" s="439"/>
      <c r="W236" s="439"/>
      <c r="X236" s="439"/>
      <c r="Y236" s="439"/>
      <c r="Z236" s="439"/>
      <c r="AA236" s="439"/>
      <c r="AB236" s="439"/>
      <c r="AC236" s="439"/>
      <c r="AD236" s="439"/>
      <c r="AE236" s="439"/>
      <c r="AF236" s="439"/>
      <c r="AG236" s="439"/>
      <c r="AH236" s="439"/>
      <c r="AI236" s="439"/>
      <c r="AJ236" s="439"/>
      <c r="AK236" s="439"/>
      <c r="AL236" s="439"/>
      <c r="AM236" s="439"/>
      <c r="AN236" s="439"/>
      <c r="AO236" s="439"/>
      <c r="AP236" s="421"/>
      <c r="AQ236" s="423"/>
      <c r="AR236" s="411"/>
      <c r="AS236" s="411"/>
      <c r="AT236" s="411"/>
    </row>
    <row r="237" spans="1:46" hidden="1" outlineLevel="2" x14ac:dyDescent="0.25">
      <c r="A237" s="411"/>
      <c r="B237" s="420"/>
      <c r="C237" s="413">
        <f>INT($C$233)+2</f>
        <v>3</v>
      </c>
      <c r="D237" s="421"/>
      <c r="E237" s="500"/>
      <c r="F237" s="500"/>
      <c r="G237" s="421"/>
      <c r="H237" s="439"/>
      <c r="I237" s="439"/>
      <c r="J237" s="439"/>
      <c r="K237" s="439"/>
      <c r="L237" s="439"/>
      <c r="M237" s="439"/>
      <c r="N237" s="439"/>
      <c r="O237" s="439"/>
      <c r="P237" s="439"/>
      <c r="Q237" s="439"/>
      <c r="R237" s="439"/>
      <c r="S237" s="439"/>
      <c r="T237" s="439"/>
      <c r="U237" s="439"/>
      <c r="V237" s="439"/>
      <c r="W237" s="439"/>
      <c r="X237" s="439"/>
      <c r="Y237" s="439"/>
      <c r="Z237" s="439"/>
      <c r="AA237" s="439"/>
      <c r="AB237" s="439"/>
      <c r="AC237" s="439"/>
      <c r="AD237" s="439"/>
      <c r="AE237" s="439"/>
      <c r="AF237" s="439"/>
      <c r="AG237" s="439"/>
      <c r="AH237" s="439"/>
      <c r="AI237" s="439"/>
      <c r="AJ237" s="439"/>
      <c r="AK237" s="439"/>
      <c r="AL237" s="439"/>
      <c r="AM237" s="439"/>
      <c r="AN237" s="439"/>
      <c r="AO237" s="439"/>
      <c r="AP237" s="421"/>
      <c r="AQ237" s="423"/>
      <c r="AR237" s="411"/>
      <c r="AS237" s="411"/>
      <c r="AT237" s="411"/>
    </row>
    <row r="238" spans="1:46" hidden="1" outlineLevel="2" x14ac:dyDescent="0.25">
      <c r="A238" s="411"/>
      <c r="B238" s="420"/>
      <c r="C238" s="413">
        <f>INT($C$233)+2</f>
        <v>3</v>
      </c>
      <c r="D238" s="421"/>
      <c r="E238" s="500"/>
      <c r="F238" s="500"/>
      <c r="G238" s="421"/>
      <c r="H238" s="440"/>
      <c r="I238" s="440"/>
      <c r="J238" s="440"/>
      <c r="K238" s="501" t="s">
        <v>516</v>
      </c>
      <c r="L238" s="501"/>
      <c r="M238" s="501"/>
      <c r="N238" s="501" t="s">
        <v>517</v>
      </c>
      <c r="O238" s="501"/>
      <c r="P238" s="501"/>
      <c r="Q238" s="501"/>
      <c r="R238" s="501" t="s">
        <v>519</v>
      </c>
      <c r="S238" s="501"/>
      <c r="T238" s="501"/>
      <c r="U238" s="501"/>
      <c r="V238" s="502"/>
      <c r="W238" s="502"/>
      <c r="X238" s="502"/>
      <c r="Y238" s="502"/>
      <c r="Z238" s="502"/>
      <c r="AA238" s="502"/>
      <c r="AB238" s="502"/>
      <c r="AC238" s="502"/>
      <c r="AD238" s="502"/>
      <c r="AE238" s="502"/>
      <c r="AF238" s="502"/>
      <c r="AG238" s="502"/>
      <c r="AH238" s="502"/>
      <c r="AI238" s="502"/>
      <c r="AJ238" s="502"/>
      <c r="AK238" s="502"/>
      <c r="AL238" s="502"/>
      <c r="AM238" s="502"/>
      <c r="AN238" s="502"/>
      <c r="AO238" s="502"/>
      <c r="AP238" s="421"/>
      <c r="AQ238" s="423"/>
      <c r="AR238" s="411"/>
      <c r="AS238" s="411"/>
      <c r="AT238" s="411"/>
    </row>
    <row r="239" spans="1:46" hidden="1" outlineLevel="2" x14ac:dyDescent="0.25">
      <c r="A239" s="411"/>
      <c r="B239" s="420"/>
      <c r="C239" s="413">
        <f>INT($C$233)+2</f>
        <v>3</v>
      </c>
      <c r="D239" s="421"/>
      <c r="E239" s="500"/>
      <c r="F239" s="500"/>
      <c r="G239" s="421"/>
      <c r="H239" s="440"/>
      <c r="I239" s="440"/>
      <c r="J239" s="440"/>
      <c r="K239" s="490" t="s">
        <v>14</v>
      </c>
      <c r="L239" s="490" t="s">
        <v>586</v>
      </c>
      <c r="M239" s="490" t="s">
        <v>4</v>
      </c>
      <c r="N239" s="490" t="s">
        <v>587</v>
      </c>
      <c r="O239" s="490" t="s">
        <v>588</v>
      </c>
      <c r="P239" s="490" t="s">
        <v>589</v>
      </c>
      <c r="Q239" s="490" t="s">
        <v>590</v>
      </c>
      <c r="R239" s="490" t="s">
        <v>587</v>
      </c>
      <c r="S239" s="490" t="s">
        <v>588</v>
      </c>
      <c r="T239" s="490" t="s">
        <v>589</v>
      </c>
      <c r="U239" s="490" t="s">
        <v>590</v>
      </c>
      <c r="V239" s="440"/>
      <c r="W239" s="440"/>
      <c r="X239" s="440"/>
      <c r="Y239" s="440"/>
      <c r="Z239" s="440"/>
      <c r="AA239" s="440"/>
      <c r="AB239" s="440"/>
      <c r="AC239" s="440"/>
      <c r="AD239" s="440"/>
      <c r="AE239" s="440"/>
      <c r="AF239" s="440"/>
      <c r="AG239" s="440"/>
      <c r="AH239" s="440"/>
      <c r="AI239" s="440"/>
      <c r="AJ239" s="440"/>
      <c r="AK239" s="440"/>
      <c r="AL239" s="440"/>
      <c r="AM239" s="440"/>
      <c r="AN239" s="440"/>
      <c r="AO239" s="440"/>
      <c r="AP239" s="421"/>
      <c r="AQ239" s="423"/>
      <c r="AR239" s="411"/>
      <c r="AS239" s="411"/>
      <c r="AT239" s="411"/>
    </row>
    <row r="240" spans="1:46" ht="11.45" hidden="1" customHeight="1" outlineLevel="2" x14ac:dyDescent="0.25">
      <c r="A240" s="411"/>
      <c r="B240" s="420" t="s">
        <v>478</v>
      </c>
      <c r="C240" s="413">
        <f>INT($C$233)+2.01</f>
        <v>3.01</v>
      </c>
      <c r="D240" s="421"/>
      <c r="E240" s="421"/>
      <c r="F240" s="421"/>
      <c r="G240" s="421"/>
      <c r="H240" s="440"/>
      <c r="I240" s="440"/>
      <c r="J240" s="440"/>
      <c r="K240" s="440"/>
      <c r="L240" s="440"/>
      <c r="M240" s="440"/>
      <c r="N240" s="440"/>
      <c r="O240" s="440"/>
      <c r="P240" s="440"/>
      <c r="Q240" s="440"/>
      <c r="R240" s="440"/>
      <c r="S240" s="440"/>
      <c r="T240" s="440"/>
      <c r="U240" s="440"/>
      <c r="V240" s="440"/>
      <c r="W240" s="440"/>
      <c r="X240" s="440"/>
      <c r="Y240" s="440"/>
      <c r="Z240" s="440"/>
      <c r="AA240" s="440"/>
      <c r="AB240" s="440"/>
      <c r="AC240" s="440"/>
      <c r="AD240" s="440"/>
      <c r="AE240" s="440"/>
      <c r="AF240" s="440"/>
      <c r="AG240" s="440"/>
      <c r="AH240" s="440"/>
      <c r="AI240" s="440"/>
      <c r="AJ240" s="440"/>
      <c r="AK240" s="440"/>
      <c r="AL240" s="440"/>
      <c r="AM240" s="440"/>
      <c r="AN240" s="440"/>
      <c r="AO240" s="440"/>
      <c r="AP240" s="421"/>
      <c r="AQ240" s="423"/>
      <c r="AR240" s="411"/>
      <c r="AS240" s="411"/>
      <c r="AT240" s="411"/>
    </row>
    <row r="241" spans="1:46" hidden="1" outlineLevel="3" x14ac:dyDescent="0.25">
      <c r="A241" s="411"/>
      <c r="B241" s="420"/>
      <c r="C241" s="413">
        <f>INT(MAX($C$245:$C$323))</f>
        <v>4</v>
      </c>
      <c r="D241" s="442"/>
      <c r="E241" s="500"/>
      <c r="F241" s="500"/>
      <c r="G241" s="442"/>
      <c r="H241" s="500" t="s">
        <v>591</v>
      </c>
      <c r="I241" s="500"/>
      <c r="J241" s="500"/>
      <c r="K241" s="450">
        <v>0</v>
      </c>
      <c r="L241" s="450">
        <v>0</v>
      </c>
      <c r="M241" s="450">
        <v>0</v>
      </c>
      <c r="N241" s="450">
        <v>0</v>
      </c>
      <c r="O241" s="450">
        <v>0</v>
      </c>
      <c r="P241" s="450">
        <v>0</v>
      </c>
      <c r="Q241" s="450">
        <v>1</v>
      </c>
      <c r="R241" s="450">
        <v>0</v>
      </c>
      <c r="S241" s="450">
        <v>1</v>
      </c>
      <c r="T241" s="450">
        <v>2</v>
      </c>
      <c r="U241" s="450">
        <v>3</v>
      </c>
      <c r="V241" s="500"/>
      <c r="W241" s="500"/>
      <c r="X241" s="500"/>
      <c r="Y241" s="500"/>
      <c r="Z241" s="500"/>
      <c r="AA241" s="500"/>
      <c r="AB241" s="500"/>
      <c r="AC241" s="500"/>
      <c r="AD241" s="500"/>
      <c r="AE241" s="500"/>
      <c r="AF241" s="500"/>
      <c r="AG241" s="500"/>
      <c r="AH241" s="500"/>
      <c r="AI241" s="500"/>
      <c r="AJ241" s="500"/>
      <c r="AK241" s="500"/>
      <c r="AL241" s="500"/>
      <c r="AM241" s="500"/>
      <c r="AN241" s="500"/>
      <c r="AO241" s="500"/>
      <c r="AP241" s="442"/>
      <c r="AQ241" s="423"/>
      <c r="AR241" s="411"/>
      <c r="AS241" s="411"/>
      <c r="AT241" s="411"/>
    </row>
    <row r="242" spans="1:46" hidden="1" outlineLevel="4" x14ac:dyDescent="0.25">
      <c r="A242" s="411"/>
      <c r="B242" s="420" t="s">
        <v>479</v>
      </c>
      <c r="C242" s="413">
        <f>INT(MAX($C$245:$C$323))+1</f>
        <v>5</v>
      </c>
      <c r="D242" s="442" t="s">
        <v>480</v>
      </c>
      <c r="E242" s="500"/>
      <c r="F242" s="500"/>
      <c r="G242" s="442"/>
      <c r="H242" s="500" t="s">
        <v>592</v>
      </c>
      <c r="I242" s="500"/>
      <c r="J242" s="500"/>
      <c r="K242" s="500"/>
      <c r="L242" s="500"/>
      <c r="M242" s="500"/>
      <c r="N242" s="450">
        <v>0</v>
      </c>
      <c r="O242" s="450">
        <v>1</v>
      </c>
      <c r="P242" s="450">
        <v>2</v>
      </c>
      <c r="Q242" s="450">
        <v>2</v>
      </c>
      <c r="R242" s="500"/>
      <c r="S242" s="500"/>
      <c r="T242" s="500"/>
      <c r="U242" s="500"/>
      <c r="V242" s="500"/>
      <c r="W242" s="500"/>
      <c r="X242" s="500"/>
      <c r="Y242" s="500"/>
      <c r="Z242" s="500"/>
      <c r="AA242" s="500"/>
      <c r="AB242" s="500"/>
      <c r="AC242" s="500"/>
      <c r="AD242" s="500"/>
      <c r="AE242" s="500"/>
      <c r="AF242" s="500"/>
      <c r="AG242" s="500"/>
      <c r="AH242" s="500"/>
      <c r="AI242" s="500"/>
      <c r="AJ242" s="500"/>
      <c r="AK242" s="500"/>
      <c r="AL242" s="500"/>
      <c r="AM242" s="500"/>
      <c r="AN242" s="500"/>
      <c r="AO242" s="500"/>
      <c r="AP242" s="442"/>
      <c r="AQ242" s="423"/>
      <c r="AR242" s="411"/>
      <c r="AS242" s="411"/>
      <c r="AT242" s="411"/>
    </row>
    <row r="243" spans="1:46" hidden="1" outlineLevel="4" x14ac:dyDescent="0.25">
      <c r="A243" s="411"/>
      <c r="B243" s="420" t="s">
        <v>479</v>
      </c>
      <c r="C243" s="413">
        <f>INT(MAX($C$245:$C$323))+1</f>
        <v>5</v>
      </c>
      <c r="D243" s="442" t="s">
        <v>480</v>
      </c>
      <c r="E243" s="500"/>
      <c r="F243" s="500"/>
      <c r="G243" s="442"/>
      <c r="H243" s="500" t="s">
        <v>592</v>
      </c>
      <c r="I243" s="500"/>
      <c r="J243" s="500"/>
      <c r="K243" s="500"/>
      <c r="L243" s="500"/>
      <c r="M243" s="500"/>
      <c r="N243" s="500"/>
      <c r="O243" s="500"/>
      <c r="P243" s="500"/>
      <c r="Q243" s="500"/>
      <c r="R243" s="450">
        <v>0</v>
      </c>
      <c r="S243" s="450">
        <v>3</v>
      </c>
      <c r="T243" s="450">
        <v>4</v>
      </c>
      <c r="U243" s="450">
        <v>4</v>
      </c>
      <c r="V243" s="500"/>
      <c r="W243" s="500"/>
      <c r="X243" s="500"/>
      <c r="Y243" s="500"/>
      <c r="Z243" s="500"/>
      <c r="AA243" s="500"/>
      <c r="AB243" s="500"/>
      <c r="AC243" s="500"/>
      <c r="AD243" s="500"/>
      <c r="AE243" s="500"/>
      <c r="AF243" s="500"/>
      <c r="AG243" s="500"/>
      <c r="AH243" s="500"/>
      <c r="AI243" s="500"/>
      <c r="AJ243" s="500"/>
      <c r="AK243" s="500"/>
      <c r="AL243" s="500"/>
      <c r="AM243" s="500"/>
      <c r="AN243" s="500"/>
      <c r="AO243" s="500"/>
      <c r="AP243" s="442"/>
      <c r="AQ243" s="423"/>
      <c r="AR243" s="411"/>
      <c r="AS243" s="411"/>
      <c r="AT243" s="411"/>
    </row>
    <row r="244" spans="1:46" outlineLevel="1" x14ac:dyDescent="0.25">
      <c r="A244" s="411"/>
      <c r="B244" s="420"/>
      <c r="C244" s="413">
        <f>INT($C$233)+1</f>
        <v>2</v>
      </c>
      <c r="D244" s="442"/>
      <c r="E244" s="500"/>
      <c r="F244" s="500"/>
      <c r="G244" s="442"/>
      <c r="H244" s="503" t="s">
        <v>593</v>
      </c>
      <c r="I244" s="460"/>
      <c r="J244" s="460"/>
      <c r="K244" s="429"/>
      <c r="L244" s="429"/>
      <c r="M244" s="429"/>
      <c r="N244" s="429"/>
      <c r="O244" s="429"/>
      <c r="P244" s="429"/>
      <c r="Q244" s="429"/>
      <c r="R244" s="429"/>
      <c r="S244" s="429"/>
      <c r="T244" s="429"/>
      <c r="U244" s="429"/>
      <c r="V244" s="429"/>
      <c r="W244" s="429"/>
      <c r="X244" s="429"/>
      <c r="Y244" s="429"/>
      <c r="Z244" s="492"/>
      <c r="AA244" s="492"/>
      <c r="AB244" s="492"/>
      <c r="AC244" s="492"/>
      <c r="AD244" s="492"/>
      <c r="AE244" s="492"/>
      <c r="AF244" s="492"/>
      <c r="AG244" s="492"/>
      <c r="AH244" s="492"/>
      <c r="AI244" s="492"/>
      <c r="AJ244" s="492"/>
      <c r="AK244" s="492"/>
      <c r="AL244" s="492"/>
      <c r="AM244" s="492"/>
      <c r="AN244" s="492"/>
      <c r="AO244" s="492"/>
      <c r="AP244" s="442"/>
      <c r="AQ244" s="423"/>
      <c r="AR244" s="411"/>
      <c r="AS244" s="411"/>
      <c r="AT244" s="411"/>
    </row>
    <row r="245" spans="1:46" ht="5.0999999999999996" customHeight="1" outlineLevel="3" x14ac:dyDescent="0.25">
      <c r="A245" s="411"/>
      <c r="B245" s="420"/>
      <c r="C245" s="413">
        <f>INT($C$233)+3.005</f>
        <v>4.0049999999999999</v>
      </c>
      <c r="D245" s="442" t="s">
        <v>481</v>
      </c>
      <c r="E245" s="442"/>
      <c r="F245" s="442"/>
      <c r="G245" s="442"/>
      <c r="H245" s="504"/>
      <c r="I245" s="504"/>
      <c r="J245" s="504"/>
      <c r="K245" s="504"/>
      <c r="L245" s="504"/>
      <c r="M245" s="504"/>
      <c r="N245" s="504"/>
      <c r="O245" s="504"/>
      <c r="P245" s="504"/>
      <c r="Q245" s="504"/>
      <c r="R245" s="504"/>
      <c r="S245" s="504"/>
      <c r="T245" s="504"/>
      <c r="U245" s="504"/>
      <c r="V245" s="504"/>
      <c r="W245" s="504"/>
      <c r="X245" s="504"/>
      <c r="Y245" s="504"/>
      <c r="Z245" s="504"/>
      <c r="AA245" s="504"/>
      <c r="AB245" s="444"/>
      <c r="AC245" s="444"/>
      <c r="AD245" s="444"/>
      <c r="AE245" s="444"/>
      <c r="AF245" s="444"/>
      <c r="AG245" s="444"/>
      <c r="AH245" s="444"/>
      <c r="AI245" s="444"/>
      <c r="AJ245" s="444"/>
      <c r="AK245" s="444"/>
      <c r="AL245" s="444"/>
      <c r="AM245" s="444"/>
      <c r="AN245" s="444"/>
      <c r="AO245" s="444"/>
      <c r="AP245" s="442"/>
      <c r="AQ245" s="423"/>
      <c r="AR245" s="411"/>
      <c r="AS245" s="411"/>
      <c r="AT245" s="411"/>
    </row>
    <row r="246" spans="1:46" outlineLevel="2" x14ac:dyDescent="0.25">
      <c r="A246" s="411"/>
      <c r="B246" s="420"/>
      <c r="C246" s="413">
        <f>INT($C$233)+2</f>
        <v>3</v>
      </c>
      <c r="D246" s="442"/>
      <c r="E246" s="500"/>
      <c r="F246" s="500"/>
      <c r="G246" s="442"/>
      <c r="H246" s="446" t="s">
        <v>594</v>
      </c>
      <c r="I246" s="446"/>
      <c r="J246" s="446"/>
      <c r="K246" s="490">
        <v>1</v>
      </c>
      <c r="L246" s="490">
        <v>6</v>
      </c>
      <c r="M246" s="490">
        <v>7</v>
      </c>
      <c r="N246" s="446"/>
      <c r="O246" s="446"/>
      <c r="P246" s="446"/>
      <c r="Q246" s="446"/>
      <c r="R246" s="446"/>
      <c r="S246" s="446"/>
      <c r="T246" s="446"/>
      <c r="U246" s="446"/>
      <c r="V246" s="446"/>
      <c r="W246" s="446"/>
      <c r="X246" s="446"/>
      <c r="Y246" s="446"/>
      <c r="Z246" s="446"/>
      <c r="AA246" s="446"/>
      <c r="AB246" s="505"/>
      <c r="AC246" s="505"/>
      <c r="AD246" s="505"/>
      <c r="AE246" s="505"/>
      <c r="AF246" s="505"/>
      <c r="AG246" s="505"/>
      <c r="AH246" s="505"/>
      <c r="AI246" s="505"/>
      <c r="AJ246" s="505"/>
      <c r="AK246" s="505"/>
      <c r="AL246" s="505"/>
      <c r="AM246" s="505"/>
      <c r="AN246" s="505"/>
      <c r="AO246" s="505"/>
      <c r="AP246" s="442"/>
      <c r="AQ246" s="423"/>
      <c r="AR246" s="411"/>
      <c r="AS246" s="411"/>
      <c r="AT246" s="411"/>
    </row>
    <row r="247" spans="1:46" outlineLevel="2" x14ac:dyDescent="0.25">
      <c r="A247" s="411"/>
      <c r="B247" s="420"/>
      <c r="C247" s="413">
        <f>INT($C$233)+2</f>
        <v>3</v>
      </c>
      <c r="D247" s="442"/>
      <c r="E247" s="500"/>
      <c r="F247" s="500"/>
      <c r="G247" s="442"/>
      <c r="H247" s="447" t="s">
        <v>595</v>
      </c>
      <c r="I247" s="447"/>
      <c r="J247" s="447"/>
      <c r="K247" s="447"/>
      <c r="L247" s="447"/>
      <c r="M247" s="447"/>
      <c r="N247" s="447"/>
      <c r="O247" s="447"/>
      <c r="P247" s="447"/>
      <c r="Q247" s="447"/>
      <c r="R247" s="490" t="b">
        <v>1</v>
      </c>
      <c r="S247" s="490" t="b">
        <v>0</v>
      </c>
      <c r="T247" s="490" t="b">
        <v>0</v>
      </c>
      <c r="U247" s="490" t="b">
        <v>0</v>
      </c>
      <c r="V247" s="447"/>
      <c r="W247" s="447"/>
      <c r="X247" s="447"/>
      <c r="Y247" s="447"/>
      <c r="Z247" s="447"/>
      <c r="AA247" s="447"/>
      <c r="AB247" s="447"/>
      <c r="AC247" s="447"/>
      <c r="AD247" s="447"/>
      <c r="AE247" s="447"/>
      <c r="AF247" s="447"/>
      <c r="AG247" s="447"/>
      <c r="AH247" s="447"/>
      <c r="AI247" s="447"/>
      <c r="AJ247" s="447"/>
      <c r="AK247" s="447"/>
      <c r="AL247" s="447"/>
      <c r="AM247" s="447"/>
      <c r="AN247" s="447"/>
      <c r="AO247" s="447"/>
      <c r="AP247" s="442"/>
      <c r="AQ247" s="423"/>
      <c r="AR247" s="411"/>
      <c r="AS247" s="411"/>
      <c r="AT247" s="411"/>
    </row>
    <row r="248" spans="1:46" outlineLevel="3" x14ac:dyDescent="0.25">
      <c r="A248" s="411"/>
      <c r="B248" s="420"/>
      <c r="C248" s="413">
        <f>INT($C$233)+3</f>
        <v>4</v>
      </c>
      <c r="D248" s="442"/>
      <c r="E248" s="500"/>
      <c r="F248" s="500"/>
      <c r="G248" s="442"/>
      <c r="H248" s="447"/>
      <c r="I248" s="447"/>
      <c r="J248" s="447"/>
      <c r="K248" s="447"/>
      <c r="L248" s="447"/>
      <c r="M248" s="447"/>
      <c r="N248" s="447"/>
      <c r="O248" s="447"/>
      <c r="P248" s="447"/>
      <c r="Q248" s="447"/>
      <c r="R248" s="447"/>
      <c r="S248" s="447"/>
      <c r="T248" s="447"/>
      <c r="U248" s="447"/>
      <c r="V248" s="447"/>
      <c r="W248" s="447"/>
      <c r="X248" s="447"/>
      <c r="Y248" s="447"/>
      <c r="Z248" s="447"/>
      <c r="AA248" s="447"/>
      <c r="AB248" s="447"/>
      <c r="AC248" s="447"/>
      <c r="AD248" s="447"/>
      <c r="AE248" s="447"/>
      <c r="AF248" s="447"/>
      <c r="AG248" s="447"/>
      <c r="AH248" s="447"/>
      <c r="AI248" s="447"/>
      <c r="AJ248" s="447"/>
      <c r="AK248" s="447"/>
      <c r="AL248" s="447"/>
      <c r="AM248" s="447"/>
      <c r="AN248" s="447"/>
      <c r="AO248" s="447"/>
      <c r="AP248" s="442"/>
      <c r="AQ248" s="423"/>
      <c r="AR248" s="411"/>
      <c r="AS248" s="411"/>
      <c r="AT248" s="411"/>
    </row>
    <row r="249" spans="1:46" ht="5.0999999999999996" customHeight="1" outlineLevel="2" x14ac:dyDescent="0.25">
      <c r="A249" s="411"/>
      <c r="B249" s="420"/>
      <c r="C249" s="413">
        <f>INT($C$233)+2.005</f>
        <v>3.0049999999999999</v>
      </c>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c r="Z249" s="442"/>
      <c r="AA249" s="442"/>
      <c r="AB249" s="442"/>
      <c r="AC249" s="442"/>
      <c r="AD249" s="442"/>
      <c r="AE249" s="442"/>
      <c r="AF249" s="442"/>
      <c r="AG249" s="442"/>
      <c r="AH249" s="442"/>
      <c r="AI249" s="442"/>
      <c r="AJ249" s="442"/>
      <c r="AK249" s="442"/>
      <c r="AL249" s="442"/>
      <c r="AM249" s="442"/>
      <c r="AN249" s="442"/>
      <c r="AO249" s="442"/>
      <c r="AP249" s="442" t="s">
        <v>485</v>
      </c>
      <c r="AQ249" s="423"/>
      <c r="AR249" s="411"/>
      <c r="AS249" s="411"/>
      <c r="AT249" s="411"/>
    </row>
    <row r="250" spans="1:46" outlineLevel="1" collapsed="1" x14ac:dyDescent="0.25">
      <c r="A250" s="411"/>
      <c r="B250" s="420"/>
      <c r="C250" s="413">
        <f>INT($C$233)+1</f>
        <v>2</v>
      </c>
      <c r="D250" s="442"/>
      <c r="E250" s="500"/>
      <c r="F250" s="500"/>
      <c r="G250" s="442"/>
      <c r="H250" s="503" t="s">
        <v>596</v>
      </c>
      <c r="I250" s="429" t="s">
        <v>597</v>
      </c>
      <c r="J250" s="506"/>
      <c r="K250" s="429" t="s">
        <v>598</v>
      </c>
      <c r="L250" s="429"/>
      <c r="M250" s="429"/>
      <c r="N250" s="429"/>
      <c r="O250" s="429"/>
      <c r="P250" s="429"/>
      <c r="Q250" s="429"/>
      <c r="R250" s="492"/>
      <c r="S250" s="429"/>
      <c r="T250" s="429"/>
      <c r="U250" s="429"/>
      <c r="V250" s="429"/>
      <c r="W250" s="429"/>
      <c r="X250" s="429"/>
      <c r="Y250" s="429"/>
      <c r="Z250" s="492"/>
      <c r="AA250" s="492"/>
      <c r="AB250" s="492"/>
      <c r="AC250" s="492"/>
      <c r="AD250" s="492"/>
      <c r="AE250" s="492"/>
      <c r="AF250" s="492"/>
      <c r="AG250" s="492"/>
      <c r="AH250" s="492"/>
      <c r="AI250" s="492"/>
      <c r="AJ250" s="492"/>
      <c r="AK250" s="492"/>
      <c r="AL250" s="492"/>
      <c r="AM250" s="492"/>
      <c r="AN250" s="492"/>
      <c r="AO250" s="492"/>
      <c r="AP250" s="442"/>
      <c r="AQ250" s="423"/>
      <c r="AR250" s="411"/>
      <c r="AS250" s="411"/>
      <c r="AT250" s="411"/>
    </row>
    <row r="251" spans="1:46" ht="5.0999999999999996" hidden="1" customHeight="1" outlineLevel="3" x14ac:dyDescent="0.25">
      <c r="A251" s="411"/>
      <c r="B251" s="420"/>
      <c r="C251" s="413">
        <f>INT($C$233)+3.005</f>
        <v>4.0049999999999999</v>
      </c>
      <c r="D251" s="442" t="s">
        <v>481</v>
      </c>
      <c r="E251" s="442"/>
      <c r="F251" s="442"/>
      <c r="G251" s="442"/>
      <c r="H251" s="442"/>
      <c r="I251" s="442"/>
      <c r="J251" s="442"/>
      <c r="K251" s="442"/>
      <c r="L251" s="442"/>
      <c r="M251" s="442"/>
      <c r="N251" s="442"/>
      <c r="O251" s="442"/>
      <c r="P251" s="442"/>
      <c r="Q251" s="442"/>
      <c r="R251" s="442"/>
      <c r="S251" s="442"/>
      <c r="T251" s="442"/>
      <c r="U251" s="442"/>
      <c r="V251" s="442"/>
      <c r="W251" s="442"/>
      <c r="X251" s="442"/>
      <c r="Y251" s="442"/>
      <c r="Z251" s="442"/>
      <c r="AA251" s="442"/>
      <c r="AB251" s="442"/>
      <c r="AC251" s="442"/>
      <c r="AD251" s="442"/>
      <c r="AE251" s="442"/>
      <c r="AF251" s="442"/>
      <c r="AG251" s="442"/>
      <c r="AH251" s="442"/>
      <c r="AI251" s="442"/>
      <c r="AJ251" s="442"/>
      <c r="AK251" s="442"/>
      <c r="AL251" s="442"/>
      <c r="AM251" s="442"/>
      <c r="AN251" s="442"/>
      <c r="AO251" s="442"/>
      <c r="AP251" s="442"/>
      <c r="AQ251" s="423"/>
      <c r="AR251" s="411"/>
      <c r="AS251" s="411"/>
      <c r="AT251" s="411"/>
    </row>
    <row r="252" spans="1:46" hidden="1" outlineLevel="2" x14ac:dyDescent="0.25">
      <c r="A252" s="411"/>
      <c r="B252" s="420"/>
      <c r="C252" s="413">
        <f>INT($C$233)+2</f>
        <v>3</v>
      </c>
      <c r="D252" s="442"/>
      <c r="E252" s="500"/>
      <c r="F252" s="500"/>
      <c r="G252" s="442"/>
      <c r="H252" s="507" t="s">
        <v>972</v>
      </c>
      <c r="I252" s="508" t="b">
        <v>0</v>
      </c>
      <c r="J252" s="464" t="b">
        <v>1</v>
      </c>
      <c r="K252" s="509">
        <f t="shared" ref="K252:Q252" si="109">DATE($I$255,MONTH(INDEX($N$261:$Q$261,1,K$241+1)),DAY(INDEX($N$261:$Q$261,1,K$241+1)))</f>
        <v>43600</v>
      </c>
      <c r="L252" s="509">
        <f t="shared" si="109"/>
        <v>43600</v>
      </c>
      <c r="M252" s="509">
        <f t="shared" si="109"/>
        <v>43600</v>
      </c>
      <c r="N252" s="509">
        <f t="shared" si="109"/>
        <v>43600</v>
      </c>
      <c r="O252" s="509">
        <f t="shared" si="109"/>
        <v>43600</v>
      </c>
      <c r="P252" s="509">
        <f t="shared" si="109"/>
        <v>43600</v>
      </c>
      <c r="Q252" s="509">
        <f t="shared" si="109"/>
        <v>43600</v>
      </c>
      <c r="R252" s="447"/>
      <c r="S252" s="447"/>
      <c r="T252" s="447"/>
      <c r="U252" s="447"/>
      <c r="V252" s="447"/>
      <c r="W252" s="469" t="s">
        <v>599</v>
      </c>
      <c r="X252" s="469"/>
      <c r="Y252" s="469"/>
      <c r="Z252" s="469"/>
      <c r="AA252" s="469"/>
      <c r="AB252" s="447"/>
      <c r="AC252" s="963" t="s">
        <v>600</v>
      </c>
      <c r="AD252" s="964"/>
      <c r="AE252" s="964"/>
      <c r="AF252" s="965"/>
      <c r="AG252" s="447"/>
      <c r="AH252" s="510" t="s">
        <v>601</v>
      </c>
      <c r="AI252" s="510"/>
      <c r="AJ252" s="510"/>
      <c r="AK252" s="510"/>
      <c r="AL252" s="447"/>
      <c r="AM252" s="447"/>
      <c r="AN252" s="447"/>
      <c r="AO252" s="447"/>
      <c r="AP252" s="442"/>
      <c r="AQ252" s="423"/>
      <c r="AR252" s="411"/>
      <c r="AS252" s="411"/>
      <c r="AT252" s="411"/>
    </row>
    <row r="253" spans="1:46" hidden="1" outlineLevel="2" x14ac:dyDescent="0.25">
      <c r="A253" s="411"/>
      <c r="B253" s="420"/>
      <c r="C253" s="413"/>
      <c r="D253" s="442"/>
      <c r="E253" s="500"/>
      <c r="F253" s="500"/>
      <c r="G253" s="442"/>
      <c r="H253" s="811" t="s">
        <v>971</v>
      </c>
      <c r="I253" s="508" t="b">
        <v>0</v>
      </c>
      <c r="J253" s="464" t="b">
        <v>1</v>
      </c>
      <c r="K253" s="513">
        <f>DATE($I$255,MONTH(INDEX($N$269:$Q$269,1,K$241+1)),DAY(INDEX($N$269:$Q$269,1,K$241+1)))</f>
        <v>43634</v>
      </c>
      <c r="L253" s="513">
        <f t="shared" ref="L253:Q253" si="110">DATE($I$255,MONTH(INDEX($N$269:$Q$269,1,L$241+1)),DAY(INDEX($N$269:$Q$269,1,L$241+1)))</f>
        <v>43634</v>
      </c>
      <c r="M253" s="513">
        <f t="shared" si="110"/>
        <v>43634</v>
      </c>
      <c r="N253" s="513">
        <f t="shared" si="110"/>
        <v>43634</v>
      </c>
      <c r="O253" s="513">
        <f t="shared" si="110"/>
        <v>43634</v>
      </c>
      <c r="P253" s="513">
        <f t="shared" si="110"/>
        <v>43634</v>
      </c>
      <c r="Q253" s="513">
        <f t="shared" si="110"/>
        <v>43634</v>
      </c>
      <c r="R253" s="447"/>
      <c r="S253" s="447"/>
      <c r="T253" s="447"/>
      <c r="U253" s="447"/>
      <c r="V253" s="447"/>
      <c r="W253" s="469"/>
      <c r="X253" s="469"/>
      <c r="Y253" s="469"/>
      <c r="Z253" s="469"/>
      <c r="AA253" s="469"/>
      <c r="AB253" s="447"/>
      <c r="AC253" s="966"/>
      <c r="AD253" s="967"/>
      <c r="AE253" s="967"/>
      <c r="AF253" s="968"/>
      <c r="AG253" s="447"/>
      <c r="AH253" s="510"/>
      <c r="AI253" s="510"/>
      <c r="AJ253" s="510"/>
      <c r="AK253" s="510"/>
      <c r="AL253" s="447"/>
      <c r="AM253" s="447"/>
      <c r="AN253" s="447"/>
      <c r="AO253" s="447"/>
      <c r="AP253" s="442"/>
      <c r="AQ253" s="423"/>
      <c r="AR253" s="411"/>
      <c r="AS253" s="411"/>
      <c r="AT253" s="411"/>
    </row>
    <row r="254" spans="1:46" hidden="1" outlineLevel="2" x14ac:dyDescent="0.25">
      <c r="A254" s="411"/>
      <c r="B254" s="420"/>
      <c r="C254" s="413">
        <f>INT($C$233)+2</f>
        <v>3</v>
      </c>
      <c r="D254" s="442"/>
      <c r="E254" s="500"/>
      <c r="F254" s="500"/>
      <c r="G254" s="442"/>
      <c r="H254" s="511" t="s">
        <v>970</v>
      </c>
      <c r="I254" s="512" t="b">
        <f>NOT(OR(I252,I253))</f>
        <v>1</v>
      </c>
      <c r="J254" s="464" t="b">
        <v>1</v>
      </c>
      <c r="K254" s="526">
        <f t="shared" ref="K254:Q254" si="111">DATE($I$255,MONTH(INDEX($N$277:$Q$277,1,K$241+1)),DAY(INDEX($N$277:$Q$277,1,K$241+1)))</f>
        <v>43669</v>
      </c>
      <c r="L254" s="526">
        <f t="shared" si="111"/>
        <v>43669</v>
      </c>
      <c r="M254" s="526">
        <f t="shared" si="111"/>
        <v>43669</v>
      </c>
      <c r="N254" s="526">
        <f t="shared" si="111"/>
        <v>43669</v>
      </c>
      <c r="O254" s="526">
        <f t="shared" si="111"/>
        <v>43669</v>
      </c>
      <c r="P254" s="526">
        <f t="shared" si="111"/>
        <v>43669</v>
      </c>
      <c r="Q254" s="526">
        <f t="shared" si="111"/>
        <v>43669</v>
      </c>
      <c r="R254" s="447"/>
      <c r="S254" s="447"/>
      <c r="T254" s="447"/>
      <c r="U254" s="447"/>
      <c r="V254" s="447"/>
      <c r="W254" s="463"/>
      <c r="X254" s="463"/>
      <c r="Y254" s="463"/>
      <c r="Z254" s="463"/>
      <c r="AA254" s="463"/>
      <c r="AB254" s="463"/>
      <c r="AC254" s="969"/>
      <c r="AD254" s="970"/>
      <c r="AE254" s="970"/>
      <c r="AF254" s="971"/>
      <c r="AG254" s="463"/>
      <c r="AH254" s="514"/>
      <c r="AI254" s="514"/>
      <c r="AJ254" s="514"/>
      <c r="AK254" s="514"/>
      <c r="AL254" s="463"/>
      <c r="AM254" s="463"/>
      <c r="AN254" s="463"/>
      <c r="AO254" s="463"/>
      <c r="AP254" s="442"/>
      <c r="AQ254" s="423"/>
      <c r="AR254" s="411"/>
      <c r="AS254" s="411"/>
      <c r="AT254" s="411"/>
    </row>
    <row r="255" spans="1:46" hidden="1" outlineLevel="2" x14ac:dyDescent="0.25">
      <c r="A255" s="411"/>
      <c r="B255" s="420"/>
      <c r="C255" s="413">
        <f>INT($C$233)+3</f>
        <v>4</v>
      </c>
      <c r="D255" s="442"/>
      <c r="E255" s="500"/>
      <c r="F255" s="500"/>
      <c r="G255" s="442"/>
      <c r="H255" s="446" t="s">
        <v>602</v>
      </c>
      <c r="I255" s="447">
        <f>YEAR(MIN(i_date_born1st_oig2))-1</f>
        <v>2019</v>
      </c>
      <c r="J255" s="447"/>
      <c r="K255" s="447"/>
      <c r="L255" s="447"/>
      <c r="M255" s="447"/>
      <c r="N255" s="447"/>
      <c r="O255" s="447"/>
      <c r="P255" s="447"/>
      <c r="Q255" s="447"/>
      <c r="R255" s="447"/>
      <c r="S255" s="447"/>
      <c r="T255" s="447"/>
      <c r="U255" s="447"/>
      <c r="V255" s="447"/>
      <c r="W255" s="447"/>
      <c r="X255" s="447"/>
      <c r="Y255" s="447"/>
      <c r="Z255" s="447"/>
      <c r="AA255" s="447"/>
      <c r="AB255" s="447"/>
      <c r="AC255" s="963" t="s">
        <v>603</v>
      </c>
      <c r="AD255" s="964"/>
      <c r="AE255" s="964"/>
      <c r="AF255" s="965"/>
      <c r="AG255" s="447"/>
      <c r="AH255" s="515" t="s">
        <v>604</v>
      </c>
      <c r="AI255" s="510"/>
      <c r="AJ255" s="510"/>
      <c r="AK255" s="510"/>
      <c r="AL255" s="447"/>
      <c r="AM255" s="447"/>
      <c r="AN255" s="447"/>
      <c r="AO255" s="447"/>
      <c r="AP255" s="442"/>
      <c r="AQ255" s="423"/>
      <c r="AR255" s="411"/>
      <c r="AS255" s="411"/>
      <c r="AT255" s="411"/>
    </row>
    <row r="256" spans="1:46" hidden="1" outlineLevel="2" x14ac:dyDescent="0.25">
      <c r="A256" s="411"/>
      <c r="B256" s="420"/>
      <c r="C256" s="413">
        <f>INT($C$233)+3</f>
        <v>4</v>
      </c>
      <c r="D256" s="442"/>
      <c r="E256" s="500"/>
      <c r="F256" s="500"/>
      <c r="G256" s="442"/>
      <c r="H256" s="447" t="s">
        <v>605</v>
      </c>
      <c r="I256" s="447">
        <f>YEAR(MIN(i_date_born1st_ig1)+MIN(i_age_wean_a0g3))</f>
        <v>2019</v>
      </c>
      <c r="J256" s="447"/>
      <c r="K256" s="447"/>
      <c r="L256" s="447"/>
      <c r="M256" s="447"/>
      <c r="N256" s="447"/>
      <c r="O256" s="447"/>
      <c r="P256" s="447"/>
      <c r="Q256" s="447"/>
      <c r="R256" s="447"/>
      <c r="S256" s="447"/>
      <c r="T256" s="447"/>
      <c r="U256" s="447"/>
      <c r="V256" s="447"/>
      <c r="W256" s="447"/>
      <c r="X256" s="447"/>
      <c r="Y256" s="447"/>
      <c r="Z256" s="447"/>
      <c r="AA256" s="447"/>
      <c r="AB256" s="447"/>
      <c r="AC256" s="969"/>
      <c r="AD256" s="970"/>
      <c r="AE256" s="970"/>
      <c r="AF256" s="971"/>
      <c r="AG256" s="447"/>
      <c r="AH256" s="510"/>
      <c r="AI256" s="510"/>
      <c r="AJ256" s="510"/>
      <c r="AK256" s="510"/>
      <c r="AL256" s="447"/>
      <c r="AM256" s="447"/>
      <c r="AN256" s="447"/>
      <c r="AO256" s="447"/>
      <c r="AP256" s="442"/>
      <c r="AQ256" s="423"/>
      <c r="AR256" s="411"/>
      <c r="AS256" s="411"/>
      <c r="AT256" s="411"/>
    </row>
    <row r="257" spans="1:46" hidden="1" outlineLevel="2" x14ac:dyDescent="0.25">
      <c r="A257" s="411"/>
      <c r="B257" s="420"/>
      <c r="C257" s="413">
        <f>INT($C$233)+2</f>
        <v>3</v>
      </c>
      <c r="D257" s="442"/>
      <c r="E257" s="500" t="s">
        <v>606</v>
      </c>
      <c r="F257" s="500"/>
      <c r="G257" s="442"/>
      <c r="H257" s="516" t="s">
        <v>607</v>
      </c>
      <c r="I257" s="470" t="s">
        <v>608</v>
      </c>
      <c r="J257" s="517"/>
      <c r="K257" s="450">
        <f>COUNTA($H$258:$H$282)</f>
        <v>3</v>
      </c>
      <c r="L257" s="450">
        <f>COUNTA($I$258:$I$282)/K257</f>
        <v>8</v>
      </c>
      <c r="M257" s="518">
        <v>-8</v>
      </c>
      <c r="N257" s="470" t="s">
        <v>922</v>
      </c>
      <c r="O257" s="470"/>
      <c r="P257" s="470"/>
      <c r="Q257" s="470"/>
      <c r="R257" s="470" t="s">
        <v>609</v>
      </c>
      <c r="S257" s="470"/>
      <c r="T257" s="470"/>
      <c r="U257" s="470"/>
      <c r="V257" s="447"/>
      <c r="W257" s="519" t="s">
        <v>610</v>
      </c>
      <c r="X257" s="519" t="s">
        <v>611</v>
      </c>
      <c r="Y257" s="519" t="s">
        <v>612</v>
      </c>
      <c r="Z257" s="519" t="s">
        <v>613</v>
      </c>
      <c r="AA257" s="520"/>
      <c r="AB257" s="447"/>
      <c r="AC257" s="519" t="s">
        <v>610</v>
      </c>
      <c r="AD257" s="519" t="s">
        <v>611</v>
      </c>
      <c r="AE257" s="519" t="s">
        <v>612</v>
      </c>
      <c r="AF257" s="519" t="s">
        <v>613</v>
      </c>
      <c r="AG257" s="447"/>
      <c r="AH257" s="521" t="s">
        <v>610</v>
      </c>
      <c r="AI257" s="521" t="s">
        <v>611</v>
      </c>
      <c r="AJ257" s="521" t="s">
        <v>612</v>
      </c>
      <c r="AK257" s="521" t="s">
        <v>613</v>
      </c>
      <c r="AL257" s="447"/>
      <c r="AM257" s="447"/>
      <c r="AN257" s="447"/>
      <c r="AO257" s="447"/>
      <c r="AP257" s="442"/>
      <c r="AQ257" s="423"/>
      <c r="AR257" s="411"/>
      <c r="AS257" s="411"/>
      <c r="AT257" s="411"/>
    </row>
    <row r="258" spans="1:46" hidden="1" outlineLevel="2" x14ac:dyDescent="0.25">
      <c r="A258" s="411"/>
      <c r="B258" s="420"/>
      <c r="C258" s="413">
        <f>INT($C$233)+2</f>
        <v>3</v>
      </c>
      <c r="D258" s="442"/>
      <c r="E258" s="500">
        <v>1</v>
      </c>
      <c r="F258" s="500"/>
      <c r="G258" s="442"/>
      <c r="H258" s="463" t="str">
        <f>H$252</f>
        <v>Aut</v>
      </c>
      <c r="I258" s="522">
        <v>0</v>
      </c>
      <c r="J258" s="523" t="s">
        <v>614</v>
      </c>
      <c r="K258" s="524">
        <f>N258-150</f>
        <v>43863</v>
      </c>
      <c r="L258" s="524">
        <f>K258+17/2</f>
        <v>43871.5</v>
      </c>
      <c r="M258" s="447"/>
      <c r="N258" s="525">
        <v>44013</v>
      </c>
      <c r="O258" s="525">
        <v>44013</v>
      </c>
      <c r="P258" s="525">
        <v>44013</v>
      </c>
      <c r="Q258" s="525">
        <v>44013</v>
      </c>
      <c r="R258" s="526">
        <f t="shared" ref="R258:U281" si="112">DATE($I$255,MONTH(INDEX($N258:$Q258,1,R$241+1)),DAY(INDEX($N258:$Q258,1,R$241+1)))</f>
        <v>43647</v>
      </c>
      <c r="S258" s="526">
        <f t="shared" si="112"/>
        <v>43647</v>
      </c>
      <c r="T258" s="526">
        <f t="shared" si="112"/>
        <v>43647</v>
      </c>
      <c r="U258" s="526">
        <f t="shared" si="112"/>
        <v>43647</v>
      </c>
      <c r="V258" s="447"/>
      <c r="W258" s="527">
        <f t="shared" ref="W258:W281" si="113">((N258-150)-INDEX(N$252:N$254,$E258,1))/30.5</f>
        <v>8.6229508196721305</v>
      </c>
      <c r="X258" s="527">
        <f t="shared" ref="X258:X281" si="114">((O258-150)-INDEX(O$252:O$254,$E258,1))/30.5</f>
        <v>8.6229508196721305</v>
      </c>
      <c r="Y258" s="527">
        <f t="shared" ref="Y258:Y281" si="115">((P258-150)-INDEX(P$252:P$254,$E258,1))/30.5</f>
        <v>8.6229508196721305</v>
      </c>
      <c r="Z258" s="527">
        <f t="shared" ref="Z258:Z281" si="116">((Q258-150)-INDEX(Q$252:Q$254,$E258,1))/30.5</f>
        <v>8.6229508196721305</v>
      </c>
      <c r="AA258" s="528"/>
      <c r="AB258" s="447"/>
      <c r="AC258" s="529">
        <v>0</v>
      </c>
      <c r="AD258" s="530">
        <v>0</v>
      </c>
      <c r="AE258" s="530">
        <v>0</v>
      </c>
      <c r="AF258" s="531">
        <v>0</v>
      </c>
      <c r="AG258" s="447"/>
      <c r="AH258" s="532" t="b">
        <v>0</v>
      </c>
      <c r="AI258" s="533" t="b">
        <v>0</v>
      </c>
      <c r="AJ258" s="533" t="b">
        <v>0</v>
      </c>
      <c r="AK258" s="534" t="b">
        <v>0</v>
      </c>
      <c r="AL258" s="447"/>
      <c r="AM258" s="447"/>
      <c r="AN258" s="447"/>
      <c r="AO258" s="447"/>
      <c r="AP258" s="442"/>
      <c r="AQ258" s="423"/>
      <c r="AR258" s="411"/>
      <c r="AS258" s="411"/>
      <c r="AT258" s="411"/>
    </row>
    <row r="259" spans="1:46" hidden="1" outlineLevel="3" x14ac:dyDescent="0.25">
      <c r="A259" s="411"/>
      <c r="B259" s="420"/>
      <c r="C259" s="413">
        <f>INT($C$233)+3</f>
        <v>4</v>
      </c>
      <c r="D259" s="442"/>
      <c r="E259" s="500">
        <v>1</v>
      </c>
      <c r="F259" s="500"/>
      <c r="G259" s="442"/>
      <c r="H259" s="447"/>
      <c r="I259" s="522">
        <v>1</v>
      </c>
      <c r="J259" s="535" t="s">
        <v>615</v>
      </c>
      <c r="K259" s="524">
        <f>N259-150</f>
        <v>44181</v>
      </c>
      <c r="L259" s="524">
        <f>K259+17/2</f>
        <v>44189.5</v>
      </c>
      <c r="M259" s="447"/>
      <c r="N259" s="525">
        <v>44331</v>
      </c>
      <c r="O259" s="525">
        <v>44331</v>
      </c>
      <c r="P259" s="525">
        <v>44331</v>
      </c>
      <c r="Q259" s="525">
        <v>44331</v>
      </c>
      <c r="R259" s="526">
        <f t="shared" si="112"/>
        <v>43600</v>
      </c>
      <c r="S259" s="526">
        <f t="shared" si="112"/>
        <v>43600</v>
      </c>
      <c r="T259" s="526">
        <f t="shared" si="112"/>
        <v>43600</v>
      </c>
      <c r="U259" s="526">
        <f t="shared" si="112"/>
        <v>43600</v>
      </c>
      <c r="V259" s="447"/>
      <c r="W259" s="536">
        <f t="shared" si="113"/>
        <v>19.049180327868854</v>
      </c>
      <c r="X259" s="536">
        <f t="shared" si="114"/>
        <v>19.049180327868854</v>
      </c>
      <c r="Y259" s="536">
        <f t="shared" si="115"/>
        <v>19.049180327868854</v>
      </c>
      <c r="Z259" s="536">
        <f t="shared" si="116"/>
        <v>19.049180327868854</v>
      </c>
      <c r="AA259" s="537"/>
      <c r="AB259" s="447"/>
      <c r="AC259" s="538">
        <v>0</v>
      </c>
      <c r="AD259" s="539">
        <v>0</v>
      </c>
      <c r="AE259" s="539">
        <v>0</v>
      </c>
      <c r="AF259" s="540">
        <v>0</v>
      </c>
      <c r="AG259" s="447"/>
      <c r="AH259" s="541" t="b">
        <v>1</v>
      </c>
      <c r="AI259" s="542" t="b">
        <v>1</v>
      </c>
      <c r="AJ259" s="542" t="b">
        <v>1</v>
      </c>
      <c r="AK259" s="543" t="b">
        <v>1</v>
      </c>
      <c r="AL259" s="447"/>
      <c r="AM259" s="447"/>
      <c r="AN259" s="447"/>
      <c r="AO259" s="447"/>
      <c r="AP259" s="442"/>
      <c r="AQ259" s="423"/>
      <c r="AR259" s="411"/>
      <c r="AS259" s="411"/>
      <c r="AT259" s="411"/>
    </row>
    <row r="260" spans="1:46" hidden="1" outlineLevel="3" x14ac:dyDescent="0.25">
      <c r="A260" s="411"/>
      <c r="B260" s="420"/>
      <c r="C260" s="413">
        <f t="shared" ref="C260:C265" si="117">INT($C$233+3)</f>
        <v>4</v>
      </c>
      <c r="D260" s="442"/>
      <c r="E260" s="500">
        <v>1</v>
      </c>
      <c r="F260" s="500"/>
      <c r="G260" s="442"/>
      <c r="H260" s="447"/>
      <c r="I260" s="522">
        <v>2</v>
      </c>
      <c r="J260" s="544" t="s">
        <v>616</v>
      </c>
      <c r="K260" s="545"/>
      <c r="L260" s="447"/>
      <c r="M260" s="447"/>
      <c r="N260" s="546">
        <f t="shared" ref="N260:Q265" si="118">DATEVALUE(DAY(N259)&amp;"/"&amp;MONTH(N259)&amp;"/"&amp;YEAR(N259)+1)</f>
        <v>44696</v>
      </c>
      <c r="O260" s="546">
        <f t="shared" si="118"/>
        <v>44696</v>
      </c>
      <c r="P260" s="546">
        <f t="shared" si="118"/>
        <v>44696</v>
      </c>
      <c r="Q260" s="546">
        <f t="shared" si="118"/>
        <v>44696</v>
      </c>
      <c r="R260" s="526">
        <f t="shared" si="112"/>
        <v>43600</v>
      </c>
      <c r="S260" s="526">
        <f t="shared" si="112"/>
        <v>43600</v>
      </c>
      <c r="T260" s="526">
        <f t="shared" si="112"/>
        <v>43600</v>
      </c>
      <c r="U260" s="526">
        <f t="shared" si="112"/>
        <v>43600</v>
      </c>
      <c r="V260" s="447"/>
      <c r="W260" s="536">
        <f t="shared" si="113"/>
        <v>31.016393442622952</v>
      </c>
      <c r="X260" s="536">
        <f t="shared" si="114"/>
        <v>31.016393442622952</v>
      </c>
      <c r="Y260" s="536">
        <f t="shared" si="115"/>
        <v>31.016393442622952</v>
      </c>
      <c r="Z260" s="536">
        <f t="shared" si="116"/>
        <v>31.016393442622952</v>
      </c>
      <c r="AA260" s="537"/>
      <c r="AB260" s="447"/>
      <c r="AC260" s="538">
        <v>0</v>
      </c>
      <c r="AD260" s="539">
        <v>0</v>
      </c>
      <c r="AE260" s="539">
        <v>0</v>
      </c>
      <c r="AF260" s="540">
        <v>0</v>
      </c>
      <c r="AG260" s="447"/>
      <c r="AH260" s="541" t="b">
        <v>1</v>
      </c>
      <c r="AI260" s="542" t="b">
        <v>1</v>
      </c>
      <c r="AJ260" s="542" t="b">
        <v>1</v>
      </c>
      <c r="AK260" s="543" t="b">
        <v>1</v>
      </c>
      <c r="AL260" s="447"/>
      <c r="AM260" s="447"/>
      <c r="AN260" s="447"/>
      <c r="AO260" s="447"/>
      <c r="AP260" s="442"/>
      <c r="AQ260" s="423"/>
      <c r="AR260" s="411"/>
      <c r="AS260" s="411"/>
      <c r="AT260" s="411"/>
    </row>
    <row r="261" spans="1:46" hidden="1" outlineLevel="3" x14ac:dyDescent="0.25">
      <c r="A261" s="411"/>
      <c r="B261" s="420"/>
      <c r="C261" s="413">
        <f t="shared" si="117"/>
        <v>4</v>
      </c>
      <c r="D261" s="442"/>
      <c r="E261" s="500">
        <v>1</v>
      </c>
      <c r="F261" s="500"/>
      <c r="G261" s="442"/>
      <c r="H261" s="447"/>
      <c r="I261" s="447">
        <v>3</v>
      </c>
      <c r="J261" s="446" t="s">
        <v>617</v>
      </c>
      <c r="K261" s="447"/>
      <c r="L261" s="447"/>
      <c r="M261" s="447"/>
      <c r="N261" s="546">
        <f t="shared" si="118"/>
        <v>45061</v>
      </c>
      <c r="O261" s="546">
        <f t="shared" si="118"/>
        <v>45061</v>
      </c>
      <c r="P261" s="546">
        <f t="shared" si="118"/>
        <v>45061</v>
      </c>
      <c r="Q261" s="546">
        <f t="shared" si="118"/>
        <v>45061</v>
      </c>
      <c r="R261" s="526">
        <f t="shared" si="112"/>
        <v>43600</v>
      </c>
      <c r="S261" s="526">
        <f t="shared" si="112"/>
        <v>43600</v>
      </c>
      <c r="T261" s="526">
        <f t="shared" si="112"/>
        <v>43600</v>
      </c>
      <c r="U261" s="526">
        <f t="shared" si="112"/>
        <v>43600</v>
      </c>
      <c r="V261" s="447"/>
      <c r="W261" s="536">
        <f t="shared" si="113"/>
        <v>42.983606557377051</v>
      </c>
      <c r="X261" s="536">
        <f t="shared" si="114"/>
        <v>42.983606557377051</v>
      </c>
      <c r="Y261" s="536">
        <f t="shared" si="115"/>
        <v>42.983606557377051</v>
      </c>
      <c r="Z261" s="536">
        <f t="shared" si="116"/>
        <v>42.983606557377051</v>
      </c>
      <c r="AA261" s="537"/>
      <c r="AB261" s="447"/>
      <c r="AC261" s="538">
        <v>0</v>
      </c>
      <c r="AD261" s="539">
        <v>0</v>
      </c>
      <c r="AE261" s="539">
        <v>0</v>
      </c>
      <c r="AF261" s="540">
        <v>0</v>
      </c>
      <c r="AG261" s="447"/>
      <c r="AH261" s="541" t="b">
        <v>1</v>
      </c>
      <c r="AI261" s="542" t="b">
        <v>1</v>
      </c>
      <c r="AJ261" s="542" t="b">
        <v>1</v>
      </c>
      <c r="AK261" s="543" t="b">
        <v>1</v>
      </c>
      <c r="AL261" s="447"/>
      <c r="AM261" s="447"/>
      <c r="AN261" s="447"/>
      <c r="AO261" s="447"/>
      <c r="AP261" s="442"/>
      <c r="AQ261" s="423"/>
      <c r="AR261" s="411"/>
      <c r="AS261" s="411"/>
      <c r="AT261" s="411"/>
    </row>
    <row r="262" spans="1:46" hidden="1" outlineLevel="3" x14ac:dyDescent="0.25">
      <c r="A262" s="411"/>
      <c r="B262" s="420"/>
      <c r="C262" s="413">
        <f t="shared" si="117"/>
        <v>4</v>
      </c>
      <c r="D262" s="442"/>
      <c r="E262" s="500">
        <v>1</v>
      </c>
      <c r="F262" s="500"/>
      <c r="G262" s="442"/>
      <c r="H262" s="447"/>
      <c r="I262" s="447">
        <v>4</v>
      </c>
      <c r="J262" s="447" t="s">
        <v>618</v>
      </c>
      <c r="K262" s="447"/>
      <c r="L262" s="447"/>
      <c r="M262" s="447"/>
      <c r="N262" s="546">
        <f t="shared" si="118"/>
        <v>45427</v>
      </c>
      <c r="O262" s="546">
        <f t="shared" si="118"/>
        <v>45427</v>
      </c>
      <c r="P262" s="546">
        <f t="shared" si="118"/>
        <v>45427</v>
      </c>
      <c r="Q262" s="546">
        <f t="shared" si="118"/>
        <v>45427</v>
      </c>
      <c r="R262" s="526">
        <f t="shared" si="112"/>
        <v>43600</v>
      </c>
      <c r="S262" s="526">
        <f t="shared" si="112"/>
        <v>43600</v>
      </c>
      <c r="T262" s="526">
        <f t="shared" si="112"/>
        <v>43600</v>
      </c>
      <c r="U262" s="526">
        <f t="shared" si="112"/>
        <v>43600</v>
      </c>
      <c r="V262" s="447"/>
      <c r="W262" s="536">
        <f t="shared" si="113"/>
        <v>54.983606557377051</v>
      </c>
      <c r="X262" s="536">
        <f t="shared" si="114"/>
        <v>54.983606557377051</v>
      </c>
      <c r="Y262" s="536">
        <f t="shared" si="115"/>
        <v>54.983606557377051</v>
      </c>
      <c r="Z262" s="536">
        <f t="shared" si="116"/>
        <v>54.983606557377051</v>
      </c>
      <c r="AA262" s="537"/>
      <c r="AB262" s="447"/>
      <c r="AC262" s="538">
        <v>0</v>
      </c>
      <c r="AD262" s="539">
        <v>0</v>
      </c>
      <c r="AE262" s="539">
        <v>0</v>
      </c>
      <c r="AF262" s="540">
        <v>0</v>
      </c>
      <c r="AG262" s="447"/>
      <c r="AH262" s="541" t="b">
        <v>1</v>
      </c>
      <c r="AI262" s="542" t="b">
        <v>1</v>
      </c>
      <c r="AJ262" s="542" t="b">
        <v>1</v>
      </c>
      <c r="AK262" s="543" t="b">
        <v>1</v>
      </c>
      <c r="AL262" s="447"/>
      <c r="AM262" s="447"/>
      <c r="AN262" s="447"/>
      <c r="AO262" s="447"/>
      <c r="AP262" s="442"/>
      <c r="AQ262" s="423"/>
      <c r="AR262" s="411"/>
      <c r="AS262" s="411"/>
      <c r="AT262" s="411"/>
    </row>
    <row r="263" spans="1:46" hidden="1" outlineLevel="3" x14ac:dyDescent="0.25">
      <c r="A263" s="411"/>
      <c r="B263" s="420"/>
      <c r="C263" s="413">
        <f t="shared" si="117"/>
        <v>4</v>
      </c>
      <c r="D263" s="442"/>
      <c r="E263" s="500">
        <v>1</v>
      </c>
      <c r="F263" s="500"/>
      <c r="G263" s="442"/>
      <c r="H263" s="447"/>
      <c r="I263" s="447">
        <v>5</v>
      </c>
      <c r="J263" s="447" t="s">
        <v>619</v>
      </c>
      <c r="K263" s="447"/>
      <c r="L263" s="447"/>
      <c r="M263" s="447"/>
      <c r="N263" s="546">
        <f t="shared" si="118"/>
        <v>45792</v>
      </c>
      <c r="O263" s="546">
        <f t="shared" si="118"/>
        <v>45792</v>
      </c>
      <c r="P263" s="546">
        <f t="shared" si="118"/>
        <v>45792</v>
      </c>
      <c r="Q263" s="546">
        <f t="shared" si="118"/>
        <v>45792</v>
      </c>
      <c r="R263" s="526">
        <f t="shared" si="112"/>
        <v>43600</v>
      </c>
      <c r="S263" s="526">
        <f t="shared" si="112"/>
        <v>43600</v>
      </c>
      <c r="T263" s="526">
        <f t="shared" si="112"/>
        <v>43600</v>
      </c>
      <c r="U263" s="526">
        <f t="shared" si="112"/>
        <v>43600</v>
      </c>
      <c r="V263" s="447"/>
      <c r="W263" s="536">
        <f t="shared" si="113"/>
        <v>66.950819672131146</v>
      </c>
      <c r="X263" s="536">
        <f t="shared" si="114"/>
        <v>66.950819672131146</v>
      </c>
      <c r="Y263" s="536">
        <f t="shared" si="115"/>
        <v>66.950819672131146</v>
      </c>
      <c r="Z263" s="536">
        <f t="shared" si="116"/>
        <v>66.950819672131146</v>
      </c>
      <c r="AA263" s="537"/>
      <c r="AB263" s="447"/>
      <c r="AC263" s="538">
        <v>0</v>
      </c>
      <c r="AD263" s="539">
        <v>0</v>
      </c>
      <c r="AE263" s="539">
        <v>0</v>
      </c>
      <c r="AF263" s="540">
        <v>0</v>
      </c>
      <c r="AG263" s="447"/>
      <c r="AH263" s="541" t="b">
        <v>1</v>
      </c>
      <c r="AI263" s="542" t="b">
        <v>1</v>
      </c>
      <c r="AJ263" s="542" t="b">
        <v>1</v>
      </c>
      <c r="AK263" s="543" t="b">
        <v>1</v>
      </c>
      <c r="AL263" s="447"/>
      <c r="AM263" s="447"/>
      <c r="AN263" s="447"/>
      <c r="AO263" s="447"/>
      <c r="AP263" s="442"/>
      <c r="AQ263" s="423"/>
      <c r="AR263" s="411"/>
      <c r="AS263" s="411"/>
      <c r="AT263" s="411"/>
    </row>
    <row r="264" spans="1:46" hidden="1" outlineLevel="3" x14ac:dyDescent="0.25">
      <c r="A264" s="411"/>
      <c r="B264" s="420"/>
      <c r="C264" s="413">
        <f t="shared" si="117"/>
        <v>4</v>
      </c>
      <c r="D264" s="442"/>
      <c r="E264" s="500">
        <v>1</v>
      </c>
      <c r="F264" s="500"/>
      <c r="G264" s="442"/>
      <c r="H264" s="447"/>
      <c r="I264" s="447">
        <v>6</v>
      </c>
      <c r="J264" s="447" t="s">
        <v>620</v>
      </c>
      <c r="K264" s="447"/>
      <c r="L264" s="447"/>
      <c r="M264" s="447"/>
      <c r="N264" s="546">
        <f t="shared" si="118"/>
        <v>46157</v>
      </c>
      <c r="O264" s="546">
        <f t="shared" si="118"/>
        <v>46157</v>
      </c>
      <c r="P264" s="546">
        <f t="shared" si="118"/>
        <v>46157</v>
      </c>
      <c r="Q264" s="546">
        <f t="shared" si="118"/>
        <v>46157</v>
      </c>
      <c r="R264" s="526">
        <f t="shared" si="112"/>
        <v>43600</v>
      </c>
      <c r="S264" s="526">
        <f t="shared" si="112"/>
        <v>43600</v>
      </c>
      <c r="T264" s="526">
        <f t="shared" si="112"/>
        <v>43600</v>
      </c>
      <c r="U264" s="526">
        <f t="shared" si="112"/>
        <v>43600</v>
      </c>
      <c r="V264" s="447"/>
      <c r="W264" s="536">
        <f t="shared" si="113"/>
        <v>78.918032786885249</v>
      </c>
      <c r="X264" s="536">
        <f t="shared" si="114"/>
        <v>78.918032786885249</v>
      </c>
      <c r="Y264" s="536">
        <f t="shared" si="115"/>
        <v>78.918032786885249</v>
      </c>
      <c r="Z264" s="536">
        <f t="shared" si="116"/>
        <v>78.918032786885249</v>
      </c>
      <c r="AA264" s="537"/>
      <c r="AB264" s="447"/>
      <c r="AC264" s="538">
        <v>0</v>
      </c>
      <c r="AD264" s="539">
        <v>0</v>
      </c>
      <c r="AE264" s="539">
        <v>0</v>
      </c>
      <c r="AF264" s="540">
        <v>0</v>
      </c>
      <c r="AG264" s="447"/>
      <c r="AH264" s="541" t="b">
        <v>1</v>
      </c>
      <c r="AI264" s="542" t="b">
        <v>1</v>
      </c>
      <c r="AJ264" s="542" t="b">
        <v>1</v>
      </c>
      <c r="AK264" s="543" t="b">
        <v>1</v>
      </c>
      <c r="AL264" s="447"/>
      <c r="AM264" s="447"/>
      <c r="AN264" s="447"/>
      <c r="AO264" s="447"/>
      <c r="AP264" s="442"/>
      <c r="AQ264" s="423"/>
      <c r="AR264" s="411"/>
      <c r="AS264" s="411"/>
      <c r="AT264" s="411"/>
    </row>
    <row r="265" spans="1:46" hidden="1" outlineLevel="3" x14ac:dyDescent="0.25">
      <c r="A265" s="411"/>
      <c r="B265" s="420"/>
      <c r="C265" s="413">
        <f t="shared" si="117"/>
        <v>4</v>
      </c>
      <c r="D265" s="442"/>
      <c r="E265" s="500">
        <v>1</v>
      </c>
      <c r="F265" s="500"/>
      <c r="G265" s="442"/>
      <c r="H265" s="447"/>
      <c r="I265" s="447">
        <v>7</v>
      </c>
      <c r="J265" s="447" t="s">
        <v>621</v>
      </c>
      <c r="K265" s="447"/>
      <c r="L265" s="447"/>
      <c r="M265" s="447"/>
      <c r="N265" s="546">
        <f t="shared" si="118"/>
        <v>46522</v>
      </c>
      <c r="O265" s="546">
        <f t="shared" si="118"/>
        <v>46522</v>
      </c>
      <c r="P265" s="546">
        <f t="shared" si="118"/>
        <v>46522</v>
      </c>
      <c r="Q265" s="546">
        <f t="shared" si="118"/>
        <v>46522</v>
      </c>
      <c r="R265" s="526">
        <f t="shared" si="112"/>
        <v>43600</v>
      </c>
      <c r="S265" s="526">
        <f t="shared" si="112"/>
        <v>43600</v>
      </c>
      <c r="T265" s="526">
        <f t="shared" si="112"/>
        <v>43600</v>
      </c>
      <c r="U265" s="526">
        <f t="shared" si="112"/>
        <v>43600</v>
      </c>
      <c r="V265" s="447"/>
      <c r="W265" s="547">
        <f t="shared" si="113"/>
        <v>90.885245901639351</v>
      </c>
      <c r="X265" s="547">
        <f t="shared" si="114"/>
        <v>90.885245901639351</v>
      </c>
      <c r="Y265" s="547">
        <f t="shared" si="115"/>
        <v>90.885245901639351</v>
      </c>
      <c r="Z265" s="547">
        <f t="shared" si="116"/>
        <v>90.885245901639351</v>
      </c>
      <c r="AA265" s="548"/>
      <c r="AB265" s="447"/>
      <c r="AC265" s="549">
        <v>0</v>
      </c>
      <c r="AD265" s="550">
        <v>0</v>
      </c>
      <c r="AE265" s="550">
        <v>0</v>
      </c>
      <c r="AF265" s="551">
        <v>0</v>
      </c>
      <c r="AG265" s="447"/>
      <c r="AH265" s="552" t="b">
        <v>1</v>
      </c>
      <c r="AI265" s="553" t="b">
        <v>1</v>
      </c>
      <c r="AJ265" s="553" t="b">
        <v>1</v>
      </c>
      <c r="AK265" s="554" t="b">
        <v>1</v>
      </c>
      <c r="AL265" s="447"/>
      <c r="AM265" s="447"/>
      <c r="AN265" s="447"/>
      <c r="AO265" s="447"/>
      <c r="AP265" s="442"/>
      <c r="AQ265" s="423"/>
      <c r="AR265" s="411"/>
      <c r="AS265" s="411"/>
      <c r="AT265" s="411"/>
    </row>
    <row r="266" spans="1:46" hidden="1" outlineLevel="2" x14ac:dyDescent="0.25">
      <c r="A266" s="411"/>
      <c r="B266" s="420"/>
      <c r="C266" s="413">
        <f>INT($C$233)+2</f>
        <v>3</v>
      </c>
      <c r="D266" s="442"/>
      <c r="E266" s="500">
        <v>2</v>
      </c>
      <c r="F266" s="500"/>
      <c r="G266" s="442"/>
      <c r="H266" s="463" t="str">
        <f>H$253</f>
        <v>Win</v>
      </c>
      <c r="I266" s="447">
        <v>0</v>
      </c>
      <c r="J266" s="523" t="s">
        <v>614</v>
      </c>
      <c r="K266" s="524">
        <f>N266-150</f>
        <v>43882</v>
      </c>
      <c r="L266" s="524">
        <f>K266+17/2</f>
        <v>43890.5</v>
      </c>
      <c r="M266" s="447"/>
      <c r="N266" s="525">
        <v>44032</v>
      </c>
      <c r="O266" s="525">
        <v>44032</v>
      </c>
      <c r="P266" s="525">
        <v>44032</v>
      </c>
      <c r="Q266" s="525">
        <v>44032</v>
      </c>
      <c r="R266" s="526">
        <f t="shared" si="112"/>
        <v>43666</v>
      </c>
      <c r="S266" s="526">
        <f t="shared" si="112"/>
        <v>43666</v>
      </c>
      <c r="T266" s="526">
        <f t="shared" si="112"/>
        <v>43666</v>
      </c>
      <c r="U266" s="526">
        <f t="shared" si="112"/>
        <v>43666</v>
      </c>
      <c r="V266" s="447"/>
      <c r="W266" s="527">
        <f t="shared" si="113"/>
        <v>8.1311475409836067</v>
      </c>
      <c r="X266" s="527">
        <f t="shared" si="114"/>
        <v>8.1311475409836067</v>
      </c>
      <c r="Y266" s="527">
        <f t="shared" si="115"/>
        <v>8.1311475409836067</v>
      </c>
      <c r="Z266" s="527">
        <f t="shared" si="116"/>
        <v>8.1311475409836067</v>
      </c>
      <c r="AA266" s="528"/>
      <c r="AB266" s="447"/>
      <c r="AC266" s="529">
        <v>1</v>
      </c>
      <c r="AD266" s="530">
        <v>1</v>
      </c>
      <c r="AE266" s="530">
        <v>1</v>
      </c>
      <c r="AF266" s="531">
        <v>1</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INT($C$233)+3</f>
        <v>4</v>
      </c>
      <c r="D267" s="442"/>
      <c r="E267" s="500">
        <v>2</v>
      </c>
      <c r="F267" s="500"/>
      <c r="G267" s="442"/>
      <c r="H267" s="447"/>
      <c r="I267" s="447">
        <v>1</v>
      </c>
      <c r="J267" s="535" t="s">
        <v>615</v>
      </c>
      <c r="K267" s="524">
        <f>N267-150</f>
        <v>44215</v>
      </c>
      <c r="L267" s="524">
        <f>K267+17/2</f>
        <v>44223.5</v>
      </c>
      <c r="M267" s="447"/>
      <c r="N267" s="525">
        <v>44365</v>
      </c>
      <c r="O267" s="525">
        <v>44365</v>
      </c>
      <c r="P267" s="525">
        <v>44365</v>
      </c>
      <c r="Q267" s="525">
        <v>44365</v>
      </c>
      <c r="R267" s="526">
        <f t="shared" si="112"/>
        <v>43634</v>
      </c>
      <c r="S267" s="526">
        <f t="shared" si="112"/>
        <v>43634</v>
      </c>
      <c r="T267" s="526">
        <f t="shared" si="112"/>
        <v>43634</v>
      </c>
      <c r="U267" s="526">
        <f t="shared" si="112"/>
        <v>43634</v>
      </c>
      <c r="V267" s="447"/>
      <c r="W267" s="536">
        <f t="shared" si="113"/>
        <v>19.049180327868854</v>
      </c>
      <c r="X267" s="536">
        <f t="shared" si="114"/>
        <v>19.049180327868854</v>
      </c>
      <c r="Y267" s="536">
        <f t="shared" si="115"/>
        <v>19.049180327868854</v>
      </c>
      <c r="Z267" s="536">
        <f t="shared" si="116"/>
        <v>19.049180327868854</v>
      </c>
      <c r="AA267" s="537"/>
      <c r="AB267" s="447"/>
      <c r="AC267" s="538">
        <v>1</v>
      </c>
      <c r="AD267" s="539">
        <v>1</v>
      </c>
      <c r="AE267" s="539">
        <v>1</v>
      </c>
      <c r="AF267" s="540">
        <v>1</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9">INT($C$233+3)</f>
        <v>4</v>
      </c>
      <c r="D268" s="442"/>
      <c r="E268" s="500">
        <v>2</v>
      </c>
      <c r="F268" s="500"/>
      <c r="G268" s="442"/>
      <c r="H268" s="447"/>
      <c r="I268" s="447">
        <v>2</v>
      </c>
      <c r="J268" s="535" t="s">
        <v>622</v>
      </c>
      <c r="K268" s="447"/>
      <c r="L268" s="447"/>
      <c r="M268" s="447"/>
      <c r="N268" s="546">
        <f t="shared" ref="N268:Q268" si="120">DATEVALUE(DAY(N267)&amp;"/"&amp;MONTH(N267)&amp;"/"&amp;YEAR(N267)+1)</f>
        <v>44730</v>
      </c>
      <c r="O268" s="546">
        <f t="shared" si="120"/>
        <v>44730</v>
      </c>
      <c r="P268" s="546">
        <f t="shared" si="120"/>
        <v>44730</v>
      </c>
      <c r="Q268" s="546">
        <f t="shared" si="120"/>
        <v>44730</v>
      </c>
      <c r="R268" s="526">
        <f t="shared" si="112"/>
        <v>43634</v>
      </c>
      <c r="S268" s="526">
        <f t="shared" si="112"/>
        <v>43634</v>
      </c>
      <c r="T268" s="526">
        <f t="shared" si="112"/>
        <v>43634</v>
      </c>
      <c r="U268" s="526">
        <f t="shared" si="112"/>
        <v>43634</v>
      </c>
      <c r="V268" s="447"/>
      <c r="W268" s="536">
        <f t="shared" si="113"/>
        <v>31.016393442622952</v>
      </c>
      <c r="X268" s="536">
        <f t="shared" si="114"/>
        <v>31.016393442622952</v>
      </c>
      <c r="Y268" s="536">
        <f t="shared" si="115"/>
        <v>31.016393442622952</v>
      </c>
      <c r="Z268" s="536">
        <f t="shared" si="116"/>
        <v>31.016393442622952</v>
      </c>
      <c r="AA268" s="537"/>
      <c r="AB268" s="447"/>
      <c r="AC268" s="538">
        <v>1</v>
      </c>
      <c r="AD268" s="539">
        <v>1</v>
      </c>
      <c r="AE268" s="539">
        <v>1</v>
      </c>
      <c r="AF268" s="540">
        <v>1</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9"/>
        <v>4</v>
      </c>
      <c r="D269" s="442"/>
      <c r="E269" s="500">
        <v>2</v>
      </c>
      <c r="F269" s="500"/>
      <c r="G269" s="442"/>
      <c r="H269" s="447"/>
      <c r="I269" s="447">
        <v>3</v>
      </c>
      <c r="J269" s="535" t="s">
        <v>623</v>
      </c>
      <c r="K269" s="447"/>
      <c r="L269" s="447"/>
      <c r="M269" s="447"/>
      <c r="N269" s="546">
        <f t="shared" ref="N269:Q269" si="121">DATEVALUE(DAY(N268)&amp;"/"&amp;MONTH(N268)&amp;"/"&amp;YEAR(N268)+1)</f>
        <v>45095</v>
      </c>
      <c r="O269" s="546">
        <f t="shared" si="121"/>
        <v>45095</v>
      </c>
      <c r="P269" s="546">
        <f t="shared" si="121"/>
        <v>45095</v>
      </c>
      <c r="Q269" s="546">
        <f t="shared" si="121"/>
        <v>45095</v>
      </c>
      <c r="R269" s="526">
        <f t="shared" si="112"/>
        <v>43634</v>
      </c>
      <c r="S269" s="526">
        <f t="shared" si="112"/>
        <v>43634</v>
      </c>
      <c r="T269" s="526">
        <f t="shared" si="112"/>
        <v>43634</v>
      </c>
      <c r="U269" s="526">
        <f t="shared" si="112"/>
        <v>43634</v>
      </c>
      <c r="V269" s="447"/>
      <c r="W269" s="536">
        <f t="shared" si="113"/>
        <v>42.983606557377051</v>
      </c>
      <c r="X269" s="536">
        <f t="shared" si="114"/>
        <v>42.983606557377051</v>
      </c>
      <c r="Y269" s="536">
        <f t="shared" si="115"/>
        <v>42.983606557377051</v>
      </c>
      <c r="Z269" s="536">
        <f t="shared" si="116"/>
        <v>42.983606557377051</v>
      </c>
      <c r="AA269" s="537"/>
      <c r="AB269" s="447"/>
      <c r="AC269" s="538">
        <v>1</v>
      </c>
      <c r="AD269" s="539">
        <v>1</v>
      </c>
      <c r="AE269" s="539">
        <v>1</v>
      </c>
      <c r="AF269" s="540">
        <v>1</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9"/>
        <v>4</v>
      </c>
      <c r="D270" s="442"/>
      <c r="E270" s="500">
        <v>2</v>
      </c>
      <c r="F270" s="500"/>
      <c r="G270" s="442"/>
      <c r="H270" s="447"/>
      <c r="I270" s="447">
        <v>4</v>
      </c>
      <c r="J270" s="535" t="s">
        <v>624</v>
      </c>
      <c r="K270" s="447"/>
      <c r="L270" s="447"/>
      <c r="M270" s="447"/>
      <c r="N270" s="546">
        <f t="shared" ref="N270:Q270" si="122">DATEVALUE(DAY(N269)&amp;"/"&amp;MONTH(N269)&amp;"/"&amp;YEAR(N269)+1)</f>
        <v>45461</v>
      </c>
      <c r="O270" s="546">
        <f t="shared" si="122"/>
        <v>45461</v>
      </c>
      <c r="P270" s="546">
        <f t="shared" si="122"/>
        <v>45461</v>
      </c>
      <c r="Q270" s="546">
        <f t="shared" si="122"/>
        <v>45461</v>
      </c>
      <c r="R270" s="526">
        <f t="shared" si="112"/>
        <v>43634</v>
      </c>
      <c r="S270" s="526">
        <f t="shared" si="112"/>
        <v>43634</v>
      </c>
      <c r="T270" s="526">
        <f t="shared" si="112"/>
        <v>43634</v>
      </c>
      <c r="U270" s="526">
        <f t="shared" si="112"/>
        <v>43634</v>
      </c>
      <c r="V270" s="447"/>
      <c r="W270" s="536">
        <f t="shared" si="113"/>
        <v>54.983606557377051</v>
      </c>
      <c r="X270" s="536">
        <f t="shared" si="114"/>
        <v>54.983606557377051</v>
      </c>
      <c r="Y270" s="536">
        <f t="shared" si="115"/>
        <v>54.983606557377051</v>
      </c>
      <c r="Z270" s="536">
        <f t="shared" si="116"/>
        <v>54.983606557377051</v>
      </c>
      <c r="AA270" s="537"/>
      <c r="AB270" s="447"/>
      <c r="AC270" s="538">
        <v>1</v>
      </c>
      <c r="AD270" s="539">
        <v>1</v>
      </c>
      <c r="AE270" s="539">
        <v>1</v>
      </c>
      <c r="AF270" s="540">
        <v>1</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9"/>
        <v>4</v>
      </c>
      <c r="D271" s="442"/>
      <c r="E271" s="500">
        <v>2</v>
      </c>
      <c r="F271" s="500"/>
      <c r="G271" s="442"/>
      <c r="H271" s="447"/>
      <c r="I271" s="447">
        <v>5</v>
      </c>
      <c r="J271" s="535" t="s">
        <v>625</v>
      </c>
      <c r="K271" s="447"/>
      <c r="L271" s="447"/>
      <c r="M271" s="447"/>
      <c r="N271" s="546">
        <f t="shared" ref="N271:Q271" si="123">DATEVALUE(DAY(N270)&amp;"/"&amp;MONTH(N270)&amp;"/"&amp;YEAR(N270)+1)</f>
        <v>45826</v>
      </c>
      <c r="O271" s="546">
        <f t="shared" si="123"/>
        <v>45826</v>
      </c>
      <c r="P271" s="546">
        <f t="shared" si="123"/>
        <v>45826</v>
      </c>
      <c r="Q271" s="546">
        <f t="shared" si="123"/>
        <v>45826</v>
      </c>
      <c r="R271" s="526">
        <f t="shared" si="112"/>
        <v>43634</v>
      </c>
      <c r="S271" s="526">
        <f t="shared" si="112"/>
        <v>43634</v>
      </c>
      <c r="T271" s="526">
        <f t="shared" si="112"/>
        <v>43634</v>
      </c>
      <c r="U271" s="526">
        <f t="shared" si="112"/>
        <v>43634</v>
      </c>
      <c r="V271" s="447"/>
      <c r="W271" s="536">
        <f t="shared" si="113"/>
        <v>66.950819672131146</v>
      </c>
      <c r="X271" s="536">
        <f t="shared" si="114"/>
        <v>66.950819672131146</v>
      </c>
      <c r="Y271" s="536">
        <f t="shared" si="115"/>
        <v>66.950819672131146</v>
      </c>
      <c r="Z271" s="536">
        <f t="shared" si="116"/>
        <v>66.950819672131146</v>
      </c>
      <c r="AA271" s="537"/>
      <c r="AB271" s="447"/>
      <c r="AC271" s="538">
        <v>1</v>
      </c>
      <c r="AD271" s="539">
        <v>1</v>
      </c>
      <c r="AE271" s="539">
        <v>1</v>
      </c>
      <c r="AF271" s="540">
        <v>1</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9"/>
        <v>4</v>
      </c>
      <c r="D272" s="442"/>
      <c r="E272" s="500">
        <v>2</v>
      </c>
      <c r="F272" s="500"/>
      <c r="G272" s="442"/>
      <c r="H272" s="447"/>
      <c r="I272" s="447">
        <v>6</v>
      </c>
      <c r="J272" s="535" t="s">
        <v>626</v>
      </c>
      <c r="K272" s="447"/>
      <c r="L272" s="447"/>
      <c r="M272" s="447"/>
      <c r="N272" s="546">
        <f t="shared" ref="N272:Q272" si="124">DATEVALUE(DAY(N271)&amp;"/"&amp;MONTH(N271)&amp;"/"&amp;YEAR(N271)+1)</f>
        <v>46191</v>
      </c>
      <c r="O272" s="546">
        <f t="shared" si="124"/>
        <v>46191</v>
      </c>
      <c r="P272" s="546">
        <f t="shared" si="124"/>
        <v>46191</v>
      </c>
      <c r="Q272" s="546">
        <f t="shared" si="124"/>
        <v>46191</v>
      </c>
      <c r="R272" s="526">
        <f t="shared" si="112"/>
        <v>43634</v>
      </c>
      <c r="S272" s="526">
        <f t="shared" si="112"/>
        <v>43634</v>
      </c>
      <c r="T272" s="526">
        <f t="shared" si="112"/>
        <v>43634</v>
      </c>
      <c r="U272" s="526">
        <f t="shared" si="112"/>
        <v>43634</v>
      </c>
      <c r="V272" s="447"/>
      <c r="W272" s="536">
        <f t="shared" si="113"/>
        <v>78.918032786885249</v>
      </c>
      <c r="X272" s="536">
        <f t="shared" si="114"/>
        <v>78.918032786885249</v>
      </c>
      <c r="Y272" s="536">
        <f t="shared" si="115"/>
        <v>78.918032786885249</v>
      </c>
      <c r="Z272" s="536">
        <f t="shared" si="116"/>
        <v>78.918032786885249</v>
      </c>
      <c r="AA272" s="537"/>
      <c r="AB272" s="447"/>
      <c r="AC272" s="538">
        <v>1</v>
      </c>
      <c r="AD272" s="539">
        <v>1</v>
      </c>
      <c r="AE272" s="539">
        <v>1</v>
      </c>
      <c r="AF272" s="540">
        <v>1</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9"/>
        <v>4</v>
      </c>
      <c r="D273" s="442"/>
      <c r="E273" s="500">
        <v>2</v>
      </c>
      <c r="F273" s="500"/>
      <c r="G273" s="442"/>
      <c r="H273" s="447"/>
      <c r="I273" s="447">
        <v>7</v>
      </c>
      <c r="J273" s="813" t="s">
        <v>627</v>
      </c>
      <c r="K273" s="447"/>
      <c r="L273" s="447"/>
      <c r="M273" s="447"/>
      <c r="N273" s="546">
        <f t="shared" ref="N273:Q273" si="125">DATEVALUE(DAY(N272)&amp;"/"&amp;MONTH(N272)&amp;"/"&amp;YEAR(N272)+1)</f>
        <v>46556</v>
      </c>
      <c r="O273" s="546">
        <f t="shared" si="125"/>
        <v>46556</v>
      </c>
      <c r="P273" s="546">
        <f t="shared" si="125"/>
        <v>46556</v>
      </c>
      <c r="Q273" s="546">
        <f t="shared" si="125"/>
        <v>46556</v>
      </c>
      <c r="R273" s="526">
        <f t="shared" si="112"/>
        <v>43634</v>
      </c>
      <c r="S273" s="526">
        <f t="shared" si="112"/>
        <v>43634</v>
      </c>
      <c r="T273" s="526">
        <f t="shared" si="112"/>
        <v>43634</v>
      </c>
      <c r="U273" s="526">
        <f t="shared" si="112"/>
        <v>43634</v>
      </c>
      <c r="V273" s="447"/>
      <c r="W273" s="547">
        <f t="shared" si="113"/>
        <v>90.885245901639351</v>
      </c>
      <c r="X273" s="547">
        <f t="shared" si="114"/>
        <v>90.885245901639351</v>
      </c>
      <c r="Y273" s="547">
        <f t="shared" si="115"/>
        <v>90.885245901639351</v>
      </c>
      <c r="Z273" s="547">
        <f t="shared" si="116"/>
        <v>90.885245901639351</v>
      </c>
      <c r="AA273" s="548"/>
      <c r="AB273" s="447"/>
      <c r="AC273" s="549">
        <v>1</v>
      </c>
      <c r="AD273" s="550">
        <v>1</v>
      </c>
      <c r="AE273" s="550">
        <v>1</v>
      </c>
      <c r="AF273" s="551">
        <v>1</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x14ac:dyDescent="0.25">
      <c r="A274" s="411"/>
      <c r="B274" s="420"/>
      <c r="C274" s="413">
        <f>INT($C$233)+2</f>
        <v>3</v>
      </c>
      <c r="D274" s="442"/>
      <c r="E274" s="500">
        <v>3</v>
      </c>
      <c r="F274" s="500"/>
      <c r="G274" s="442"/>
      <c r="H274" s="463" t="str">
        <f>H$254</f>
        <v>Spr</v>
      </c>
      <c r="I274" s="522">
        <v>0</v>
      </c>
      <c r="J274" s="814" t="s">
        <v>614</v>
      </c>
      <c r="K274" s="812">
        <f>N274-150</f>
        <v>43885</v>
      </c>
      <c r="L274" s="524">
        <f>K274+17/2</f>
        <v>43893.5</v>
      </c>
      <c r="M274" s="447"/>
      <c r="N274" s="525">
        <v>44035</v>
      </c>
      <c r="O274" s="525">
        <v>44035</v>
      </c>
      <c r="P274" s="525">
        <v>44035</v>
      </c>
      <c r="Q274" s="525">
        <v>44035</v>
      </c>
      <c r="R274" s="526">
        <f t="shared" si="112"/>
        <v>43669</v>
      </c>
      <c r="S274" s="526">
        <f t="shared" si="112"/>
        <v>43669</v>
      </c>
      <c r="T274" s="526">
        <f t="shared" si="112"/>
        <v>43669</v>
      </c>
      <c r="U274" s="526">
        <f t="shared" si="112"/>
        <v>43669</v>
      </c>
      <c r="V274" s="447"/>
      <c r="W274" s="527">
        <f t="shared" si="113"/>
        <v>7.081967213114754</v>
      </c>
      <c r="X274" s="527">
        <f t="shared" si="114"/>
        <v>7.081967213114754</v>
      </c>
      <c r="Y274" s="527">
        <f t="shared" si="115"/>
        <v>7.081967213114754</v>
      </c>
      <c r="Z274" s="527">
        <f t="shared" si="116"/>
        <v>7.081967213114754</v>
      </c>
      <c r="AA274" s="528"/>
      <c r="AB274" s="447"/>
      <c r="AC274" s="529">
        <v>2</v>
      </c>
      <c r="AD274" s="530">
        <v>2</v>
      </c>
      <c r="AE274" s="530">
        <v>2</v>
      </c>
      <c r="AF274" s="531">
        <v>2</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INT($C$233)+3</f>
        <v>4</v>
      </c>
      <c r="D275" s="442"/>
      <c r="E275" s="500">
        <v>3</v>
      </c>
      <c r="F275" s="500"/>
      <c r="G275" s="442"/>
      <c r="H275" s="447"/>
      <c r="I275" s="522">
        <v>1</v>
      </c>
      <c r="J275" s="815" t="s">
        <v>615</v>
      </c>
      <c r="K275" s="812">
        <f>N275-150</f>
        <v>44250</v>
      </c>
      <c r="L275" s="524">
        <f>K275+17/2</f>
        <v>44258.5</v>
      </c>
      <c r="M275" s="447"/>
      <c r="N275" s="525">
        <v>44400</v>
      </c>
      <c r="O275" s="525">
        <v>44400</v>
      </c>
      <c r="P275" s="525">
        <v>44400</v>
      </c>
      <c r="Q275" s="525">
        <v>44400</v>
      </c>
      <c r="R275" s="526">
        <f t="shared" si="112"/>
        <v>43669</v>
      </c>
      <c r="S275" s="526">
        <f t="shared" si="112"/>
        <v>43669</v>
      </c>
      <c r="T275" s="526">
        <f t="shared" si="112"/>
        <v>43669</v>
      </c>
      <c r="U275" s="526">
        <f t="shared" si="112"/>
        <v>43669</v>
      </c>
      <c r="V275" s="447"/>
      <c r="W275" s="536">
        <f t="shared" si="113"/>
        <v>19.049180327868854</v>
      </c>
      <c r="X275" s="536">
        <f t="shared" si="114"/>
        <v>19.049180327868854</v>
      </c>
      <c r="Y275" s="536">
        <f t="shared" si="115"/>
        <v>19.049180327868854</v>
      </c>
      <c r="Z275" s="536">
        <f t="shared" si="116"/>
        <v>19.049180327868854</v>
      </c>
      <c r="AA275" s="537"/>
      <c r="AB275" s="447"/>
      <c r="AC275" s="538">
        <v>2</v>
      </c>
      <c r="AD275" s="539">
        <v>2</v>
      </c>
      <c r="AE275" s="539">
        <v>2</v>
      </c>
      <c r="AF275" s="540">
        <v>2</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6">INT($C$233+3)</f>
        <v>4</v>
      </c>
      <c r="D276" s="442"/>
      <c r="E276" s="500">
        <v>3</v>
      </c>
      <c r="F276" s="500"/>
      <c r="G276" s="442"/>
      <c r="H276" s="447"/>
      <c r="I276" s="522">
        <v>2</v>
      </c>
      <c r="J276" s="815" t="s">
        <v>622</v>
      </c>
      <c r="K276" s="545"/>
      <c r="L276" s="447"/>
      <c r="M276" s="447"/>
      <c r="N276" s="546">
        <f t="shared" ref="N276:Q281" si="127">DATEVALUE(DAY(N275)&amp;"/"&amp;MONTH(N275)&amp;"/"&amp;YEAR(N275)+1)</f>
        <v>44765</v>
      </c>
      <c r="O276" s="546">
        <f t="shared" si="127"/>
        <v>44765</v>
      </c>
      <c r="P276" s="546">
        <f t="shared" si="127"/>
        <v>44765</v>
      </c>
      <c r="Q276" s="546">
        <f t="shared" si="127"/>
        <v>44765</v>
      </c>
      <c r="R276" s="526">
        <f t="shared" si="112"/>
        <v>43669</v>
      </c>
      <c r="S276" s="526">
        <f t="shared" si="112"/>
        <v>43669</v>
      </c>
      <c r="T276" s="526">
        <f t="shared" si="112"/>
        <v>43669</v>
      </c>
      <c r="U276" s="526">
        <f t="shared" si="112"/>
        <v>43669</v>
      </c>
      <c r="V276" s="447"/>
      <c r="W276" s="536">
        <f t="shared" si="113"/>
        <v>31.016393442622952</v>
      </c>
      <c r="X276" s="536">
        <f t="shared" si="114"/>
        <v>31.016393442622952</v>
      </c>
      <c r="Y276" s="536">
        <f t="shared" si="115"/>
        <v>31.016393442622952</v>
      </c>
      <c r="Z276" s="536">
        <f t="shared" si="116"/>
        <v>31.016393442622952</v>
      </c>
      <c r="AA276" s="537"/>
      <c r="AB276" s="447"/>
      <c r="AC276" s="538">
        <v>2</v>
      </c>
      <c r="AD276" s="539">
        <v>2</v>
      </c>
      <c r="AE276" s="539">
        <v>2</v>
      </c>
      <c r="AF276" s="540">
        <v>2</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6"/>
        <v>4</v>
      </c>
      <c r="D277" s="442"/>
      <c r="E277" s="500">
        <v>3</v>
      </c>
      <c r="F277" s="500"/>
      <c r="G277" s="442"/>
      <c r="H277" s="447"/>
      <c r="I277" s="522">
        <v>3</v>
      </c>
      <c r="J277" s="815" t="s">
        <v>623</v>
      </c>
      <c r="K277" s="545"/>
      <c r="L277" s="447"/>
      <c r="M277" s="447"/>
      <c r="N277" s="546">
        <f t="shared" si="127"/>
        <v>45130</v>
      </c>
      <c r="O277" s="546">
        <f t="shared" si="127"/>
        <v>45130</v>
      </c>
      <c r="P277" s="546">
        <f t="shared" si="127"/>
        <v>45130</v>
      </c>
      <c r="Q277" s="546">
        <f t="shared" si="127"/>
        <v>45130</v>
      </c>
      <c r="R277" s="526">
        <f t="shared" si="112"/>
        <v>43669</v>
      </c>
      <c r="S277" s="526">
        <f t="shared" si="112"/>
        <v>43669</v>
      </c>
      <c r="T277" s="526">
        <f t="shared" si="112"/>
        <v>43669</v>
      </c>
      <c r="U277" s="526">
        <f t="shared" si="112"/>
        <v>43669</v>
      </c>
      <c r="V277" s="447"/>
      <c r="W277" s="536">
        <f t="shared" si="113"/>
        <v>42.983606557377051</v>
      </c>
      <c r="X277" s="536">
        <f t="shared" si="114"/>
        <v>42.983606557377051</v>
      </c>
      <c r="Y277" s="536">
        <f t="shared" si="115"/>
        <v>42.983606557377051</v>
      </c>
      <c r="Z277" s="536">
        <f t="shared" si="116"/>
        <v>42.983606557377051</v>
      </c>
      <c r="AA277" s="537"/>
      <c r="AB277" s="447"/>
      <c r="AC277" s="538">
        <v>2</v>
      </c>
      <c r="AD277" s="539">
        <v>2</v>
      </c>
      <c r="AE277" s="539">
        <v>2</v>
      </c>
      <c r="AF277" s="540">
        <v>2</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6"/>
        <v>4</v>
      </c>
      <c r="D278" s="442"/>
      <c r="E278" s="500">
        <v>3</v>
      </c>
      <c r="F278" s="500"/>
      <c r="G278" s="442"/>
      <c r="H278" s="447"/>
      <c r="I278" s="522">
        <v>4</v>
      </c>
      <c r="J278" s="815" t="s">
        <v>624</v>
      </c>
      <c r="K278" s="545"/>
      <c r="L278" s="447"/>
      <c r="M278" s="447"/>
      <c r="N278" s="546">
        <f t="shared" si="127"/>
        <v>45496</v>
      </c>
      <c r="O278" s="546">
        <f t="shared" si="127"/>
        <v>45496</v>
      </c>
      <c r="P278" s="546">
        <f t="shared" si="127"/>
        <v>45496</v>
      </c>
      <c r="Q278" s="546">
        <f t="shared" si="127"/>
        <v>45496</v>
      </c>
      <c r="R278" s="526">
        <f t="shared" si="112"/>
        <v>43669</v>
      </c>
      <c r="S278" s="526">
        <f t="shared" si="112"/>
        <v>43669</v>
      </c>
      <c r="T278" s="526">
        <f t="shared" si="112"/>
        <v>43669</v>
      </c>
      <c r="U278" s="526">
        <f t="shared" si="112"/>
        <v>43669</v>
      </c>
      <c r="V278" s="447"/>
      <c r="W278" s="536">
        <f t="shared" si="113"/>
        <v>54.983606557377051</v>
      </c>
      <c r="X278" s="536">
        <f t="shared" si="114"/>
        <v>54.983606557377051</v>
      </c>
      <c r="Y278" s="536">
        <f t="shared" si="115"/>
        <v>54.983606557377051</v>
      </c>
      <c r="Z278" s="536">
        <f t="shared" si="116"/>
        <v>54.983606557377051</v>
      </c>
      <c r="AA278" s="537"/>
      <c r="AB278" s="447"/>
      <c r="AC278" s="538">
        <v>2</v>
      </c>
      <c r="AD278" s="539">
        <v>2</v>
      </c>
      <c r="AE278" s="539">
        <v>2</v>
      </c>
      <c r="AF278" s="540">
        <v>2</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6"/>
        <v>4</v>
      </c>
      <c r="D279" s="442"/>
      <c r="E279" s="500">
        <v>3</v>
      </c>
      <c r="F279" s="500"/>
      <c r="G279" s="442"/>
      <c r="H279" s="447"/>
      <c r="I279" s="522">
        <v>5</v>
      </c>
      <c r="J279" s="815" t="s">
        <v>625</v>
      </c>
      <c r="K279" s="545"/>
      <c r="L279" s="447"/>
      <c r="M279" s="447"/>
      <c r="N279" s="546">
        <f t="shared" si="127"/>
        <v>45861</v>
      </c>
      <c r="O279" s="546">
        <f t="shared" si="127"/>
        <v>45861</v>
      </c>
      <c r="P279" s="546">
        <f t="shared" si="127"/>
        <v>45861</v>
      </c>
      <c r="Q279" s="546">
        <f t="shared" si="127"/>
        <v>45861</v>
      </c>
      <c r="R279" s="526">
        <f t="shared" si="112"/>
        <v>43669</v>
      </c>
      <c r="S279" s="526">
        <f t="shared" si="112"/>
        <v>43669</v>
      </c>
      <c r="T279" s="526">
        <f t="shared" si="112"/>
        <v>43669</v>
      </c>
      <c r="U279" s="526">
        <f t="shared" si="112"/>
        <v>43669</v>
      </c>
      <c r="V279" s="447"/>
      <c r="W279" s="536">
        <f t="shared" si="113"/>
        <v>66.950819672131146</v>
      </c>
      <c r="X279" s="536">
        <f t="shared" si="114"/>
        <v>66.950819672131146</v>
      </c>
      <c r="Y279" s="536">
        <f t="shared" si="115"/>
        <v>66.950819672131146</v>
      </c>
      <c r="Z279" s="536">
        <f t="shared" si="116"/>
        <v>66.950819672131146</v>
      </c>
      <c r="AA279" s="537"/>
      <c r="AB279" s="447"/>
      <c r="AC279" s="538">
        <v>2</v>
      </c>
      <c r="AD279" s="539">
        <v>2</v>
      </c>
      <c r="AE279" s="539">
        <v>2</v>
      </c>
      <c r="AF279" s="540">
        <v>2</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6"/>
        <v>4</v>
      </c>
      <c r="D280" s="442"/>
      <c r="E280" s="500">
        <v>3</v>
      </c>
      <c r="F280" s="500"/>
      <c r="G280" s="442"/>
      <c r="H280" s="447"/>
      <c r="I280" s="522">
        <v>6</v>
      </c>
      <c r="J280" s="815" t="s">
        <v>626</v>
      </c>
      <c r="K280" s="545"/>
      <c r="L280" s="447"/>
      <c r="M280" s="447"/>
      <c r="N280" s="546">
        <f t="shared" si="127"/>
        <v>46226</v>
      </c>
      <c r="O280" s="546">
        <f t="shared" si="127"/>
        <v>46226</v>
      </c>
      <c r="P280" s="546">
        <f t="shared" si="127"/>
        <v>46226</v>
      </c>
      <c r="Q280" s="546">
        <f t="shared" si="127"/>
        <v>46226</v>
      </c>
      <c r="R280" s="526">
        <f t="shared" si="112"/>
        <v>43669</v>
      </c>
      <c r="S280" s="526">
        <f t="shared" si="112"/>
        <v>43669</v>
      </c>
      <c r="T280" s="526">
        <f t="shared" si="112"/>
        <v>43669</v>
      </c>
      <c r="U280" s="526">
        <f t="shared" si="112"/>
        <v>43669</v>
      </c>
      <c r="V280" s="447"/>
      <c r="W280" s="536">
        <f t="shared" si="113"/>
        <v>78.918032786885249</v>
      </c>
      <c r="X280" s="536">
        <f t="shared" si="114"/>
        <v>78.918032786885249</v>
      </c>
      <c r="Y280" s="536">
        <f t="shared" si="115"/>
        <v>78.918032786885249</v>
      </c>
      <c r="Z280" s="536">
        <f t="shared" si="116"/>
        <v>78.918032786885249</v>
      </c>
      <c r="AA280" s="537"/>
      <c r="AB280" s="447"/>
      <c r="AC280" s="538">
        <v>2</v>
      </c>
      <c r="AD280" s="539">
        <v>2</v>
      </c>
      <c r="AE280" s="539">
        <v>2</v>
      </c>
      <c r="AF280" s="540">
        <v>2</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6"/>
        <v>4</v>
      </c>
      <c r="D281" s="442"/>
      <c r="E281" s="500">
        <v>3</v>
      </c>
      <c r="F281" s="500"/>
      <c r="G281" s="442"/>
      <c r="H281" s="447"/>
      <c r="I281" s="522">
        <v>7</v>
      </c>
      <c r="J281" s="815" t="s">
        <v>627</v>
      </c>
      <c r="K281" s="545"/>
      <c r="L281" s="447"/>
      <c r="M281" s="447"/>
      <c r="N281" s="546">
        <f t="shared" si="127"/>
        <v>46591</v>
      </c>
      <c r="O281" s="546">
        <f t="shared" si="127"/>
        <v>46591</v>
      </c>
      <c r="P281" s="546">
        <f t="shared" si="127"/>
        <v>46591</v>
      </c>
      <c r="Q281" s="546">
        <f t="shared" si="127"/>
        <v>46591</v>
      </c>
      <c r="R281" s="526">
        <f t="shared" si="112"/>
        <v>43669</v>
      </c>
      <c r="S281" s="526">
        <f t="shared" si="112"/>
        <v>43669</v>
      </c>
      <c r="T281" s="526">
        <f t="shared" si="112"/>
        <v>43669</v>
      </c>
      <c r="U281" s="526">
        <f t="shared" si="112"/>
        <v>43669</v>
      </c>
      <c r="V281" s="447"/>
      <c r="W281" s="547">
        <f t="shared" si="113"/>
        <v>90.885245901639351</v>
      </c>
      <c r="X281" s="547">
        <f t="shared" si="114"/>
        <v>90.885245901639351</v>
      </c>
      <c r="Y281" s="547">
        <f t="shared" si="115"/>
        <v>90.885245901639351</v>
      </c>
      <c r="Z281" s="547">
        <f t="shared" si="116"/>
        <v>90.885245901639351</v>
      </c>
      <c r="AA281" s="548"/>
      <c r="AB281" s="447"/>
      <c r="AC281" s="549">
        <v>2</v>
      </c>
      <c r="AD281" s="550">
        <v>2</v>
      </c>
      <c r="AE281" s="550">
        <v>2</v>
      </c>
      <c r="AF281" s="551">
        <v>2</v>
      </c>
      <c r="AG281" s="447"/>
      <c r="AH281" s="552" t="b">
        <v>1</v>
      </c>
      <c r="AI281" s="553" t="b">
        <v>1</v>
      </c>
      <c r="AJ281" s="553" t="b">
        <v>1</v>
      </c>
      <c r="AK281" s="554" t="b">
        <v>1</v>
      </c>
      <c r="AL281" s="447"/>
      <c r="AM281" s="447"/>
      <c r="AN281" s="447"/>
      <c r="AO281" s="447"/>
      <c r="AP281" s="442"/>
      <c r="AQ281" s="423"/>
      <c r="AR281" s="411"/>
      <c r="AS281" s="411"/>
      <c r="AT281" s="411"/>
    </row>
    <row r="282" spans="1:46" ht="5.0999999999999996" hidden="1" customHeight="1" outlineLevel="2" x14ac:dyDescent="0.25">
      <c r="A282" s="411"/>
      <c r="B282" s="420"/>
      <c r="C282" s="413">
        <f>INT($C$233)+2.005</f>
        <v>3.0049999999999999</v>
      </c>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42"/>
      <c r="AI282" s="442"/>
      <c r="AJ282" s="442"/>
      <c r="AK282" s="442"/>
      <c r="AL282" s="442"/>
      <c r="AM282" s="442"/>
      <c r="AN282" s="442"/>
      <c r="AO282" s="442"/>
      <c r="AP282" s="442" t="s">
        <v>485</v>
      </c>
      <c r="AQ282" s="423"/>
      <c r="AR282" s="411"/>
      <c r="AS282" s="411"/>
      <c r="AT282" s="411"/>
    </row>
    <row r="283" spans="1:46" hidden="1" outlineLevel="2" x14ac:dyDescent="0.25">
      <c r="A283" s="411"/>
      <c r="B283" s="420"/>
      <c r="C283" s="413">
        <f>INT($C$233)+2</f>
        <v>3</v>
      </c>
      <c r="D283" s="442"/>
      <c r="E283" s="500" t="s">
        <v>606</v>
      </c>
      <c r="F283" s="500"/>
      <c r="G283" s="442"/>
      <c r="H283" s="516" t="s">
        <v>607</v>
      </c>
      <c r="I283" s="470" t="s">
        <v>608</v>
      </c>
      <c r="J283" s="470"/>
      <c r="K283" s="447"/>
      <c r="L283" s="447"/>
      <c r="M283" s="447"/>
      <c r="N283" s="470" t="s">
        <v>628</v>
      </c>
      <c r="O283" s="470"/>
      <c r="P283" s="470"/>
      <c r="Q283" s="470"/>
      <c r="R283" s="447" t="s">
        <v>629</v>
      </c>
      <c r="S283" s="447"/>
      <c r="T283" s="447"/>
      <c r="U283" s="447"/>
      <c r="V283" s="447"/>
      <c r="W283" s="447"/>
      <c r="X283" s="447"/>
      <c r="Y283" s="447"/>
      <c r="Z283" s="447"/>
      <c r="AA283" s="447"/>
      <c r="AB283" s="449"/>
      <c r="AC283" s="447"/>
      <c r="AD283" s="447"/>
      <c r="AE283" s="447"/>
      <c r="AF283" s="447"/>
      <c r="AG283" s="447"/>
      <c r="AH283" s="447"/>
      <c r="AI283" s="447"/>
      <c r="AJ283" s="447"/>
      <c r="AK283" s="447"/>
      <c r="AL283" s="447"/>
      <c r="AM283" s="447"/>
      <c r="AN283" s="447"/>
      <c r="AO283" s="447"/>
      <c r="AP283" s="442"/>
      <c r="AQ283" s="423"/>
      <c r="AR283" s="411"/>
      <c r="AS283" s="411"/>
      <c r="AT283" s="411"/>
    </row>
    <row r="284" spans="1:46" hidden="1" outlineLevel="2" x14ac:dyDescent="0.25">
      <c r="A284" s="411"/>
      <c r="B284" s="420"/>
      <c r="C284" s="413">
        <f>INT($C$233)+2</f>
        <v>3</v>
      </c>
      <c r="D284" s="442"/>
      <c r="E284" s="500">
        <v>1</v>
      </c>
      <c r="F284" s="500"/>
      <c r="G284" s="442"/>
      <c r="H284" s="463" t="str">
        <f>H$252</f>
        <v>Aut</v>
      </c>
      <c r="I284" s="447">
        <v>0</v>
      </c>
      <c r="J284" s="447" t="s">
        <v>630</v>
      </c>
      <c r="K284" s="447"/>
      <c r="L284" s="447"/>
      <c r="M284" s="447"/>
      <c r="N284" s="555">
        <v>2.5000000000000001E-2</v>
      </c>
      <c r="O284" s="555">
        <v>2.5000000000000001E-2</v>
      </c>
      <c r="P284" s="555">
        <v>2.5000000000000001E-2</v>
      </c>
      <c r="Q284" s="555">
        <v>2.5000000000000001E-2</v>
      </c>
      <c r="R284" s="556">
        <f t="shared" ref="R284:R307" si="128">N258-150</f>
        <v>43863</v>
      </c>
      <c r="S284" s="556">
        <f t="shared" ref="S284:S307" si="129">O258-150</f>
        <v>43863</v>
      </c>
      <c r="T284" s="556">
        <f t="shared" ref="T284:T307" si="130">P258-150</f>
        <v>43863</v>
      </c>
      <c r="U284" s="556">
        <f t="shared" ref="U284:U307" si="131">Q258-150</f>
        <v>43863</v>
      </c>
      <c r="V284" s="447"/>
      <c r="W284" s="447"/>
      <c r="X284" s="447"/>
      <c r="Y284" s="447"/>
      <c r="Z284" s="447"/>
      <c r="AA284" s="447"/>
      <c r="AB284" s="447"/>
      <c r="AC284" s="447"/>
      <c r="AD284" s="447"/>
      <c r="AE284" s="447"/>
      <c r="AF284" s="447"/>
      <c r="AG284" s="447"/>
      <c r="AH284" s="447"/>
      <c r="AI284" s="447"/>
      <c r="AJ284" s="447"/>
      <c r="AK284" s="447"/>
      <c r="AL284" s="447"/>
      <c r="AM284" s="447"/>
      <c r="AN284" s="447"/>
      <c r="AO284" s="447"/>
      <c r="AP284" s="442"/>
      <c r="AQ284" s="423"/>
      <c r="AR284" s="411"/>
      <c r="AS284" s="411"/>
      <c r="AT284" s="411"/>
    </row>
    <row r="285" spans="1:46" hidden="1" outlineLevel="3" x14ac:dyDescent="0.25">
      <c r="A285" s="411"/>
      <c r="B285" s="420"/>
      <c r="C285" s="413">
        <f>INT($C$233)+3</f>
        <v>4</v>
      </c>
      <c r="D285" s="442"/>
      <c r="E285" s="500">
        <v>1</v>
      </c>
      <c r="F285" s="500"/>
      <c r="G285" s="442"/>
      <c r="H285" s="447"/>
      <c r="I285" s="447">
        <v>1</v>
      </c>
      <c r="J285" s="447" t="s">
        <v>631</v>
      </c>
      <c r="K285" s="447"/>
      <c r="L285" s="447"/>
      <c r="M285" s="447"/>
      <c r="N285" s="555">
        <v>2.5000000000000001E-2</v>
      </c>
      <c r="O285" s="555">
        <v>2.5000000000000001E-2</v>
      </c>
      <c r="P285" s="555">
        <v>2.5000000000000001E-2</v>
      </c>
      <c r="Q285" s="555">
        <v>2.5000000000000001E-2</v>
      </c>
      <c r="R285" s="556">
        <f t="shared" si="128"/>
        <v>44181</v>
      </c>
      <c r="S285" s="556">
        <f t="shared" si="129"/>
        <v>44181</v>
      </c>
      <c r="T285" s="556">
        <f t="shared" si="130"/>
        <v>44181</v>
      </c>
      <c r="U285" s="556">
        <f t="shared" si="131"/>
        <v>44181</v>
      </c>
      <c r="V285" s="447"/>
      <c r="W285" s="447"/>
      <c r="X285" s="447"/>
      <c r="Y285" s="447"/>
      <c r="Z285" s="447"/>
      <c r="AA285" s="447"/>
      <c r="AB285" s="447"/>
      <c r="AC285" s="447"/>
      <c r="AD285" s="447"/>
      <c r="AE285" s="447"/>
      <c r="AF285" s="447"/>
      <c r="AG285" s="447"/>
      <c r="AH285" s="447"/>
      <c r="AI285" s="447"/>
      <c r="AJ285" s="447"/>
      <c r="AK285" s="447"/>
      <c r="AL285" s="447"/>
      <c r="AM285" s="447"/>
      <c r="AN285" s="447"/>
      <c r="AO285" s="447"/>
      <c r="AP285" s="442"/>
      <c r="AQ285" s="423"/>
      <c r="AR285" s="411"/>
      <c r="AS285" s="411"/>
      <c r="AT285" s="411"/>
    </row>
    <row r="286" spans="1:46" hidden="1" outlineLevel="3" x14ac:dyDescent="0.25">
      <c r="A286" s="411"/>
      <c r="B286" s="420"/>
      <c r="C286" s="413">
        <f t="shared" ref="C286:C291" si="132">INT($C$233+3)</f>
        <v>4</v>
      </c>
      <c r="D286" s="442"/>
      <c r="E286" s="500">
        <v>1</v>
      </c>
      <c r="F286" s="500"/>
      <c r="G286" s="442"/>
      <c r="H286" s="447"/>
      <c r="I286" s="447">
        <v>2</v>
      </c>
      <c r="J286" s="447" t="s">
        <v>632</v>
      </c>
      <c r="K286" s="447"/>
      <c r="L286" s="447"/>
      <c r="M286" s="447"/>
      <c r="N286" s="555">
        <v>1.4999999999999999E-2</v>
      </c>
      <c r="O286" s="555">
        <v>1.4999999999999999E-2</v>
      </c>
      <c r="P286" s="555">
        <v>1.4999999999999999E-2</v>
      </c>
      <c r="Q286" s="555">
        <v>1.4999999999999999E-2</v>
      </c>
      <c r="R286" s="556">
        <f t="shared" si="128"/>
        <v>44546</v>
      </c>
      <c r="S286" s="556">
        <f t="shared" si="129"/>
        <v>44546</v>
      </c>
      <c r="T286" s="556">
        <f t="shared" si="130"/>
        <v>44546</v>
      </c>
      <c r="U286" s="556">
        <f t="shared" si="131"/>
        <v>44546</v>
      </c>
      <c r="V286" s="447"/>
      <c r="W286" s="447"/>
      <c r="X286" s="447"/>
      <c r="Y286" s="447"/>
      <c r="Z286" s="447"/>
      <c r="AA286" s="447"/>
      <c r="AB286" s="447"/>
      <c r="AC286" s="447"/>
      <c r="AD286" s="447"/>
      <c r="AE286" s="447"/>
      <c r="AF286" s="447"/>
      <c r="AG286" s="447"/>
      <c r="AH286" s="447"/>
      <c r="AI286" s="447"/>
      <c r="AJ286" s="447"/>
      <c r="AK286" s="447"/>
      <c r="AL286" s="447"/>
      <c r="AM286" s="447"/>
      <c r="AN286" s="447"/>
      <c r="AO286" s="447"/>
      <c r="AP286" s="442"/>
      <c r="AQ286" s="423"/>
      <c r="AR286" s="411"/>
      <c r="AS286" s="411"/>
      <c r="AT286" s="411"/>
    </row>
    <row r="287" spans="1:46" hidden="1" outlineLevel="3" x14ac:dyDescent="0.25">
      <c r="A287" s="411"/>
      <c r="B287" s="420"/>
      <c r="C287" s="413">
        <f t="shared" si="132"/>
        <v>4</v>
      </c>
      <c r="D287" s="442"/>
      <c r="E287" s="500">
        <v>1</v>
      </c>
      <c r="F287" s="500"/>
      <c r="G287" s="442"/>
      <c r="H287" s="447"/>
      <c r="I287" s="447">
        <v>3</v>
      </c>
      <c r="J287" s="447" t="s">
        <v>617</v>
      </c>
      <c r="K287" s="447"/>
      <c r="L287" s="447"/>
      <c r="M287" s="447"/>
      <c r="N287" s="555">
        <v>1.4999999999999999E-2</v>
      </c>
      <c r="O287" s="555">
        <v>1.4999999999999999E-2</v>
      </c>
      <c r="P287" s="555">
        <v>1.4999999999999999E-2</v>
      </c>
      <c r="Q287" s="555">
        <v>1.4999999999999999E-2</v>
      </c>
      <c r="R287" s="556">
        <f t="shared" si="128"/>
        <v>44911</v>
      </c>
      <c r="S287" s="556">
        <f t="shared" si="129"/>
        <v>44911</v>
      </c>
      <c r="T287" s="556">
        <f t="shared" si="130"/>
        <v>44911</v>
      </c>
      <c r="U287" s="556">
        <f t="shared" si="131"/>
        <v>44911</v>
      </c>
      <c r="V287" s="447"/>
      <c r="W287" s="447"/>
      <c r="X287" s="447"/>
      <c r="Y287" s="447"/>
      <c r="Z287" s="447"/>
      <c r="AA287" s="447"/>
      <c r="AB287" s="447"/>
      <c r="AC287" s="447"/>
      <c r="AD287" s="447"/>
      <c r="AE287" s="447"/>
      <c r="AF287" s="447"/>
      <c r="AG287" s="447"/>
      <c r="AH287" s="447"/>
      <c r="AI287" s="447"/>
      <c r="AJ287" s="447"/>
      <c r="AK287" s="447"/>
      <c r="AL287" s="447"/>
      <c r="AM287" s="447"/>
      <c r="AN287" s="447"/>
      <c r="AO287" s="447"/>
      <c r="AP287" s="442"/>
      <c r="AQ287" s="423"/>
      <c r="AR287" s="411"/>
      <c r="AS287" s="411"/>
      <c r="AT287" s="411"/>
    </row>
    <row r="288" spans="1:46" hidden="1" outlineLevel="3" x14ac:dyDescent="0.25">
      <c r="A288" s="411"/>
      <c r="B288" s="420"/>
      <c r="C288" s="413">
        <f t="shared" si="132"/>
        <v>4</v>
      </c>
      <c r="D288" s="442"/>
      <c r="E288" s="500">
        <v>1</v>
      </c>
      <c r="F288" s="500"/>
      <c r="G288" s="442"/>
      <c r="H288" s="447"/>
      <c r="I288" s="447">
        <v>4</v>
      </c>
      <c r="J288" s="447" t="s">
        <v>618</v>
      </c>
      <c r="K288" s="447"/>
      <c r="L288" s="447"/>
      <c r="M288" s="447"/>
      <c r="N288" s="555">
        <v>1.4999999999999999E-2</v>
      </c>
      <c r="O288" s="555">
        <v>1.4999999999999999E-2</v>
      </c>
      <c r="P288" s="555">
        <v>1.4999999999999999E-2</v>
      </c>
      <c r="Q288" s="555">
        <v>1.4999999999999999E-2</v>
      </c>
      <c r="R288" s="556">
        <f t="shared" si="128"/>
        <v>45277</v>
      </c>
      <c r="S288" s="556">
        <f t="shared" si="129"/>
        <v>45277</v>
      </c>
      <c r="T288" s="556">
        <f t="shared" si="130"/>
        <v>45277</v>
      </c>
      <c r="U288" s="556">
        <f t="shared" si="131"/>
        <v>45277</v>
      </c>
      <c r="V288" s="447"/>
      <c r="W288" s="447"/>
      <c r="X288" s="447"/>
      <c r="Y288" s="447"/>
      <c r="Z288" s="447"/>
      <c r="AA288" s="447"/>
      <c r="AB288" s="447"/>
      <c r="AC288" s="447"/>
      <c r="AD288" s="447"/>
      <c r="AE288" s="447"/>
      <c r="AF288" s="447"/>
      <c r="AG288" s="447"/>
      <c r="AH288" s="447"/>
      <c r="AI288" s="447"/>
      <c r="AJ288" s="447"/>
      <c r="AK288" s="447"/>
      <c r="AL288" s="447"/>
      <c r="AM288" s="447"/>
      <c r="AN288" s="447"/>
      <c r="AO288" s="447"/>
      <c r="AP288" s="442"/>
      <c r="AQ288" s="423"/>
      <c r="AR288" s="411"/>
      <c r="AS288" s="411"/>
      <c r="AT288" s="411"/>
    </row>
    <row r="289" spans="1:46" hidden="1" outlineLevel="3" x14ac:dyDescent="0.25">
      <c r="A289" s="411"/>
      <c r="B289" s="420"/>
      <c r="C289" s="413">
        <f t="shared" si="132"/>
        <v>4</v>
      </c>
      <c r="D289" s="442"/>
      <c r="E289" s="500">
        <v>1</v>
      </c>
      <c r="F289" s="500"/>
      <c r="G289" s="442"/>
      <c r="H289" s="447"/>
      <c r="I289" s="447">
        <v>5</v>
      </c>
      <c r="J289" s="447" t="s">
        <v>619</v>
      </c>
      <c r="K289" s="447"/>
      <c r="L289" s="447"/>
      <c r="M289" s="447"/>
      <c r="N289" s="555">
        <v>1.4999999999999999E-2</v>
      </c>
      <c r="O289" s="555">
        <v>1.4999999999999999E-2</v>
      </c>
      <c r="P289" s="555">
        <v>1.4999999999999999E-2</v>
      </c>
      <c r="Q289" s="555">
        <v>1.4999999999999999E-2</v>
      </c>
      <c r="R289" s="556">
        <f t="shared" si="128"/>
        <v>45642</v>
      </c>
      <c r="S289" s="556">
        <f t="shared" si="129"/>
        <v>45642</v>
      </c>
      <c r="T289" s="556">
        <f t="shared" si="130"/>
        <v>45642</v>
      </c>
      <c r="U289" s="556">
        <f t="shared" si="131"/>
        <v>45642</v>
      </c>
      <c r="V289" s="447"/>
      <c r="W289" s="447"/>
      <c r="X289" s="447"/>
      <c r="Y289" s="447"/>
      <c r="Z289" s="447"/>
      <c r="AA289" s="447"/>
      <c r="AB289" s="447"/>
      <c r="AC289" s="447"/>
      <c r="AD289" s="447"/>
      <c r="AE289" s="447"/>
      <c r="AF289" s="447"/>
      <c r="AG289" s="447"/>
      <c r="AH289" s="447"/>
      <c r="AI289" s="447"/>
      <c r="AJ289" s="447"/>
      <c r="AK289" s="447"/>
      <c r="AL289" s="447"/>
      <c r="AM289" s="447"/>
      <c r="AN289" s="447"/>
      <c r="AO289" s="447"/>
      <c r="AP289" s="442"/>
      <c r="AQ289" s="423"/>
      <c r="AR289" s="411"/>
      <c r="AS289" s="411"/>
      <c r="AT289" s="411"/>
    </row>
    <row r="290" spans="1:46" hidden="1" outlineLevel="3" x14ac:dyDescent="0.25">
      <c r="A290" s="411"/>
      <c r="B290" s="420"/>
      <c r="C290" s="413">
        <f t="shared" si="132"/>
        <v>4</v>
      </c>
      <c r="D290" s="442"/>
      <c r="E290" s="500">
        <v>1</v>
      </c>
      <c r="F290" s="500"/>
      <c r="G290" s="442"/>
      <c r="H290" s="447"/>
      <c r="I290" s="447">
        <v>6</v>
      </c>
      <c r="J290" s="447" t="s">
        <v>620</v>
      </c>
      <c r="K290" s="447"/>
      <c r="L290" s="447"/>
      <c r="M290" s="447"/>
      <c r="N290" s="555">
        <v>1.4999999999999999E-2</v>
      </c>
      <c r="O290" s="555">
        <v>1.4999999999999999E-2</v>
      </c>
      <c r="P290" s="555">
        <v>1.4999999999999999E-2</v>
      </c>
      <c r="Q290" s="555">
        <v>1.4999999999999999E-2</v>
      </c>
      <c r="R290" s="556">
        <f t="shared" si="128"/>
        <v>46007</v>
      </c>
      <c r="S290" s="556">
        <f t="shared" si="129"/>
        <v>46007</v>
      </c>
      <c r="T290" s="556">
        <f t="shared" si="130"/>
        <v>46007</v>
      </c>
      <c r="U290" s="556">
        <f t="shared" si="131"/>
        <v>46007</v>
      </c>
      <c r="V290" s="447"/>
      <c r="W290" s="447"/>
      <c r="X290" s="447"/>
      <c r="Y290" s="447"/>
      <c r="Z290" s="447"/>
      <c r="AA290" s="447"/>
      <c r="AB290" s="447"/>
      <c r="AC290" s="447"/>
      <c r="AD290" s="447"/>
      <c r="AE290" s="447"/>
      <c r="AF290" s="447"/>
      <c r="AG290" s="447"/>
      <c r="AH290" s="447"/>
      <c r="AI290" s="447"/>
      <c r="AJ290" s="447"/>
      <c r="AK290" s="447"/>
      <c r="AL290" s="447"/>
      <c r="AM290" s="447"/>
      <c r="AN290" s="447"/>
      <c r="AO290" s="447"/>
      <c r="AP290" s="442"/>
      <c r="AQ290" s="423"/>
      <c r="AR290" s="411"/>
      <c r="AS290" s="411"/>
      <c r="AT290" s="411"/>
    </row>
    <row r="291" spans="1:46" hidden="1" outlineLevel="3" x14ac:dyDescent="0.25">
      <c r="A291" s="411"/>
      <c r="B291" s="420"/>
      <c r="C291" s="413">
        <f t="shared" si="132"/>
        <v>4</v>
      </c>
      <c r="D291" s="442"/>
      <c r="E291" s="500">
        <v>1</v>
      </c>
      <c r="F291" s="500"/>
      <c r="G291" s="442"/>
      <c r="H291" s="447"/>
      <c r="I291" s="447">
        <v>7</v>
      </c>
      <c r="J291" s="447" t="s">
        <v>621</v>
      </c>
      <c r="K291" s="447"/>
      <c r="L291" s="447"/>
      <c r="M291" s="447"/>
      <c r="N291" s="555">
        <v>1.4999999999999999E-2</v>
      </c>
      <c r="O291" s="555">
        <v>1.4999999999999999E-2</v>
      </c>
      <c r="P291" s="555">
        <v>1.4999999999999999E-2</v>
      </c>
      <c r="Q291" s="555">
        <v>1.4999999999999999E-2</v>
      </c>
      <c r="R291" s="556">
        <f t="shared" si="128"/>
        <v>46372</v>
      </c>
      <c r="S291" s="556">
        <f t="shared" si="129"/>
        <v>46372</v>
      </c>
      <c r="T291" s="556">
        <f t="shared" si="130"/>
        <v>46372</v>
      </c>
      <c r="U291" s="556">
        <f t="shared" si="131"/>
        <v>46372</v>
      </c>
      <c r="V291" s="447"/>
      <c r="W291" s="447"/>
      <c r="X291" s="447"/>
      <c r="Y291" s="447"/>
      <c r="Z291" s="447"/>
      <c r="AA291" s="447"/>
      <c r="AB291" s="447"/>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x14ac:dyDescent="0.25">
      <c r="A292" s="411"/>
      <c r="B292" s="420"/>
      <c r="C292" s="413">
        <f>INT($C$233)+2</f>
        <v>3</v>
      </c>
      <c r="D292" s="442"/>
      <c r="E292" s="500">
        <v>2</v>
      </c>
      <c r="F292" s="500"/>
      <c r="G292" s="442"/>
      <c r="H292" s="463" t="str">
        <f>H$253</f>
        <v>Win</v>
      </c>
      <c r="I292" s="447">
        <v>0</v>
      </c>
      <c r="J292" s="447" t="s">
        <v>630</v>
      </c>
      <c r="K292" s="447"/>
      <c r="L292" s="447"/>
      <c r="M292" s="447"/>
      <c r="N292" s="555">
        <v>2.5000000000000001E-2</v>
      </c>
      <c r="O292" s="555">
        <v>2.5000000000000001E-2</v>
      </c>
      <c r="P292" s="555">
        <v>2.5000000000000001E-2</v>
      </c>
      <c r="Q292" s="555">
        <v>2.5000000000000001E-2</v>
      </c>
      <c r="R292" s="556">
        <f t="shared" si="128"/>
        <v>43882</v>
      </c>
      <c r="S292" s="556">
        <f t="shared" si="129"/>
        <v>43882</v>
      </c>
      <c r="T292" s="556">
        <f t="shared" si="130"/>
        <v>43882</v>
      </c>
      <c r="U292" s="556">
        <f t="shared" si="131"/>
        <v>43882</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INT($C$233)+3</f>
        <v>4</v>
      </c>
      <c r="D293" s="442"/>
      <c r="E293" s="500">
        <v>2</v>
      </c>
      <c r="F293" s="500"/>
      <c r="G293" s="442"/>
      <c r="H293" s="447"/>
      <c r="I293" s="447">
        <v>1</v>
      </c>
      <c r="J293" s="447" t="s">
        <v>631</v>
      </c>
      <c r="K293" s="447"/>
      <c r="L293" s="447"/>
      <c r="M293" s="447"/>
      <c r="N293" s="555">
        <v>2.5000000000000001E-2</v>
      </c>
      <c r="O293" s="555">
        <v>2.5000000000000001E-2</v>
      </c>
      <c r="P293" s="555">
        <v>2.5000000000000001E-2</v>
      </c>
      <c r="Q293" s="555">
        <v>2.5000000000000001E-2</v>
      </c>
      <c r="R293" s="556">
        <f t="shared" si="128"/>
        <v>44215</v>
      </c>
      <c r="S293" s="556">
        <f t="shared" si="129"/>
        <v>44215</v>
      </c>
      <c r="T293" s="556">
        <f t="shared" si="130"/>
        <v>44215</v>
      </c>
      <c r="U293" s="556">
        <f t="shared" si="131"/>
        <v>44215</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INT($C$233+3)</f>
        <v>4</v>
      </c>
      <c r="D294" s="442"/>
      <c r="E294" s="500">
        <v>2</v>
      </c>
      <c r="F294" s="500"/>
      <c r="G294" s="442"/>
      <c r="H294" s="447"/>
      <c r="I294" s="447">
        <v>2</v>
      </c>
      <c r="J294" s="447" t="s">
        <v>632</v>
      </c>
      <c r="K294" s="447"/>
      <c r="L294" s="447"/>
      <c r="M294" s="447"/>
      <c r="N294" s="555">
        <v>1.4999999999999999E-2</v>
      </c>
      <c r="O294" s="555">
        <v>1.4999999999999999E-2</v>
      </c>
      <c r="P294" s="555">
        <v>1.4999999999999999E-2</v>
      </c>
      <c r="Q294" s="555">
        <v>1.4999999999999999E-2</v>
      </c>
      <c r="R294" s="556">
        <f t="shared" si="128"/>
        <v>44580</v>
      </c>
      <c r="S294" s="556">
        <f t="shared" si="129"/>
        <v>44580</v>
      </c>
      <c r="T294" s="556">
        <f t="shared" si="130"/>
        <v>44580</v>
      </c>
      <c r="U294" s="556">
        <f t="shared" si="131"/>
        <v>44580</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2</v>
      </c>
      <c r="F295" s="500"/>
      <c r="G295" s="442"/>
      <c r="H295" s="447"/>
      <c r="I295" s="447">
        <v>3</v>
      </c>
      <c r="J295" s="447" t="s">
        <v>617</v>
      </c>
      <c r="K295" s="447"/>
      <c r="L295" s="447"/>
      <c r="M295" s="447"/>
      <c r="N295" s="555">
        <v>1.4999999999999999E-2</v>
      </c>
      <c r="O295" s="555">
        <v>1.4999999999999999E-2</v>
      </c>
      <c r="P295" s="555">
        <v>1.4999999999999999E-2</v>
      </c>
      <c r="Q295" s="555">
        <v>1.4999999999999999E-2</v>
      </c>
      <c r="R295" s="556">
        <f t="shared" si="128"/>
        <v>44945</v>
      </c>
      <c r="S295" s="556">
        <f t="shared" si="129"/>
        <v>44945</v>
      </c>
      <c r="T295" s="556">
        <f t="shared" si="130"/>
        <v>44945</v>
      </c>
      <c r="U295" s="556">
        <f t="shared" si="131"/>
        <v>44945</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2</v>
      </c>
      <c r="F296" s="500"/>
      <c r="G296" s="442"/>
      <c r="H296" s="447"/>
      <c r="I296" s="447">
        <v>4</v>
      </c>
      <c r="J296" s="447" t="s">
        <v>618</v>
      </c>
      <c r="K296" s="447"/>
      <c r="L296" s="447"/>
      <c r="M296" s="447"/>
      <c r="N296" s="555">
        <v>1.4999999999999999E-2</v>
      </c>
      <c r="O296" s="555">
        <v>1.4999999999999999E-2</v>
      </c>
      <c r="P296" s="555">
        <v>1.4999999999999999E-2</v>
      </c>
      <c r="Q296" s="555">
        <v>1.4999999999999999E-2</v>
      </c>
      <c r="R296" s="556">
        <f t="shared" si="128"/>
        <v>45311</v>
      </c>
      <c r="S296" s="556">
        <f t="shared" si="129"/>
        <v>45311</v>
      </c>
      <c r="T296" s="556">
        <f t="shared" si="130"/>
        <v>45311</v>
      </c>
      <c r="U296" s="556">
        <f t="shared" si="131"/>
        <v>45311</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2</v>
      </c>
      <c r="F297" s="500"/>
      <c r="G297" s="442"/>
      <c r="H297" s="447"/>
      <c r="I297" s="447">
        <v>5</v>
      </c>
      <c r="J297" s="447" t="s">
        <v>619</v>
      </c>
      <c r="K297" s="447"/>
      <c r="L297" s="447"/>
      <c r="M297" s="447"/>
      <c r="N297" s="555">
        <v>1.4999999999999999E-2</v>
      </c>
      <c r="O297" s="555">
        <v>1.4999999999999999E-2</v>
      </c>
      <c r="P297" s="555">
        <v>1.4999999999999999E-2</v>
      </c>
      <c r="Q297" s="555">
        <v>1.4999999999999999E-2</v>
      </c>
      <c r="R297" s="556">
        <f t="shared" si="128"/>
        <v>45676</v>
      </c>
      <c r="S297" s="556">
        <f t="shared" si="129"/>
        <v>45676</v>
      </c>
      <c r="T297" s="556">
        <f t="shared" si="130"/>
        <v>45676</v>
      </c>
      <c r="U297" s="556">
        <f t="shared" si="131"/>
        <v>45676</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2</v>
      </c>
      <c r="F298" s="500"/>
      <c r="G298" s="442"/>
      <c r="H298" s="447"/>
      <c r="I298" s="447">
        <v>6</v>
      </c>
      <c r="J298" s="447" t="s">
        <v>620</v>
      </c>
      <c r="K298" s="447"/>
      <c r="L298" s="447"/>
      <c r="M298" s="447"/>
      <c r="N298" s="555">
        <v>1.4999999999999999E-2</v>
      </c>
      <c r="O298" s="555">
        <v>1.4999999999999999E-2</v>
      </c>
      <c r="P298" s="555">
        <v>1.4999999999999999E-2</v>
      </c>
      <c r="Q298" s="555">
        <v>1.4999999999999999E-2</v>
      </c>
      <c r="R298" s="556">
        <f t="shared" si="128"/>
        <v>46041</v>
      </c>
      <c r="S298" s="556">
        <f t="shared" si="129"/>
        <v>46041</v>
      </c>
      <c r="T298" s="556">
        <f t="shared" si="130"/>
        <v>46041</v>
      </c>
      <c r="U298" s="556">
        <f t="shared" si="131"/>
        <v>46041</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2</v>
      </c>
      <c r="F299" s="500"/>
      <c r="G299" s="442"/>
      <c r="H299" s="447"/>
      <c r="I299" s="447">
        <v>7</v>
      </c>
      <c r="J299" s="447" t="s">
        <v>621</v>
      </c>
      <c r="K299" s="447"/>
      <c r="L299" s="447"/>
      <c r="M299" s="447"/>
      <c r="N299" s="555">
        <v>1.4999999999999999E-2</v>
      </c>
      <c r="O299" s="555">
        <v>1.4999999999999999E-2</v>
      </c>
      <c r="P299" s="555">
        <v>1.4999999999999999E-2</v>
      </c>
      <c r="Q299" s="555">
        <v>1.4999999999999999E-2</v>
      </c>
      <c r="R299" s="556">
        <f t="shared" si="128"/>
        <v>46406</v>
      </c>
      <c r="S299" s="556">
        <f t="shared" si="129"/>
        <v>46406</v>
      </c>
      <c r="T299" s="556">
        <f t="shared" si="130"/>
        <v>46406</v>
      </c>
      <c r="U299" s="556">
        <f t="shared" si="131"/>
        <v>46406</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x14ac:dyDescent="0.25">
      <c r="A300" s="411"/>
      <c r="B300" s="420"/>
      <c r="C300" s="413">
        <f>INT($C$233)+2</f>
        <v>3</v>
      </c>
      <c r="D300" s="442"/>
      <c r="E300" s="500">
        <v>3</v>
      </c>
      <c r="F300" s="500"/>
      <c r="G300" s="442"/>
      <c r="H300" s="463" t="str">
        <f>H$254</f>
        <v>Spr</v>
      </c>
      <c r="I300" s="447">
        <v>0</v>
      </c>
      <c r="J300" s="447" t="s">
        <v>630</v>
      </c>
      <c r="K300" s="447"/>
      <c r="L300" s="447"/>
      <c r="M300" s="447"/>
      <c r="N300" s="555">
        <v>2.5000000000000001E-2</v>
      </c>
      <c r="O300" s="555">
        <v>2.5000000000000001E-2</v>
      </c>
      <c r="P300" s="555">
        <v>2.5000000000000001E-2</v>
      </c>
      <c r="Q300" s="555">
        <v>2.5000000000000001E-2</v>
      </c>
      <c r="R300" s="556">
        <f t="shared" si="128"/>
        <v>43885</v>
      </c>
      <c r="S300" s="556">
        <f t="shared" si="129"/>
        <v>43885</v>
      </c>
      <c r="T300" s="556">
        <f t="shared" si="130"/>
        <v>43885</v>
      </c>
      <c r="U300" s="556">
        <f t="shared" si="131"/>
        <v>43885</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INT($C$233)+3</f>
        <v>4</v>
      </c>
      <c r="D301" s="442"/>
      <c r="E301" s="500">
        <v>3</v>
      </c>
      <c r="F301" s="500"/>
      <c r="G301" s="442"/>
      <c r="H301" s="447"/>
      <c r="I301" s="447">
        <v>1</v>
      </c>
      <c r="J301" s="447" t="s">
        <v>631</v>
      </c>
      <c r="K301" s="447"/>
      <c r="L301" s="447"/>
      <c r="M301" s="447"/>
      <c r="N301" s="555">
        <v>2.5000000000000001E-2</v>
      </c>
      <c r="O301" s="555">
        <v>2.5000000000000001E-2</v>
      </c>
      <c r="P301" s="555">
        <v>2.5000000000000001E-2</v>
      </c>
      <c r="Q301" s="555">
        <v>2.5000000000000001E-2</v>
      </c>
      <c r="R301" s="556">
        <f t="shared" si="128"/>
        <v>44250</v>
      </c>
      <c r="S301" s="556">
        <f t="shared" si="129"/>
        <v>44250</v>
      </c>
      <c r="T301" s="556">
        <f t="shared" si="130"/>
        <v>44250</v>
      </c>
      <c r="U301" s="556">
        <f t="shared" si="131"/>
        <v>44250</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INT($C$233+3)</f>
        <v>4</v>
      </c>
      <c r="D302" s="442"/>
      <c r="E302" s="500">
        <v>3</v>
      </c>
      <c r="F302" s="500"/>
      <c r="G302" s="442"/>
      <c r="H302" s="447"/>
      <c r="I302" s="447">
        <v>2</v>
      </c>
      <c r="J302" s="447" t="s">
        <v>632</v>
      </c>
      <c r="K302" s="447"/>
      <c r="L302" s="447"/>
      <c r="M302" s="447"/>
      <c r="N302" s="555">
        <v>1.4999999999999999E-2</v>
      </c>
      <c r="O302" s="555">
        <v>1.4999999999999999E-2</v>
      </c>
      <c r="P302" s="555">
        <v>1.4999999999999999E-2</v>
      </c>
      <c r="Q302" s="555">
        <v>1.4999999999999999E-2</v>
      </c>
      <c r="R302" s="556">
        <f t="shared" si="128"/>
        <v>44615</v>
      </c>
      <c r="S302" s="556">
        <f t="shared" si="129"/>
        <v>44615</v>
      </c>
      <c r="T302" s="556">
        <f t="shared" si="130"/>
        <v>44615</v>
      </c>
      <c r="U302" s="556">
        <f t="shared" si="131"/>
        <v>44615</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3</v>
      </c>
      <c r="F303" s="500"/>
      <c r="G303" s="442"/>
      <c r="H303" s="447"/>
      <c r="I303" s="447">
        <v>3</v>
      </c>
      <c r="J303" s="447" t="s">
        <v>617</v>
      </c>
      <c r="K303" s="447"/>
      <c r="L303" s="447"/>
      <c r="M303" s="447"/>
      <c r="N303" s="555">
        <v>1.4999999999999999E-2</v>
      </c>
      <c r="O303" s="555">
        <v>1.4999999999999999E-2</v>
      </c>
      <c r="P303" s="555">
        <v>1.4999999999999999E-2</v>
      </c>
      <c r="Q303" s="555">
        <v>1.4999999999999999E-2</v>
      </c>
      <c r="R303" s="556">
        <f t="shared" si="128"/>
        <v>44980</v>
      </c>
      <c r="S303" s="556">
        <f t="shared" si="129"/>
        <v>44980</v>
      </c>
      <c r="T303" s="556">
        <f t="shared" si="130"/>
        <v>44980</v>
      </c>
      <c r="U303" s="556">
        <f t="shared" si="131"/>
        <v>44980</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3</v>
      </c>
      <c r="F304" s="500"/>
      <c r="G304" s="442"/>
      <c r="H304" s="447"/>
      <c r="I304" s="447">
        <v>4</v>
      </c>
      <c r="J304" s="447" t="s">
        <v>618</v>
      </c>
      <c r="K304" s="447"/>
      <c r="L304" s="447"/>
      <c r="M304" s="447"/>
      <c r="N304" s="555">
        <v>1.4999999999999999E-2</v>
      </c>
      <c r="O304" s="555">
        <v>1.4999999999999999E-2</v>
      </c>
      <c r="P304" s="555">
        <v>1.4999999999999999E-2</v>
      </c>
      <c r="Q304" s="555">
        <v>1.4999999999999999E-2</v>
      </c>
      <c r="R304" s="556">
        <f t="shared" si="128"/>
        <v>45346</v>
      </c>
      <c r="S304" s="556">
        <f t="shared" si="129"/>
        <v>45346</v>
      </c>
      <c r="T304" s="556">
        <f t="shared" si="130"/>
        <v>45346</v>
      </c>
      <c r="U304" s="556">
        <f t="shared" si="131"/>
        <v>45346</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3</v>
      </c>
      <c r="F305" s="500"/>
      <c r="G305" s="442"/>
      <c r="H305" s="447"/>
      <c r="I305" s="447">
        <v>5</v>
      </c>
      <c r="J305" s="447" t="s">
        <v>619</v>
      </c>
      <c r="K305" s="447"/>
      <c r="L305" s="447"/>
      <c r="M305" s="447"/>
      <c r="N305" s="555">
        <v>1.4999999999999999E-2</v>
      </c>
      <c r="O305" s="555">
        <v>1.4999999999999999E-2</v>
      </c>
      <c r="P305" s="555">
        <v>1.4999999999999999E-2</v>
      </c>
      <c r="Q305" s="555">
        <v>1.4999999999999999E-2</v>
      </c>
      <c r="R305" s="556">
        <f t="shared" si="128"/>
        <v>45711</v>
      </c>
      <c r="S305" s="556">
        <f t="shared" si="129"/>
        <v>45711</v>
      </c>
      <c r="T305" s="556">
        <f t="shared" si="130"/>
        <v>45711</v>
      </c>
      <c r="U305" s="556">
        <f t="shared" si="131"/>
        <v>45711</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3</v>
      </c>
      <c r="F306" s="500"/>
      <c r="G306" s="442"/>
      <c r="H306" s="447"/>
      <c r="I306" s="447">
        <v>6</v>
      </c>
      <c r="J306" s="447" t="s">
        <v>620</v>
      </c>
      <c r="K306" s="447"/>
      <c r="L306" s="447"/>
      <c r="M306" s="447"/>
      <c r="N306" s="555">
        <v>1.4999999999999999E-2</v>
      </c>
      <c r="O306" s="555">
        <v>1.4999999999999999E-2</v>
      </c>
      <c r="P306" s="555">
        <v>1.4999999999999999E-2</v>
      </c>
      <c r="Q306" s="555">
        <v>1.4999999999999999E-2</v>
      </c>
      <c r="R306" s="556">
        <f t="shared" si="128"/>
        <v>46076</v>
      </c>
      <c r="S306" s="556">
        <f t="shared" si="129"/>
        <v>46076</v>
      </c>
      <c r="T306" s="556">
        <f t="shared" si="130"/>
        <v>46076</v>
      </c>
      <c r="U306" s="556">
        <f t="shared" si="131"/>
        <v>46076</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3</v>
      </c>
      <c r="F307" s="500"/>
      <c r="G307" s="442"/>
      <c r="H307" s="447"/>
      <c r="I307" s="447">
        <v>7</v>
      </c>
      <c r="J307" s="447" t="s">
        <v>621</v>
      </c>
      <c r="K307" s="447"/>
      <c r="L307" s="447"/>
      <c r="M307" s="447"/>
      <c r="N307" s="555">
        <v>1.4999999999999999E-2</v>
      </c>
      <c r="O307" s="555">
        <v>1.4999999999999999E-2</v>
      </c>
      <c r="P307" s="555">
        <v>1.4999999999999999E-2</v>
      </c>
      <c r="Q307" s="555">
        <v>1.4999999999999999E-2</v>
      </c>
      <c r="R307" s="556">
        <f t="shared" si="128"/>
        <v>46441</v>
      </c>
      <c r="S307" s="556">
        <f t="shared" si="129"/>
        <v>46441</v>
      </c>
      <c r="T307" s="556">
        <f t="shared" si="130"/>
        <v>46441</v>
      </c>
      <c r="U307" s="556">
        <f t="shared" si="131"/>
        <v>46441</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t="5.0999999999999996" hidden="1" customHeight="1" outlineLevel="2" x14ac:dyDescent="0.25">
      <c r="A308" s="411"/>
      <c r="B308" s="420"/>
      <c r="C308" s="413">
        <f>INT($C$233)+2.005</f>
        <v>3.0049999999999999</v>
      </c>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c r="Z308" s="442"/>
      <c r="AA308" s="442"/>
      <c r="AB308" s="442"/>
      <c r="AC308" s="442"/>
      <c r="AD308" s="442"/>
      <c r="AE308" s="442"/>
      <c r="AF308" s="442"/>
      <c r="AG308" s="442"/>
      <c r="AH308" s="442"/>
      <c r="AI308" s="442"/>
      <c r="AJ308" s="442"/>
      <c r="AK308" s="442"/>
      <c r="AL308" s="442"/>
      <c r="AM308" s="442"/>
      <c r="AN308" s="442"/>
      <c r="AO308" s="442"/>
      <c r="AP308" s="442" t="s">
        <v>485</v>
      </c>
      <c r="AQ308" s="423"/>
      <c r="AR308" s="411"/>
      <c r="AS308" s="411"/>
      <c r="AT308" s="411"/>
    </row>
    <row r="309" spans="1:46" hidden="1" outlineLevel="2" x14ac:dyDescent="0.25">
      <c r="A309" s="411"/>
      <c r="B309" s="420"/>
      <c r="C309" s="413">
        <f>INT($C$233+3)</f>
        <v>4</v>
      </c>
      <c r="D309" s="442"/>
      <c r="E309" s="500"/>
      <c r="F309" s="500"/>
      <c r="G309" s="442"/>
      <c r="H309" s="516" t="s">
        <v>633</v>
      </c>
      <c r="I309" s="470" t="s">
        <v>634</v>
      </c>
      <c r="J309" s="469"/>
      <c r="K309" s="447"/>
      <c r="L309" s="447"/>
      <c r="M309" s="447"/>
      <c r="N309" s="447"/>
      <c r="O309" s="972" t="s">
        <v>635</v>
      </c>
      <c r="P309" s="973"/>
      <c r="Q309" s="973"/>
      <c r="R309" s="973"/>
      <c r="S309" s="973"/>
      <c r="T309" s="973"/>
      <c r="U309" s="973"/>
      <c r="V309" s="973"/>
      <c r="W309" s="973"/>
      <c r="X309" s="974"/>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INT($C$233+3)</f>
        <v>4</v>
      </c>
      <c r="D310" s="442"/>
      <c r="E310" s="500"/>
      <c r="F310" s="500"/>
      <c r="G310" s="442"/>
      <c r="H310" s="490">
        <v>365</v>
      </c>
      <c r="I310" s="447">
        <v>0</v>
      </c>
      <c r="J310" s="447" t="b">
        <f>COUNTA(K310:M310)&gt;0</f>
        <v>1</v>
      </c>
      <c r="K310" s="557">
        <f>DATE(i_startyear,1,1)</f>
        <v>43466</v>
      </c>
      <c r="L310" s="557">
        <f>K310</f>
        <v>43466</v>
      </c>
      <c r="M310" s="557">
        <f>K310</f>
        <v>43466</v>
      </c>
      <c r="N310" s="447"/>
      <c r="O310" s="975"/>
      <c r="P310" s="976"/>
      <c r="Q310" s="976"/>
      <c r="R310" s="976"/>
      <c r="S310" s="976"/>
      <c r="T310" s="976"/>
      <c r="U310" s="976"/>
      <c r="V310" s="976"/>
      <c r="W310" s="976"/>
      <c r="X310" s="97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INT($C$233+3)</f>
        <v>4</v>
      </c>
      <c r="D311" s="442"/>
      <c r="E311" s="500"/>
      <c r="F311" s="500"/>
      <c r="G311" s="442"/>
      <c r="H311" s="558" t="s">
        <v>636</v>
      </c>
      <c r="I311" s="447">
        <v>1</v>
      </c>
      <c r="J311" s="447" t="b">
        <f>COUNTA(K311:M311)&gt;0</f>
        <v>0</v>
      </c>
      <c r="K311" s="464"/>
      <c r="L311" s="464"/>
      <c r="M311" s="464"/>
      <c r="N311" s="447"/>
      <c r="O311" s="975"/>
      <c r="P311" s="976"/>
      <c r="Q311" s="976"/>
      <c r="R311" s="976"/>
      <c r="S311" s="976"/>
      <c r="T311" s="976"/>
      <c r="U311" s="976"/>
      <c r="V311" s="976"/>
      <c r="W311" s="976"/>
      <c r="X311" s="97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INT($C$233+3)</f>
        <v>4</v>
      </c>
      <c r="D312" s="442"/>
      <c r="E312" s="500"/>
      <c r="F312" s="500"/>
      <c r="G312" s="442"/>
      <c r="H312" s="463"/>
      <c r="I312" s="447">
        <v>2</v>
      </c>
      <c r="J312" s="447" t="b">
        <f>COUNTA(K312:M312)&gt;0</f>
        <v>0</v>
      </c>
      <c r="K312" s="464"/>
      <c r="L312" s="464"/>
      <c r="M312" s="464"/>
      <c r="N312" s="447"/>
      <c r="O312" s="978"/>
      <c r="P312" s="979"/>
      <c r="Q312" s="979"/>
      <c r="R312" s="979"/>
      <c r="S312" s="979"/>
      <c r="T312" s="979"/>
      <c r="U312" s="979"/>
      <c r="V312" s="979"/>
      <c r="W312" s="979"/>
      <c r="X312" s="980"/>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t="5.0999999999999996" hidden="1" customHeight="1" outlineLevel="2" x14ac:dyDescent="0.25">
      <c r="A313" s="411"/>
      <c r="B313" s="420"/>
      <c r="C313" s="413">
        <f>INT($C$233)+2.005</f>
        <v>3.0049999999999999</v>
      </c>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c r="Z313" s="442"/>
      <c r="AA313" s="442"/>
      <c r="AB313" s="442"/>
      <c r="AC313" s="442"/>
      <c r="AD313" s="442"/>
      <c r="AE313" s="442"/>
      <c r="AF313" s="442"/>
      <c r="AG313" s="442"/>
      <c r="AH313" s="442"/>
      <c r="AI313" s="442"/>
      <c r="AJ313" s="442"/>
      <c r="AK313" s="442"/>
      <c r="AL313" s="442"/>
      <c r="AM313" s="442"/>
      <c r="AN313" s="442"/>
      <c r="AO313" s="442"/>
      <c r="AP313" s="442" t="s">
        <v>485</v>
      </c>
      <c r="AQ313" s="423"/>
      <c r="AR313" s="411"/>
      <c r="AS313" s="411"/>
      <c r="AT313" s="411"/>
    </row>
    <row r="314" spans="1:46" hidden="1" outlineLevel="2" x14ac:dyDescent="0.25">
      <c r="A314" s="411"/>
      <c r="B314" s="420"/>
      <c r="C314" s="413">
        <f>INT($C$233+3)</f>
        <v>4</v>
      </c>
      <c r="D314" s="442"/>
      <c r="E314" s="500"/>
      <c r="F314" s="500"/>
      <c r="G314" s="442"/>
      <c r="H314" s="516" t="s">
        <v>607</v>
      </c>
      <c r="I314" s="447" t="s">
        <v>637</v>
      </c>
      <c r="J314" s="447"/>
      <c r="K314" s="447"/>
      <c r="L314" s="447"/>
      <c r="M314" s="447"/>
      <c r="N314" s="470" t="s">
        <v>638</v>
      </c>
      <c r="O314" s="470"/>
      <c r="P314" s="470"/>
      <c r="Q314" s="470"/>
      <c r="R314" s="447"/>
      <c r="S314" s="447"/>
      <c r="T314" s="447"/>
      <c r="U314" s="447"/>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INT($C$233+3)</f>
        <v>4</v>
      </c>
      <c r="D315" s="442"/>
      <c r="E315" s="500"/>
      <c r="F315" s="500"/>
      <c r="G315" s="442"/>
      <c r="H315" s="463" t="str">
        <f>H$252</f>
        <v>Aut</v>
      </c>
      <c r="I315" s="481">
        <v>0.7</v>
      </c>
      <c r="J315" s="447"/>
      <c r="K315" s="447"/>
      <c r="L315" s="449" t="s">
        <v>639</v>
      </c>
      <c r="M315" s="463">
        <f>$L$444-1</f>
        <v>3</v>
      </c>
      <c r="N315" s="490">
        <v>2</v>
      </c>
      <c r="O315" s="490">
        <v>2</v>
      </c>
      <c r="P315" s="490">
        <v>2</v>
      </c>
      <c r="Q315" s="490">
        <v>2</v>
      </c>
      <c r="R315" s="447"/>
      <c r="S315" s="447"/>
      <c r="T315" s="447"/>
      <c r="U315" s="447"/>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idden="1" outlineLevel="3" x14ac:dyDescent="0.25">
      <c r="A316" s="411"/>
      <c r="B316" s="420"/>
      <c r="C316" s="413">
        <f>INT($C$233+3)</f>
        <v>4</v>
      </c>
      <c r="D316" s="442"/>
      <c r="E316" s="500"/>
      <c r="F316" s="500"/>
      <c r="G316" s="442"/>
      <c r="H316" s="463" t="str">
        <f>H$253</f>
        <v>Win</v>
      </c>
      <c r="I316" s="481">
        <v>0.75</v>
      </c>
      <c r="J316" s="447"/>
      <c r="K316" s="447"/>
      <c r="L316" s="447"/>
      <c r="M316" s="447"/>
      <c r="N316" s="490">
        <v>2</v>
      </c>
      <c r="O316" s="490">
        <v>2</v>
      </c>
      <c r="P316" s="490">
        <v>2</v>
      </c>
      <c r="Q316" s="490">
        <v>2</v>
      </c>
      <c r="R316" s="447"/>
      <c r="S316" s="447"/>
      <c r="T316" s="447"/>
      <c r="U316" s="447"/>
      <c r="V316" s="447"/>
      <c r="W316" s="447"/>
      <c r="X316" s="447"/>
      <c r="Y316" s="447"/>
      <c r="Z316" s="447"/>
      <c r="AA316" s="447"/>
      <c r="AB316" s="447"/>
      <c r="AC316" s="447"/>
      <c r="AD316" s="447"/>
      <c r="AE316" s="447"/>
      <c r="AF316" s="447"/>
      <c r="AG316" s="447"/>
      <c r="AH316" s="447"/>
      <c r="AI316" s="447"/>
      <c r="AJ316" s="447"/>
      <c r="AK316" s="447"/>
      <c r="AL316" s="447"/>
      <c r="AM316" s="447"/>
      <c r="AN316" s="447"/>
      <c r="AO316" s="447"/>
      <c r="AP316" s="442"/>
      <c r="AQ316" s="423"/>
      <c r="AR316" s="411"/>
      <c r="AS316" s="411"/>
      <c r="AT316" s="411"/>
    </row>
    <row r="317" spans="1:46" hidden="1" outlineLevel="3" x14ac:dyDescent="0.25">
      <c r="A317" s="411"/>
      <c r="B317" s="420"/>
      <c r="C317" s="413">
        <f>INT($C$233+3)</f>
        <v>4</v>
      </c>
      <c r="D317" s="442"/>
      <c r="E317" s="500"/>
      <c r="F317" s="500"/>
      <c r="G317" s="442"/>
      <c r="H317" s="463" t="str">
        <f>H$254</f>
        <v>Spr</v>
      </c>
      <c r="I317" s="481">
        <v>0.75</v>
      </c>
      <c r="J317" s="447"/>
      <c r="K317" s="447"/>
      <c r="L317" s="447"/>
      <c r="M317" s="447"/>
      <c r="N317" s="490">
        <v>2</v>
      </c>
      <c r="O317" s="490">
        <v>2</v>
      </c>
      <c r="P317" s="490">
        <v>2</v>
      </c>
      <c r="Q317" s="490">
        <v>2</v>
      </c>
      <c r="R317" s="447"/>
      <c r="S317" s="447"/>
      <c r="T317" s="447"/>
      <c r="U317" s="447"/>
      <c r="V317" s="447"/>
      <c r="W317" s="447"/>
      <c r="X317" s="44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t="5.0999999999999996" hidden="1" customHeight="1" outlineLevel="2" x14ac:dyDescent="0.25">
      <c r="A318" s="411"/>
      <c r="B318" s="420"/>
      <c r="C318" s="413">
        <f>INT($C$233)+2.005</f>
        <v>3.0049999999999999</v>
      </c>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c r="Z318" s="442"/>
      <c r="AA318" s="442"/>
      <c r="AB318" s="442"/>
      <c r="AC318" s="442"/>
      <c r="AD318" s="442"/>
      <c r="AE318" s="442"/>
      <c r="AF318" s="442"/>
      <c r="AG318" s="442"/>
      <c r="AH318" s="442"/>
      <c r="AI318" s="442"/>
      <c r="AJ318" s="442"/>
      <c r="AK318" s="442"/>
      <c r="AL318" s="442"/>
      <c r="AM318" s="442"/>
      <c r="AN318" s="442"/>
      <c r="AO318" s="442"/>
      <c r="AP318" s="442" t="s">
        <v>485</v>
      </c>
      <c r="AQ318" s="423"/>
      <c r="AR318" s="411"/>
      <c r="AS318" s="411"/>
      <c r="AT318" s="411"/>
    </row>
    <row r="319" spans="1:46" hidden="1" outlineLevel="2" x14ac:dyDescent="0.25">
      <c r="A319" s="411"/>
      <c r="B319" s="420"/>
      <c r="C319" s="413">
        <f>INT($C$233+3)</f>
        <v>4</v>
      </c>
      <c r="D319" s="442"/>
      <c r="E319" s="500"/>
      <c r="F319" s="500"/>
      <c r="G319" s="442"/>
      <c r="H319" s="559" t="s">
        <v>640</v>
      </c>
      <c r="I319" s="463" t="s">
        <v>584</v>
      </c>
      <c r="J319" s="447"/>
      <c r="K319" s="449" t="s">
        <v>641</v>
      </c>
      <c r="L319" s="463">
        <f>COUNTA($H$320:$H$323)</f>
        <v>3</v>
      </c>
      <c r="M319" s="450">
        <v>-6</v>
      </c>
      <c r="N319" s="447"/>
      <c r="O319" s="447"/>
      <c r="P319" s="447"/>
      <c r="Q319" s="447"/>
      <c r="R319" s="470" t="s">
        <v>642</v>
      </c>
      <c r="S319" s="469"/>
      <c r="T319" s="469"/>
      <c r="U319" s="469"/>
      <c r="V319" s="447"/>
      <c r="W319" s="447" t="s">
        <v>643</v>
      </c>
      <c r="X319" s="447" t="s">
        <v>644</v>
      </c>
      <c r="Y319" s="447" t="s">
        <v>645</v>
      </c>
      <c r="Z319" s="447" t="s">
        <v>646</v>
      </c>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INT($C$233+3)</f>
        <v>4</v>
      </c>
      <c r="D320" s="442"/>
      <c r="E320" s="500"/>
      <c r="F320" s="500"/>
      <c r="G320" s="442"/>
      <c r="H320" s="560" t="s">
        <v>647</v>
      </c>
      <c r="I320" s="508" t="b">
        <v>1</v>
      </c>
      <c r="J320" s="463">
        <f>MAX(0.0001,IF(COUNTIF(i_mask_a,TRUE)=1,1,1-SUM(J321:J322)))</f>
        <v>1</v>
      </c>
      <c r="K320" s="447"/>
      <c r="L320" s="447"/>
      <c r="M320" s="447"/>
      <c r="N320" s="447"/>
      <c r="O320" s="447"/>
      <c r="P320" s="447"/>
      <c r="Q320" s="524"/>
      <c r="R320" s="490">
        <f>56+35</f>
        <v>91</v>
      </c>
      <c r="S320" s="490">
        <v>91</v>
      </c>
      <c r="T320" s="490">
        <v>91</v>
      </c>
      <c r="U320" s="490">
        <v>91</v>
      </c>
      <c r="V320" s="447"/>
      <c r="W320" s="491">
        <v>0</v>
      </c>
      <c r="X320" s="491">
        <v>0</v>
      </c>
      <c r="Y320" s="491">
        <v>0</v>
      </c>
      <c r="Z320" s="491">
        <v>0</v>
      </c>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idden="1" outlineLevel="3" x14ac:dyDescent="0.25">
      <c r="A321" s="411"/>
      <c r="B321" s="420"/>
      <c r="C321" s="413">
        <f>INT($C$233)+3</f>
        <v>4</v>
      </c>
      <c r="D321" s="442"/>
      <c r="E321" s="500"/>
      <c r="F321" s="500"/>
      <c r="G321" s="442"/>
      <c r="H321" s="561" t="s">
        <v>935</v>
      </c>
      <c r="I321" s="508" t="b">
        <v>0</v>
      </c>
      <c r="J321" s="450">
        <v>1E-3</v>
      </c>
      <c r="K321" s="447"/>
      <c r="L321" s="447">
        <f>SUMPRODUCT(--i_mask_a)</f>
        <v>1</v>
      </c>
      <c r="M321" s="447"/>
      <c r="N321" s="447"/>
      <c r="O321" s="447"/>
      <c r="P321" s="447"/>
      <c r="Q321" s="447"/>
      <c r="R321" s="490">
        <f t="shared" ref="R321:R322" si="135">R320+30</f>
        <v>121</v>
      </c>
      <c r="S321" s="490">
        <v>121</v>
      </c>
      <c r="T321" s="490">
        <v>121</v>
      </c>
      <c r="U321" s="490">
        <v>121</v>
      </c>
      <c r="V321" s="447"/>
      <c r="W321" s="491">
        <v>0</v>
      </c>
      <c r="X321" s="491">
        <v>0</v>
      </c>
      <c r="Y321" s="491">
        <v>0</v>
      </c>
      <c r="Z321" s="491">
        <v>0</v>
      </c>
      <c r="AA321" s="447"/>
      <c r="AB321" s="447"/>
      <c r="AC321" s="447"/>
      <c r="AD321" s="447"/>
      <c r="AE321" s="447"/>
      <c r="AF321" s="447"/>
      <c r="AG321" s="447"/>
      <c r="AH321" s="447"/>
      <c r="AI321" s="447"/>
      <c r="AJ321" s="447"/>
      <c r="AK321" s="447"/>
      <c r="AL321" s="447"/>
      <c r="AM321" s="447"/>
      <c r="AN321" s="447"/>
      <c r="AO321" s="447"/>
      <c r="AP321" s="442"/>
      <c r="AQ321" s="423"/>
      <c r="AR321" s="411"/>
      <c r="AS321" s="411"/>
      <c r="AT321" s="411"/>
    </row>
    <row r="322" spans="1:46" hidden="1" outlineLevel="3" x14ac:dyDescent="0.25">
      <c r="A322" s="411"/>
      <c r="B322" s="420"/>
      <c r="C322" s="413">
        <f>INT($C$233)+3</f>
        <v>4</v>
      </c>
      <c r="D322" s="442"/>
      <c r="E322" s="500"/>
      <c r="F322" s="500"/>
      <c r="G322" s="442"/>
      <c r="H322" s="562" t="s">
        <v>936</v>
      </c>
      <c r="I322" s="508" t="b">
        <v>0</v>
      </c>
      <c r="J322" s="450">
        <v>1E-3</v>
      </c>
      <c r="K322" s="447"/>
      <c r="L322" s="447">
        <f>COUNTIF(i_mask_a,TRUE)</f>
        <v>1</v>
      </c>
      <c r="M322" s="447"/>
      <c r="N322" s="447"/>
      <c r="O322" s="447"/>
      <c r="P322" s="447"/>
      <c r="Q322" s="524"/>
      <c r="R322" s="490">
        <f t="shared" si="135"/>
        <v>151</v>
      </c>
      <c r="S322" s="490">
        <v>151</v>
      </c>
      <c r="T322" s="490">
        <v>151</v>
      </c>
      <c r="U322" s="490">
        <v>151</v>
      </c>
      <c r="V322" s="447"/>
      <c r="W322" s="491">
        <v>0</v>
      </c>
      <c r="X322" s="491">
        <v>0</v>
      </c>
      <c r="Y322" s="491">
        <v>0</v>
      </c>
      <c r="Z322" s="491">
        <v>0</v>
      </c>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t="5.0999999999999996" hidden="1" customHeight="1" outlineLevel="2" x14ac:dyDescent="0.25">
      <c r="A323" s="411"/>
      <c r="B323" s="420"/>
      <c r="C323" s="413">
        <f>INT($C$233)+2.005</f>
        <v>3.0049999999999999</v>
      </c>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c r="Z323" s="442"/>
      <c r="AA323" s="442"/>
      <c r="AB323" s="442"/>
      <c r="AC323" s="442"/>
      <c r="AD323" s="442"/>
      <c r="AE323" s="442"/>
      <c r="AF323" s="442"/>
      <c r="AG323" s="442"/>
      <c r="AH323" s="442"/>
      <c r="AI323" s="442"/>
      <c r="AJ323" s="442"/>
      <c r="AK323" s="442"/>
      <c r="AL323" s="442"/>
      <c r="AM323" s="442"/>
      <c r="AN323" s="442"/>
      <c r="AO323" s="442"/>
      <c r="AP323" s="442" t="s">
        <v>485</v>
      </c>
      <c r="AQ323" s="423"/>
      <c r="AR323" s="411"/>
      <c r="AS323" s="411"/>
      <c r="AT323" s="411"/>
    </row>
    <row r="324" spans="1:46" outlineLevel="1" x14ac:dyDescent="0.25">
      <c r="A324" s="411"/>
      <c r="B324" s="420"/>
      <c r="C324" s="413">
        <f>INT($C$233)+1</f>
        <v>2</v>
      </c>
      <c r="D324" s="442"/>
      <c r="E324" s="500"/>
      <c r="F324" s="500"/>
      <c r="G324" s="442"/>
      <c r="H324" s="503" t="s">
        <v>648</v>
      </c>
      <c r="I324" s="460"/>
      <c r="J324" s="460"/>
      <c r="K324" s="429"/>
      <c r="L324" s="429"/>
      <c r="M324" s="429"/>
      <c r="N324" s="429"/>
      <c r="O324" s="429"/>
      <c r="P324" s="429"/>
      <c r="Q324" s="429"/>
      <c r="R324" s="429"/>
      <c r="S324" s="429"/>
      <c r="T324" s="429"/>
      <c r="U324" s="429"/>
      <c r="V324" s="429"/>
      <c r="W324" s="429"/>
      <c r="X324" s="429"/>
      <c r="Y324" s="429"/>
      <c r="Z324" s="492"/>
      <c r="AA324" s="492"/>
      <c r="AB324" s="492"/>
      <c r="AC324" s="492"/>
      <c r="AD324" s="492"/>
      <c r="AE324" s="492"/>
      <c r="AF324" s="492"/>
      <c r="AG324" s="492"/>
      <c r="AH324" s="492"/>
      <c r="AI324" s="492"/>
      <c r="AJ324" s="492"/>
      <c r="AK324" s="492"/>
      <c r="AL324" s="492"/>
      <c r="AM324" s="492"/>
      <c r="AN324" s="492"/>
      <c r="AO324" s="492"/>
      <c r="AP324" s="442"/>
      <c r="AQ324" s="423"/>
      <c r="AR324" s="411"/>
      <c r="AS324" s="411"/>
      <c r="AT324" s="411"/>
    </row>
    <row r="325" spans="1:46" ht="5.0999999999999996" customHeight="1" outlineLevel="3" x14ac:dyDescent="0.25">
      <c r="A325" s="411"/>
      <c r="B325" s="420"/>
      <c r="C325" s="413">
        <f>INT($C$233)+3.005</f>
        <v>4.0049999999999999</v>
      </c>
      <c r="D325" s="442" t="s">
        <v>481</v>
      </c>
      <c r="E325" s="442"/>
      <c r="F325" s="442"/>
      <c r="G325" s="442"/>
      <c r="H325" s="442"/>
      <c r="I325" s="442"/>
      <c r="J325" s="442"/>
      <c r="K325" s="442"/>
      <c r="L325" s="442"/>
      <c r="M325" s="442"/>
      <c r="N325" s="442"/>
      <c r="O325" s="442"/>
      <c r="P325" s="442"/>
      <c r="Q325" s="442"/>
      <c r="R325" s="442"/>
      <c r="S325" s="442"/>
      <c r="T325" s="442"/>
      <c r="U325" s="442"/>
      <c r="V325" s="442"/>
      <c r="W325" s="442"/>
      <c r="X325" s="442"/>
      <c r="Y325" s="442"/>
      <c r="Z325" s="442"/>
      <c r="AA325" s="442"/>
      <c r="AB325" s="442"/>
      <c r="AC325" s="442"/>
      <c r="AD325" s="442"/>
      <c r="AE325" s="442"/>
      <c r="AF325" s="442"/>
      <c r="AG325" s="442"/>
      <c r="AH325" s="442"/>
      <c r="AI325" s="442"/>
      <c r="AJ325" s="442"/>
      <c r="AK325" s="442"/>
      <c r="AL325" s="442"/>
      <c r="AM325" s="442"/>
      <c r="AN325" s="442"/>
      <c r="AO325" s="442"/>
      <c r="AP325" s="442"/>
      <c r="AQ325" s="423"/>
      <c r="AR325" s="411"/>
      <c r="AS325" s="411"/>
      <c r="AT325" s="411"/>
    </row>
    <row r="326" spans="1:46" outlineLevel="2" x14ac:dyDescent="0.25">
      <c r="A326" s="411"/>
      <c r="B326" s="420"/>
      <c r="C326" s="413">
        <f>INT($C$233+3)</f>
        <v>4</v>
      </c>
      <c r="D326" s="442"/>
      <c r="E326" s="500"/>
      <c r="F326" s="500"/>
      <c r="G326" s="442"/>
      <c r="H326" s="516"/>
      <c r="I326" s="470" t="s">
        <v>608</v>
      </c>
      <c r="J326" s="470"/>
      <c r="K326" s="447"/>
      <c r="L326" s="447"/>
      <c r="M326" s="447"/>
      <c r="N326" s="470" t="s">
        <v>649</v>
      </c>
      <c r="O326" s="470"/>
      <c r="P326" s="470"/>
      <c r="Q326" s="470"/>
      <c r="R326" s="447"/>
      <c r="S326" s="447"/>
      <c r="T326" s="447"/>
      <c r="U326" s="447"/>
      <c r="V326" s="447" t="s">
        <v>650</v>
      </c>
      <c r="W326" s="447"/>
      <c r="X326" s="447"/>
      <c r="Y326" s="447"/>
      <c r="Z326" s="447"/>
      <c r="AA326" s="447"/>
      <c r="AB326" s="447"/>
      <c r="AC326" s="447"/>
      <c r="AD326" s="447"/>
      <c r="AE326" s="447"/>
      <c r="AF326" s="447"/>
      <c r="AG326" s="447"/>
      <c r="AH326" s="447"/>
      <c r="AI326" s="447"/>
      <c r="AJ326" s="447"/>
      <c r="AK326" s="447"/>
      <c r="AL326" s="447"/>
      <c r="AM326" s="447"/>
      <c r="AN326" s="447"/>
      <c r="AO326" s="447"/>
      <c r="AP326" s="442"/>
      <c r="AQ326" s="423"/>
      <c r="AR326" s="411"/>
      <c r="AS326" s="411"/>
      <c r="AT326" s="411"/>
    </row>
    <row r="327" spans="1:46" outlineLevel="3" x14ac:dyDescent="0.25">
      <c r="A327" s="411"/>
      <c r="B327" s="420"/>
      <c r="C327" s="413">
        <f t="shared" ref="C327:C334" si="136">INT($C$233)+3</f>
        <v>4</v>
      </c>
      <c r="D327" s="442"/>
      <c r="E327" s="500"/>
      <c r="F327" s="500"/>
      <c r="G327" s="442"/>
      <c r="H327" s="447"/>
      <c r="I327" s="447">
        <v>0</v>
      </c>
      <c r="J327" s="447" t="s">
        <v>630</v>
      </c>
      <c r="K327" s="447"/>
      <c r="L327" s="447"/>
      <c r="M327" s="447"/>
      <c r="N327" s="464">
        <v>1</v>
      </c>
      <c r="O327" s="464">
        <v>1</v>
      </c>
      <c r="P327" s="464">
        <v>1</v>
      </c>
      <c r="Q327" s="464">
        <v>1</v>
      </c>
      <c r="R327" s="447"/>
      <c r="S327" s="447"/>
      <c r="T327" s="447"/>
      <c r="U327" s="447"/>
      <c r="V327" s="447">
        <f t="shared" ref="V327:Y334" si="137">INDEX(i_scan_day,N327+1,0)+17*N$315</f>
        <v>69</v>
      </c>
      <c r="W327" s="447">
        <f t="shared" si="137"/>
        <v>69</v>
      </c>
      <c r="X327" s="447">
        <f t="shared" si="137"/>
        <v>69</v>
      </c>
      <c r="Y327" s="447">
        <f t="shared" si="137"/>
        <v>69</v>
      </c>
      <c r="Z327" s="524">
        <f>R284+V327</f>
        <v>43932</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outlineLevel="3" x14ac:dyDescent="0.25">
      <c r="A328" s="411"/>
      <c r="B328" s="420"/>
      <c r="C328" s="413">
        <f t="shared" si="136"/>
        <v>4</v>
      </c>
      <c r="D328" s="442"/>
      <c r="E328" s="500"/>
      <c r="F328" s="500"/>
      <c r="G328" s="442"/>
      <c r="H328" s="447"/>
      <c r="I328" s="447">
        <v>1</v>
      </c>
      <c r="J328" s="447" t="s">
        <v>631</v>
      </c>
      <c r="K328" s="447"/>
      <c r="L328" s="447"/>
      <c r="M328" s="447"/>
      <c r="N328" s="464">
        <v>1</v>
      </c>
      <c r="O328" s="464">
        <v>1</v>
      </c>
      <c r="P328" s="464">
        <v>1</v>
      </c>
      <c r="Q328" s="464">
        <v>1</v>
      </c>
      <c r="R328" s="447"/>
      <c r="S328" s="447"/>
      <c r="T328" s="447"/>
      <c r="U328" s="447"/>
      <c r="V328" s="447">
        <f t="shared" si="137"/>
        <v>69</v>
      </c>
      <c r="W328" s="447">
        <f t="shared" si="137"/>
        <v>69</v>
      </c>
      <c r="X328" s="447">
        <f t="shared" si="137"/>
        <v>69</v>
      </c>
      <c r="Y328" s="447">
        <f t="shared" si="137"/>
        <v>69</v>
      </c>
      <c r="Z328" s="447"/>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outlineLevel="3" x14ac:dyDescent="0.25">
      <c r="A329" s="411"/>
      <c r="B329" s="420"/>
      <c r="C329" s="413">
        <f t="shared" si="136"/>
        <v>4</v>
      </c>
      <c r="D329" s="442"/>
      <c r="E329" s="500"/>
      <c r="F329" s="500"/>
      <c r="G329" s="442"/>
      <c r="H329" s="447"/>
      <c r="I329" s="447">
        <v>2</v>
      </c>
      <c r="J329" s="447" t="s">
        <v>632</v>
      </c>
      <c r="K329" s="447"/>
      <c r="L329" s="447"/>
      <c r="M329" s="447"/>
      <c r="N329" s="464">
        <v>1</v>
      </c>
      <c r="O329" s="464">
        <v>1</v>
      </c>
      <c r="P329" s="464">
        <v>1</v>
      </c>
      <c r="Q329" s="464">
        <v>1</v>
      </c>
      <c r="R329" s="447"/>
      <c r="S329" s="447"/>
      <c r="T329" s="447"/>
      <c r="U329" s="447"/>
      <c r="V329" s="447">
        <f t="shared" si="137"/>
        <v>69</v>
      </c>
      <c r="W329" s="447">
        <f t="shared" si="137"/>
        <v>69</v>
      </c>
      <c r="X329" s="447">
        <f t="shared" si="137"/>
        <v>69</v>
      </c>
      <c r="Y329" s="447">
        <f t="shared" si="137"/>
        <v>69</v>
      </c>
      <c r="Z329" s="447"/>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outlineLevel="3" x14ac:dyDescent="0.25">
      <c r="A330" s="411"/>
      <c r="B330" s="420"/>
      <c r="C330" s="413">
        <f t="shared" si="136"/>
        <v>4</v>
      </c>
      <c r="D330" s="442"/>
      <c r="E330" s="500"/>
      <c r="F330" s="500"/>
      <c r="G330" s="442"/>
      <c r="H330" s="447"/>
      <c r="I330" s="447">
        <v>3</v>
      </c>
      <c r="J330" s="447" t="s">
        <v>617</v>
      </c>
      <c r="K330" s="447"/>
      <c r="L330" s="447"/>
      <c r="M330" s="447"/>
      <c r="N330" s="464">
        <v>1</v>
      </c>
      <c r="O330" s="464">
        <v>1</v>
      </c>
      <c r="P330" s="464">
        <v>1</v>
      </c>
      <c r="Q330" s="464">
        <v>1</v>
      </c>
      <c r="R330" s="447"/>
      <c r="S330" s="447"/>
      <c r="T330" s="447"/>
      <c r="U330" s="447"/>
      <c r="V330" s="447">
        <f t="shared" si="137"/>
        <v>69</v>
      </c>
      <c r="W330" s="447">
        <f t="shared" si="137"/>
        <v>69</v>
      </c>
      <c r="X330" s="447">
        <f t="shared" si="137"/>
        <v>69</v>
      </c>
      <c r="Y330" s="447">
        <f t="shared" si="137"/>
        <v>69</v>
      </c>
      <c r="Z330" s="447"/>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outlineLevel="3" x14ac:dyDescent="0.25">
      <c r="A331" s="411"/>
      <c r="B331" s="420"/>
      <c r="C331" s="413">
        <f t="shared" si="136"/>
        <v>4</v>
      </c>
      <c r="D331" s="442"/>
      <c r="E331" s="500"/>
      <c r="F331" s="500"/>
      <c r="G331" s="442"/>
      <c r="H331" s="447"/>
      <c r="I331" s="447">
        <v>4</v>
      </c>
      <c r="J331" s="447" t="s">
        <v>618</v>
      </c>
      <c r="K331" s="447"/>
      <c r="L331" s="447"/>
      <c r="M331" s="447"/>
      <c r="N331" s="464">
        <v>1</v>
      </c>
      <c r="O331" s="464">
        <v>1</v>
      </c>
      <c r="P331" s="464">
        <v>1</v>
      </c>
      <c r="Q331" s="464">
        <v>1</v>
      </c>
      <c r="R331" s="447"/>
      <c r="S331" s="447"/>
      <c r="T331" s="447"/>
      <c r="U331" s="447"/>
      <c r="V331" s="447">
        <f t="shared" si="137"/>
        <v>69</v>
      </c>
      <c r="W331" s="447">
        <f t="shared" si="137"/>
        <v>69</v>
      </c>
      <c r="X331" s="447">
        <f t="shared" si="137"/>
        <v>69</v>
      </c>
      <c r="Y331" s="447">
        <f t="shared" si="137"/>
        <v>69</v>
      </c>
      <c r="Z331" s="447"/>
      <c r="AA331" s="447"/>
      <c r="AB331" s="447"/>
      <c r="AC331" s="447"/>
      <c r="AD331" s="447"/>
      <c r="AE331" s="447"/>
      <c r="AF331" s="447"/>
      <c r="AG331" s="447"/>
      <c r="AH331" s="447"/>
      <c r="AI331" s="447"/>
      <c r="AJ331" s="447"/>
      <c r="AK331" s="447"/>
      <c r="AL331" s="447"/>
      <c r="AM331" s="447"/>
      <c r="AN331" s="447"/>
      <c r="AO331" s="447"/>
      <c r="AP331" s="442"/>
      <c r="AQ331" s="423"/>
      <c r="AR331" s="411"/>
      <c r="AS331" s="411"/>
      <c r="AT331" s="411"/>
    </row>
    <row r="332" spans="1:46" outlineLevel="3" x14ac:dyDescent="0.25">
      <c r="A332" s="411"/>
      <c r="B332" s="420"/>
      <c r="C332" s="413">
        <f t="shared" si="136"/>
        <v>4</v>
      </c>
      <c r="D332" s="442"/>
      <c r="E332" s="500"/>
      <c r="F332" s="500"/>
      <c r="G332" s="442"/>
      <c r="H332" s="447"/>
      <c r="I332" s="447">
        <v>5</v>
      </c>
      <c r="J332" s="447" t="s">
        <v>619</v>
      </c>
      <c r="K332" s="447"/>
      <c r="L332" s="447"/>
      <c r="M332" s="447"/>
      <c r="N332" s="464">
        <v>1</v>
      </c>
      <c r="O332" s="464">
        <v>1</v>
      </c>
      <c r="P332" s="464">
        <v>1</v>
      </c>
      <c r="Q332" s="464">
        <v>1</v>
      </c>
      <c r="R332" s="447"/>
      <c r="S332" s="447"/>
      <c r="T332" s="447"/>
      <c r="U332" s="447"/>
      <c r="V332" s="447">
        <f t="shared" si="137"/>
        <v>69</v>
      </c>
      <c r="W332" s="447">
        <f t="shared" si="137"/>
        <v>69</v>
      </c>
      <c r="X332" s="447">
        <f t="shared" si="137"/>
        <v>69</v>
      </c>
      <c r="Y332" s="447">
        <f t="shared" si="137"/>
        <v>69</v>
      </c>
      <c r="Z332" s="447"/>
      <c r="AA332" s="447"/>
      <c r="AB332" s="447"/>
      <c r="AC332" s="447"/>
      <c r="AD332" s="447"/>
      <c r="AE332" s="447"/>
      <c r="AF332" s="447"/>
      <c r="AG332" s="447"/>
      <c r="AH332" s="447"/>
      <c r="AI332" s="447"/>
      <c r="AJ332" s="447"/>
      <c r="AK332" s="447"/>
      <c r="AL332" s="447"/>
      <c r="AM332" s="447"/>
      <c r="AN332" s="447"/>
      <c r="AO332" s="447"/>
      <c r="AP332" s="442"/>
      <c r="AQ332" s="423"/>
      <c r="AR332" s="411"/>
      <c r="AS332" s="411"/>
      <c r="AT332" s="411"/>
    </row>
    <row r="333" spans="1:46" outlineLevel="3" x14ac:dyDescent="0.25">
      <c r="A333" s="411"/>
      <c r="B333" s="420"/>
      <c r="C333" s="413">
        <f t="shared" si="136"/>
        <v>4</v>
      </c>
      <c r="D333" s="442"/>
      <c r="E333" s="500"/>
      <c r="F333" s="500"/>
      <c r="G333" s="442"/>
      <c r="H333" s="447"/>
      <c r="I333" s="447">
        <v>6</v>
      </c>
      <c r="J333" s="447" t="s">
        <v>620</v>
      </c>
      <c r="K333" s="447"/>
      <c r="L333" s="447"/>
      <c r="M333" s="447"/>
      <c r="N333" s="464">
        <v>1</v>
      </c>
      <c r="O333" s="464">
        <v>1</v>
      </c>
      <c r="P333" s="464">
        <v>1</v>
      </c>
      <c r="Q333" s="464">
        <v>1</v>
      </c>
      <c r="R333" s="447"/>
      <c r="S333" s="447"/>
      <c r="T333" s="447"/>
      <c r="U333" s="447"/>
      <c r="V333" s="447">
        <f t="shared" si="137"/>
        <v>69</v>
      </c>
      <c r="W333" s="447">
        <f t="shared" si="137"/>
        <v>69</v>
      </c>
      <c r="X333" s="447">
        <f t="shared" si="137"/>
        <v>69</v>
      </c>
      <c r="Y333" s="447">
        <f t="shared" si="137"/>
        <v>69</v>
      </c>
      <c r="Z333" s="447"/>
      <c r="AA333" s="447"/>
      <c r="AB333" s="447"/>
      <c r="AC333" s="447"/>
      <c r="AD333" s="447"/>
      <c r="AE333" s="447"/>
      <c r="AF333" s="447"/>
      <c r="AG333" s="447"/>
      <c r="AH333" s="447"/>
      <c r="AI333" s="447"/>
      <c r="AJ333" s="447"/>
      <c r="AK333" s="447"/>
      <c r="AL333" s="447"/>
      <c r="AM333" s="447"/>
      <c r="AN333" s="447"/>
      <c r="AO333" s="447"/>
      <c r="AP333" s="442"/>
      <c r="AQ333" s="423"/>
      <c r="AR333" s="411"/>
      <c r="AS333" s="411"/>
      <c r="AT333" s="411"/>
    </row>
    <row r="334" spans="1:46" outlineLevel="3" x14ac:dyDescent="0.25">
      <c r="A334" s="411"/>
      <c r="B334" s="420"/>
      <c r="C334" s="413">
        <f t="shared" si="136"/>
        <v>4</v>
      </c>
      <c r="D334" s="442"/>
      <c r="E334" s="500"/>
      <c r="F334" s="500"/>
      <c r="G334" s="442"/>
      <c r="H334" s="447"/>
      <c r="I334" s="447">
        <v>7</v>
      </c>
      <c r="J334" s="447" t="s">
        <v>621</v>
      </c>
      <c r="K334" s="447"/>
      <c r="L334" s="447"/>
      <c r="M334" s="447"/>
      <c r="N334" s="464">
        <v>1</v>
      </c>
      <c r="O334" s="464">
        <v>1</v>
      </c>
      <c r="P334" s="464">
        <v>1</v>
      </c>
      <c r="Q334" s="464">
        <v>1</v>
      </c>
      <c r="R334" s="447"/>
      <c r="S334" s="447"/>
      <c r="T334" s="447"/>
      <c r="U334" s="447"/>
      <c r="V334" s="447">
        <f t="shared" si="137"/>
        <v>69</v>
      </c>
      <c r="W334" s="447">
        <f t="shared" si="137"/>
        <v>69</v>
      </c>
      <c r="X334" s="447">
        <f t="shared" si="137"/>
        <v>69</v>
      </c>
      <c r="Y334" s="447">
        <f t="shared" si="137"/>
        <v>69</v>
      </c>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t="5.0999999999999996" customHeight="1" outlineLevel="2" x14ac:dyDescent="0.25">
      <c r="A335" s="411"/>
      <c r="B335" s="420"/>
      <c r="C335" s="413">
        <f>INT($C$233)+2.005</f>
        <v>3.0049999999999999</v>
      </c>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c r="Z335" s="442"/>
      <c r="AA335" s="442"/>
      <c r="AB335" s="442"/>
      <c r="AC335" s="442"/>
      <c r="AD335" s="442"/>
      <c r="AE335" s="442"/>
      <c r="AF335" s="442"/>
      <c r="AG335" s="442"/>
      <c r="AH335" s="442"/>
      <c r="AI335" s="442"/>
      <c r="AJ335" s="442"/>
      <c r="AK335" s="442"/>
      <c r="AL335" s="442"/>
      <c r="AM335" s="442"/>
      <c r="AN335" s="442"/>
      <c r="AO335" s="442"/>
      <c r="AP335" s="442" t="s">
        <v>485</v>
      </c>
      <c r="AQ335" s="423"/>
      <c r="AR335" s="411"/>
      <c r="AS335" s="411"/>
      <c r="AT335" s="411"/>
    </row>
    <row r="336" spans="1:46" outlineLevel="2" x14ac:dyDescent="0.25">
      <c r="A336" s="411"/>
      <c r="B336" s="420"/>
      <c r="C336" s="413">
        <f>INT($C$233+3)</f>
        <v>4</v>
      </c>
      <c r="D336" s="442"/>
      <c r="E336" s="500"/>
      <c r="F336" s="500"/>
      <c r="G336" s="442"/>
      <c r="H336" s="516"/>
      <c r="I336" s="470" t="s">
        <v>608</v>
      </c>
      <c r="J336" s="470"/>
      <c r="K336" s="447"/>
      <c r="L336" s="447"/>
      <c r="M336" s="447"/>
      <c r="N336" s="470" t="s">
        <v>940</v>
      </c>
      <c r="O336" s="470"/>
      <c r="P336" s="470"/>
      <c r="Q336" s="470"/>
      <c r="R336" s="447"/>
      <c r="S336" s="447"/>
      <c r="T336" s="447"/>
      <c r="U336" s="447"/>
      <c r="V336" s="447"/>
      <c r="W336" s="447"/>
      <c r="X336" s="447"/>
      <c r="Y336" s="447"/>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outlineLevel="3" x14ac:dyDescent="0.25">
      <c r="A337" s="411"/>
      <c r="B337" s="420"/>
      <c r="C337" s="413">
        <f t="shared" ref="C337:C344" si="138">INT($C$233)+3</f>
        <v>4</v>
      </c>
      <c r="D337" s="442"/>
      <c r="E337" s="500"/>
      <c r="F337" s="500"/>
      <c r="G337" s="442"/>
      <c r="H337" s="447"/>
      <c r="I337" s="447">
        <v>0</v>
      </c>
      <c r="J337" s="447" t="s">
        <v>630</v>
      </c>
      <c r="K337" s="447"/>
      <c r="L337" s="447"/>
      <c r="M337" s="447"/>
      <c r="N337" s="464">
        <v>1</v>
      </c>
      <c r="O337" s="464">
        <v>1</v>
      </c>
      <c r="P337" s="464">
        <v>1</v>
      </c>
      <c r="Q337" s="464">
        <v>1</v>
      </c>
      <c r="R337" s="447"/>
      <c r="S337" s="447"/>
      <c r="T337" s="447"/>
      <c r="U337" s="447"/>
      <c r="V337" s="447"/>
      <c r="W337" s="447"/>
      <c r="X337" s="447"/>
      <c r="Y337" s="447"/>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outlineLevel="3" x14ac:dyDescent="0.25">
      <c r="A338" s="411"/>
      <c r="B338" s="420"/>
      <c r="C338" s="413">
        <f t="shared" si="138"/>
        <v>4</v>
      </c>
      <c r="D338" s="442"/>
      <c r="E338" s="500"/>
      <c r="F338" s="500"/>
      <c r="G338" s="442"/>
      <c r="H338" s="447"/>
      <c r="I338" s="447">
        <v>1</v>
      </c>
      <c r="J338" s="447" t="s">
        <v>631</v>
      </c>
      <c r="K338" s="447"/>
      <c r="L338" s="447"/>
      <c r="M338" s="447"/>
      <c r="N338" s="464">
        <v>1</v>
      </c>
      <c r="O338" s="464">
        <v>1</v>
      </c>
      <c r="P338" s="464">
        <v>1</v>
      </c>
      <c r="Q338" s="464">
        <v>1</v>
      </c>
      <c r="R338" s="447"/>
      <c r="S338" s="447"/>
      <c r="T338" s="447"/>
      <c r="U338" s="447"/>
      <c r="V338" s="447"/>
      <c r="W338" s="447"/>
      <c r="X338" s="447"/>
      <c r="Y338" s="447"/>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outlineLevel="3" x14ac:dyDescent="0.25">
      <c r="A339" s="411"/>
      <c r="B339" s="420"/>
      <c r="C339" s="413">
        <f t="shared" si="138"/>
        <v>4</v>
      </c>
      <c r="D339" s="442"/>
      <c r="E339" s="500"/>
      <c r="F339" s="500"/>
      <c r="G339" s="442"/>
      <c r="H339" s="447"/>
      <c r="I339" s="447">
        <v>2</v>
      </c>
      <c r="J339" s="447" t="s">
        <v>632</v>
      </c>
      <c r="K339" s="447"/>
      <c r="L339" s="447"/>
      <c r="M339" s="447"/>
      <c r="N339" s="464">
        <v>1</v>
      </c>
      <c r="O339" s="464">
        <v>1</v>
      </c>
      <c r="P339" s="464">
        <v>1</v>
      </c>
      <c r="Q339" s="464">
        <v>1</v>
      </c>
      <c r="R339" s="447"/>
      <c r="S339" s="447"/>
      <c r="T339" s="447"/>
      <c r="U339" s="447"/>
      <c r="V339" s="447"/>
      <c r="W339" s="447"/>
      <c r="X339" s="447"/>
      <c r="Y339" s="447"/>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outlineLevel="3" x14ac:dyDescent="0.25">
      <c r="A340" s="411"/>
      <c r="B340" s="420"/>
      <c r="C340" s="413">
        <f t="shared" si="138"/>
        <v>4</v>
      </c>
      <c r="D340" s="442"/>
      <c r="E340" s="500"/>
      <c r="F340" s="500"/>
      <c r="G340" s="442"/>
      <c r="H340" s="447"/>
      <c r="I340" s="447">
        <v>3</v>
      </c>
      <c r="J340" s="447" t="s">
        <v>617</v>
      </c>
      <c r="K340" s="447"/>
      <c r="L340" s="447"/>
      <c r="M340" s="447"/>
      <c r="N340" s="464">
        <v>1</v>
      </c>
      <c r="O340" s="464">
        <v>1</v>
      </c>
      <c r="P340" s="464">
        <v>1</v>
      </c>
      <c r="Q340" s="464">
        <v>1</v>
      </c>
      <c r="R340" s="447"/>
      <c r="S340" s="447"/>
      <c r="T340" s="447"/>
      <c r="U340" s="447"/>
      <c r="V340" s="447"/>
      <c r="W340" s="447"/>
      <c r="X340" s="447"/>
      <c r="Y340" s="447"/>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outlineLevel="3" x14ac:dyDescent="0.25">
      <c r="A341" s="411"/>
      <c r="B341" s="420"/>
      <c r="C341" s="413">
        <f t="shared" si="138"/>
        <v>4</v>
      </c>
      <c r="D341" s="442"/>
      <c r="E341" s="500"/>
      <c r="F341" s="500"/>
      <c r="G341" s="442"/>
      <c r="H341" s="447"/>
      <c r="I341" s="447">
        <v>4</v>
      </c>
      <c r="J341" s="447" t="s">
        <v>618</v>
      </c>
      <c r="K341" s="447"/>
      <c r="L341" s="447"/>
      <c r="M341" s="447"/>
      <c r="N341" s="464">
        <v>1</v>
      </c>
      <c r="O341" s="464">
        <v>1</v>
      </c>
      <c r="P341" s="464">
        <v>1</v>
      </c>
      <c r="Q341" s="464">
        <v>1</v>
      </c>
      <c r="R341" s="447"/>
      <c r="S341" s="447"/>
      <c r="T341" s="447"/>
      <c r="U341" s="447"/>
      <c r="V341" s="447"/>
      <c r="W341" s="447"/>
      <c r="X341" s="447"/>
      <c r="Y341" s="447"/>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outlineLevel="3" x14ac:dyDescent="0.25">
      <c r="A342" s="411"/>
      <c r="B342" s="420"/>
      <c r="C342" s="413">
        <f t="shared" si="138"/>
        <v>4</v>
      </c>
      <c r="D342" s="442"/>
      <c r="E342" s="500"/>
      <c r="F342" s="500"/>
      <c r="G342" s="442"/>
      <c r="H342" s="447"/>
      <c r="I342" s="447">
        <v>5</v>
      </c>
      <c r="J342" s="447" t="s">
        <v>619</v>
      </c>
      <c r="K342" s="447"/>
      <c r="L342" s="447"/>
      <c r="M342" s="447"/>
      <c r="N342" s="464">
        <v>1</v>
      </c>
      <c r="O342" s="464">
        <v>1</v>
      </c>
      <c r="P342" s="464">
        <v>1</v>
      </c>
      <c r="Q342" s="464">
        <v>1</v>
      </c>
      <c r="R342" s="447"/>
      <c r="S342" s="447"/>
      <c r="T342" s="447"/>
      <c r="U342" s="447"/>
      <c r="V342" s="447"/>
      <c r="W342" s="447"/>
      <c r="X342" s="447"/>
      <c r="Y342" s="447"/>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outlineLevel="3" x14ac:dyDescent="0.25">
      <c r="A343" s="411"/>
      <c r="B343" s="420"/>
      <c r="C343" s="413">
        <f t="shared" si="138"/>
        <v>4</v>
      </c>
      <c r="D343" s="442"/>
      <c r="E343" s="500"/>
      <c r="F343" s="500"/>
      <c r="G343" s="442"/>
      <c r="H343" s="447"/>
      <c r="I343" s="447">
        <v>6</v>
      </c>
      <c r="J343" s="447" t="s">
        <v>620</v>
      </c>
      <c r="K343" s="447"/>
      <c r="L343" s="447"/>
      <c r="M343" s="447"/>
      <c r="N343" s="464">
        <v>1</v>
      </c>
      <c r="O343" s="464">
        <v>1</v>
      </c>
      <c r="P343" s="464">
        <v>1</v>
      </c>
      <c r="Q343" s="464">
        <v>1</v>
      </c>
      <c r="R343" s="447"/>
      <c r="S343" s="447"/>
      <c r="T343" s="447"/>
      <c r="U343" s="447"/>
      <c r="V343" s="447"/>
      <c r="W343" s="447"/>
      <c r="X343" s="447"/>
      <c r="Y343" s="447"/>
      <c r="Z343" s="447"/>
      <c r="AA343" s="447"/>
      <c r="AB343" s="447"/>
      <c r="AC343" s="447"/>
      <c r="AD343" s="447"/>
      <c r="AE343" s="447"/>
      <c r="AF343" s="447"/>
      <c r="AG343" s="447"/>
      <c r="AH343" s="447"/>
      <c r="AI343" s="447"/>
      <c r="AJ343" s="447"/>
      <c r="AK343" s="447"/>
      <c r="AL343" s="447"/>
      <c r="AM343" s="447"/>
      <c r="AN343" s="447"/>
      <c r="AO343" s="447"/>
      <c r="AP343" s="442"/>
      <c r="AQ343" s="423"/>
      <c r="AR343" s="411"/>
      <c r="AS343" s="411"/>
      <c r="AT343" s="411"/>
    </row>
    <row r="344" spans="1:46" outlineLevel="3" x14ac:dyDescent="0.25">
      <c r="A344" s="411"/>
      <c r="B344" s="420"/>
      <c r="C344" s="413">
        <f t="shared" si="138"/>
        <v>4</v>
      </c>
      <c r="D344" s="442"/>
      <c r="E344" s="500"/>
      <c r="F344" s="500"/>
      <c r="G344" s="442"/>
      <c r="H344" s="447"/>
      <c r="I344" s="447">
        <v>7</v>
      </c>
      <c r="J344" s="447" t="s">
        <v>621</v>
      </c>
      <c r="K344" s="447"/>
      <c r="L344" s="447"/>
      <c r="M344" s="447"/>
      <c r="N344" s="464">
        <v>1</v>
      </c>
      <c r="O344" s="464">
        <v>1</v>
      </c>
      <c r="P344" s="464">
        <v>1</v>
      </c>
      <c r="Q344" s="464">
        <v>1</v>
      </c>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t="5.0999999999999996" customHeight="1" outlineLevel="2" x14ac:dyDescent="0.25">
      <c r="A345" s="411"/>
      <c r="B345" s="420"/>
      <c r="C345" s="413">
        <f>INT($C$233)+2.005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t="s">
        <v>485</v>
      </c>
      <c r="AQ345" s="423"/>
      <c r="AR345" s="411"/>
      <c r="AS345" s="411"/>
      <c r="AT345" s="411"/>
    </row>
    <row r="346" spans="1:46" outlineLevel="2" x14ac:dyDescent="0.25">
      <c r="A346" s="411"/>
      <c r="B346" s="420"/>
      <c r="C346" s="413">
        <f>INT($C$233+3)</f>
        <v>4</v>
      </c>
      <c r="D346" s="442"/>
      <c r="E346" s="500"/>
      <c r="F346" s="500"/>
      <c r="G346" s="442"/>
      <c r="H346" s="516"/>
      <c r="I346" s="470" t="s">
        <v>608</v>
      </c>
      <c r="J346" s="470"/>
      <c r="K346" s="447"/>
      <c r="L346" s="447"/>
      <c r="M346" s="447"/>
      <c r="N346" s="470" t="s">
        <v>651</v>
      </c>
      <c r="O346" s="470"/>
      <c r="P346" s="470"/>
      <c r="Q346" s="470"/>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outlineLevel="3" x14ac:dyDescent="0.25">
      <c r="A347" s="411"/>
      <c r="B347" s="420"/>
      <c r="C347" s="413">
        <f t="shared" ref="C347:C354" si="139">INT($C$233)+3</f>
        <v>4</v>
      </c>
      <c r="D347" s="442"/>
      <c r="E347" s="500"/>
      <c r="F347" s="500"/>
      <c r="G347" s="442"/>
      <c r="H347" s="447"/>
      <c r="I347" s="447">
        <v>0</v>
      </c>
      <c r="J347" s="447" t="s">
        <v>630</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outlineLevel="3" x14ac:dyDescent="0.25">
      <c r="A348" s="411"/>
      <c r="B348" s="420"/>
      <c r="C348" s="413">
        <f t="shared" si="139"/>
        <v>4</v>
      </c>
      <c r="D348" s="442"/>
      <c r="E348" s="500"/>
      <c r="F348" s="500"/>
      <c r="G348" s="442"/>
      <c r="H348" s="447"/>
      <c r="I348" s="447">
        <v>1</v>
      </c>
      <c r="J348" s="447" t="s">
        <v>631</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outlineLevel="3" x14ac:dyDescent="0.25">
      <c r="A349" s="411"/>
      <c r="B349" s="420"/>
      <c r="C349" s="413">
        <f t="shared" si="139"/>
        <v>4</v>
      </c>
      <c r="D349" s="442"/>
      <c r="E349" s="500"/>
      <c r="F349" s="500"/>
      <c r="G349" s="442"/>
      <c r="H349" s="447"/>
      <c r="I349" s="447">
        <v>2</v>
      </c>
      <c r="J349" s="447" t="s">
        <v>632</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outlineLevel="3" x14ac:dyDescent="0.25">
      <c r="A350" s="411"/>
      <c r="B350" s="420"/>
      <c r="C350" s="413">
        <f t="shared" si="139"/>
        <v>4</v>
      </c>
      <c r="D350" s="442"/>
      <c r="E350" s="500"/>
      <c r="F350" s="500"/>
      <c r="G350" s="442"/>
      <c r="H350" s="447"/>
      <c r="I350" s="447">
        <v>3</v>
      </c>
      <c r="J350" s="447" t="s">
        <v>617</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outlineLevel="3" x14ac:dyDescent="0.25">
      <c r="A351" s="411"/>
      <c r="B351" s="420"/>
      <c r="C351" s="413">
        <f t="shared" si="139"/>
        <v>4</v>
      </c>
      <c r="D351" s="442"/>
      <c r="E351" s="500"/>
      <c r="F351" s="500"/>
      <c r="G351" s="442"/>
      <c r="H351" s="447"/>
      <c r="I351" s="447">
        <v>4</v>
      </c>
      <c r="J351" s="447" t="s">
        <v>618</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outlineLevel="3" x14ac:dyDescent="0.25">
      <c r="A352" s="411"/>
      <c r="B352" s="420"/>
      <c r="C352" s="413">
        <f t="shared" si="139"/>
        <v>4</v>
      </c>
      <c r="D352" s="442"/>
      <c r="E352" s="500"/>
      <c r="F352" s="500"/>
      <c r="G352" s="442"/>
      <c r="H352" s="447"/>
      <c r="I352" s="447">
        <v>5</v>
      </c>
      <c r="J352" s="447" t="s">
        <v>619</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outlineLevel="3" x14ac:dyDescent="0.25">
      <c r="A353" s="411"/>
      <c r="B353" s="420"/>
      <c r="C353" s="413">
        <f t="shared" si="139"/>
        <v>4</v>
      </c>
      <c r="D353" s="442"/>
      <c r="E353" s="500"/>
      <c r="F353" s="500"/>
      <c r="G353" s="442"/>
      <c r="H353" s="447"/>
      <c r="I353" s="447">
        <v>6</v>
      </c>
      <c r="J353" s="447" t="s">
        <v>620</v>
      </c>
      <c r="K353" s="447"/>
      <c r="L353" s="447"/>
      <c r="M353" s="447"/>
      <c r="N353" s="464">
        <v>1</v>
      </c>
      <c r="O353" s="464">
        <v>1</v>
      </c>
      <c r="P353" s="464">
        <v>1</v>
      </c>
      <c r="Q353" s="464">
        <v>1</v>
      </c>
      <c r="R353" s="447"/>
      <c r="S353" s="447"/>
      <c r="T353" s="447"/>
      <c r="U353" s="447"/>
      <c r="V353" s="447"/>
      <c r="W353" s="447"/>
      <c r="X353" s="447"/>
      <c r="Y353" s="447"/>
      <c r="Z353" s="447"/>
      <c r="AA353" s="447"/>
      <c r="AB353" s="447"/>
      <c r="AC353" s="447"/>
      <c r="AD353" s="447"/>
      <c r="AE353" s="447"/>
      <c r="AF353" s="447"/>
      <c r="AG353" s="447"/>
      <c r="AH353" s="447"/>
      <c r="AI353" s="447"/>
      <c r="AJ353" s="447"/>
      <c r="AK353" s="447"/>
      <c r="AL353" s="447"/>
      <c r="AM353" s="447"/>
      <c r="AN353" s="447"/>
      <c r="AO353" s="447"/>
      <c r="AP353" s="442"/>
      <c r="AQ353" s="423"/>
      <c r="AR353" s="411"/>
      <c r="AS353" s="411"/>
      <c r="AT353" s="411"/>
    </row>
    <row r="354" spans="1:46" outlineLevel="3" x14ac:dyDescent="0.25">
      <c r="A354" s="411"/>
      <c r="B354" s="420"/>
      <c r="C354" s="413">
        <f t="shared" si="139"/>
        <v>4</v>
      </c>
      <c r="D354" s="442"/>
      <c r="E354" s="500"/>
      <c r="F354" s="500"/>
      <c r="G354" s="442"/>
      <c r="H354" s="447"/>
      <c r="I354" s="447">
        <v>7</v>
      </c>
      <c r="J354" s="447" t="s">
        <v>621</v>
      </c>
      <c r="K354" s="447"/>
      <c r="L354" s="447"/>
      <c r="M354" s="447"/>
      <c r="N354" s="464">
        <v>1</v>
      </c>
      <c r="O354" s="464">
        <v>1</v>
      </c>
      <c r="P354" s="464">
        <v>1</v>
      </c>
      <c r="Q354" s="464">
        <v>1</v>
      </c>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t="5.0999999999999996" customHeight="1" outlineLevel="2" x14ac:dyDescent="0.25">
      <c r="A355" s="411"/>
      <c r="B355" s="420"/>
      <c r="C355" s="413">
        <f>INT($C$233)+2.005</f>
        <v>3.0049999999999999</v>
      </c>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c r="Z355" s="442"/>
      <c r="AA355" s="442"/>
      <c r="AB355" s="442"/>
      <c r="AC355" s="442"/>
      <c r="AD355" s="442"/>
      <c r="AE355" s="442"/>
      <c r="AF355" s="442"/>
      <c r="AG355" s="442"/>
      <c r="AH355" s="442"/>
      <c r="AI355" s="442"/>
      <c r="AJ355" s="442"/>
      <c r="AK355" s="442"/>
      <c r="AL355" s="442"/>
      <c r="AM355" s="442"/>
      <c r="AN355" s="442"/>
      <c r="AO355" s="442"/>
      <c r="AP355" s="442" t="s">
        <v>485</v>
      </c>
      <c r="AQ355" s="423"/>
      <c r="AR355" s="411"/>
      <c r="AS355" s="411"/>
      <c r="AT355" s="411"/>
    </row>
    <row r="356" spans="1:46" outlineLevel="2" x14ac:dyDescent="0.25">
      <c r="A356" s="411"/>
      <c r="B356" s="420"/>
      <c r="C356" s="413">
        <f t="shared" ref="C356:C361" si="140">INT($C$233)+3</f>
        <v>4</v>
      </c>
      <c r="D356" s="442"/>
      <c r="E356" s="500"/>
      <c r="F356" s="500"/>
      <c r="G356" s="442"/>
      <c r="H356" s="447" t="s">
        <v>652</v>
      </c>
      <c r="I356" s="447"/>
      <c r="J356" s="447"/>
      <c r="K356" s="447"/>
      <c r="L356" s="447"/>
      <c r="M356" s="447"/>
      <c r="N356" s="447"/>
      <c r="O356" s="447"/>
      <c r="P356" s="447"/>
      <c r="Q356" s="447"/>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outlineLevel="2" x14ac:dyDescent="0.25">
      <c r="A357" s="411"/>
      <c r="B357" s="420"/>
      <c r="C357" s="413">
        <f t="shared" si="140"/>
        <v>4</v>
      </c>
      <c r="D357" s="442"/>
      <c r="E357" s="500"/>
      <c r="F357" s="500"/>
      <c r="G357" s="442"/>
      <c r="H357" s="447" t="s">
        <v>653</v>
      </c>
      <c r="I357" s="447">
        <v>55</v>
      </c>
      <c r="J357" s="447" t="s">
        <v>654</v>
      </c>
      <c r="K357" s="447"/>
      <c r="L357" s="447"/>
      <c r="M357" s="447"/>
      <c r="N357" s="447"/>
      <c r="O357" s="447"/>
      <c r="P357" s="447"/>
      <c r="Q357" s="447"/>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outlineLevel="3" x14ac:dyDescent="0.25">
      <c r="A358" s="411"/>
      <c r="B358" s="420"/>
      <c r="C358" s="413">
        <f t="shared" si="140"/>
        <v>4</v>
      </c>
      <c r="D358" s="442"/>
      <c r="E358" s="500"/>
      <c r="F358" s="500"/>
      <c r="G358" s="442"/>
      <c r="H358" s="447" t="s">
        <v>655</v>
      </c>
      <c r="I358" s="464">
        <v>35</v>
      </c>
      <c r="J358" s="447"/>
      <c r="K358" s="447"/>
      <c r="L358" s="447"/>
      <c r="M358" s="447"/>
      <c r="N358" s="447"/>
      <c r="O358" s="447"/>
      <c r="P358" s="447"/>
      <c r="Q358" s="447"/>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outlineLevel="3" x14ac:dyDescent="0.25">
      <c r="A359" s="411"/>
      <c r="B359" s="420"/>
      <c r="C359" s="413">
        <f t="shared" si="140"/>
        <v>4</v>
      </c>
      <c r="D359" s="442"/>
      <c r="E359" s="500"/>
      <c r="F359" s="500"/>
      <c r="G359" s="442"/>
      <c r="H359" s="447" t="s">
        <v>656</v>
      </c>
      <c r="I359" s="464">
        <v>50</v>
      </c>
      <c r="J359" s="447"/>
      <c r="K359" s="447"/>
      <c r="L359" s="447"/>
      <c r="M359" s="447"/>
      <c r="N359" s="447"/>
      <c r="O359" s="447"/>
      <c r="P359" s="447"/>
      <c r="Q359" s="447"/>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outlineLevel="3" x14ac:dyDescent="0.25">
      <c r="A360" s="411"/>
      <c r="B360" s="420"/>
      <c r="C360" s="413">
        <f t="shared" si="140"/>
        <v>4</v>
      </c>
      <c r="D360" s="442"/>
      <c r="E360" s="500"/>
      <c r="F360" s="500"/>
      <c r="G360" s="442"/>
      <c r="H360" s="447" t="s">
        <v>657</v>
      </c>
      <c r="I360" s="464">
        <v>50</v>
      </c>
      <c r="J360" s="447"/>
      <c r="K360" s="447"/>
      <c r="L360" s="447"/>
      <c r="M360" s="447"/>
      <c r="N360" s="447"/>
      <c r="O360" s="447"/>
      <c r="P360" s="447"/>
      <c r="Q360" s="447"/>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outlineLevel="3" x14ac:dyDescent="0.25">
      <c r="A361" s="411"/>
      <c r="B361" s="420"/>
      <c r="C361" s="413">
        <f t="shared" si="140"/>
        <v>4</v>
      </c>
      <c r="D361" s="442"/>
      <c r="E361" s="500"/>
      <c r="F361" s="500"/>
      <c r="G361" s="442"/>
      <c r="H361" s="447" t="s">
        <v>658</v>
      </c>
      <c r="I361" s="464">
        <v>50</v>
      </c>
      <c r="J361" s="447"/>
      <c r="K361" s="447"/>
      <c r="L361" s="447"/>
      <c r="M361" s="447"/>
      <c r="N361" s="447"/>
      <c r="O361" s="447"/>
      <c r="P361" s="447"/>
      <c r="Q361" s="447"/>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outlineLevel="3" x14ac:dyDescent="0.25">
      <c r="A362" s="411"/>
      <c r="B362" s="420"/>
      <c r="C362" s="413">
        <v>4</v>
      </c>
      <c r="D362" s="442"/>
      <c r="E362" s="500"/>
      <c r="F362" s="500"/>
      <c r="G362" s="442"/>
      <c r="H362" s="447"/>
      <c r="I362" s="447"/>
      <c r="J362" s="447"/>
      <c r="K362" s="447"/>
      <c r="L362" s="447"/>
      <c r="M362" s="447"/>
      <c r="N362" s="447"/>
      <c r="O362" s="447"/>
      <c r="P362" s="447"/>
      <c r="Q362" s="447"/>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outlineLevel="3" x14ac:dyDescent="0.25">
      <c r="A363" s="411"/>
      <c r="B363" s="420"/>
      <c r="C363" s="413">
        <v>4</v>
      </c>
      <c r="D363" s="442"/>
      <c r="E363" s="500"/>
      <c r="F363" s="500"/>
      <c r="G363" s="442"/>
      <c r="H363" s="447" t="s">
        <v>659</v>
      </c>
      <c r="I363" s="447"/>
      <c r="J363" s="447"/>
      <c r="K363" s="447"/>
      <c r="L363" s="447"/>
      <c r="M363" s="447"/>
      <c r="N363" s="447"/>
      <c r="O363" s="447"/>
      <c r="P363" s="447"/>
      <c r="Q363" s="447"/>
      <c r="R363" s="447"/>
      <c r="S363" s="447"/>
      <c r="T363" s="447"/>
      <c r="U363" s="447"/>
      <c r="V363" s="447"/>
      <c r="W363" s="447"/>
      <c r="X363" s="447"/>
      <c r="Y363" s="447"/>
      <c r="Z363" s="447"/>
      <c r="AA363" s="447"/>
      <c r="AB363" s="447"/>
      <c r="AC363" s="447"/>
      <c r="AD363" s="447"/>
      <c r="AE363" s="447"/>
      <c r="AF363" s="447"/>
      <c r="AG363" s="447"/>
      <c r="AH363" s="447"/>
      <c r="AI363" s="447"/>
      <c r="AJ363" s="447"/>
      <c r="AK363" s="447"/>
      <c r="AL363" s="447"/>
      <c r="AM363" s="447"/>
      <c r="AN363" s="447"/>
      <c r="AO363" s="447"/>
      <c r="AP363" s="442"/>
      <c r="AQ363" s="423"/>
      <c r="AR363" s="411"/>
      <c r="AS363" s="411"/>
      <c r="AT363" s="411"/>
    </row>
    <row r="364" spans="1:46" ht="15" customHeight="1" outlineLevel="3" x14ac:dyDescent="0.25">
      <c r="A364" s="411"/>
      <c r="B364" s="420"/>
      <c r="C364" s="413">
        <v>4</v>
      </c>
      <c r="D364" s="442"/>
      <c r="E364" s="500"/>
      <c r="F364" s="500"/>
      <c r="G364" s="442"/>
      <c r="H364" s="563" t="s">
        <v>660</v>
      </c>
      <c r="I364" s="481">
        <v>1</v>
      </c>
      <c r="J364" s="447"/>
      <c r="K364" s="981" t="s">
        <v>661</v>
      </c>
      <c r="L364" s="982"/>
      <c r="M364" s="983"/>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t="26.25" customHeight="1" outlineLevel="3" x14ac:dyDescent="0.25">
      <c r="A365" s="411"/>
      <c r="B365" s="420"/>
      <c r="C365" s="413">
        <f t="shared" ref="C365:C379" si="141">INT($C$233)+3</f>
        <v>4</v>
      </c>
      <c r="D365" s="442"/>
      <c r="E365" s="500"/>
      <c r="F365" s="500"/>
      <c r="G365" s="442"/>
      <c r="H365" s="563" t="s">
        <v>662</v>
      </c>
      <c r="I365" s="481">
        <v>1</v>
      </c>
      <c r="J365" s="447"/>
      <c r="K365" s="984"/>
      <c r="L365" s="985"/>
      <c r="M365" s="986"/>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t="15" customHeight="1" outlineLevel="3" x14ac:dyDescent="0.25">
      <c r="A366" s="411"/>
      <c r="B366" s="420"/>
      <c r="C366" s="413">
        <f t="shared" si="141"/>
        <v>4</v>
      </c>
      <c r="D366" s="442"/>
      <c r="E366" s="500"/>
      <c r="F366" s="500"/>
      <c r="G366" s="442"/>
      <c r="H366" s="447" t="s">
        <v>1055</v>
      </c>
      <c r="I366" s="564" t="b">
        <v>0</v>
      </c>
      <c r="J366" s="447" t="s">
        <v>664</v>
      </c>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t="15" customHeight="1" outlineLevel="3" x14ac:dyDescent="0.25">
      <c r="A367" s="411"/>
      <c r="B367" s="420"/>
      <c r="C367" s="413">
        <f t="shared" si="141"/>
        <v>4</v>
      </c>
      <c r="D367" s="442"/>
      <c r="E367" s="500"/>
      <c r="F367" s="500"/>
      <c r="G367" s="442"/>
      <c r="H367" s="449" t="s">
        <v>631</v>
      </c>
      <c r="I367" s="564" t="b">
        <v>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t="15" customHeight="1" outlineLevel="3" x14ac:dyDescent="0.25">
      <c r="A368" s="411"/>
      <c r="B368" s="420"/>
      <c r="C368" s="413">
        <f t="shared" si="141"/>
        <v>4</v>
      </c>
      <c r="D368" s="442"/>
      <c r="E368" s="500"/>
      <c r="F368" s="500"/>
      <c r="G368" s="442"/>
      <c r="H368" s="449" t="s">
        <v>632</v>
      </c>
      <c r="I368" s="564" t="b">
        <v>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t="15" customHeight="1" outlineLevel="3" x14ac:dyDescent="0.25">
      <c r="A369" s="411"/>
      <c r="B369" s="420"/>
      <c r="C369" s="413">
        <f t="shared" si="141"/>
        <v>4</v>
      </c>
      <c r="D369" s="442"/>
      <c r="E369" s="500"/>
      <c r="F369" s="500"/>
      <c r="G369" s="442"/>
      <c r="H369" s="449" t="s">
        <v>617</v>
      </c>
      <c r="I369" s="564" t="b">
        <v>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t="15" customHeight="1" outlineLevel="3" x14ac:dyDescent="0.25">
      <c r="A370" s="411"/>
      <c r="B370" s="420"/>
      <c r="C370" s="413">
        <f t="shared" si="141"/>
        <v>4</v>
      </c>
      <c r="D370" s="442"/>
      <c r="E370" s="500"/>
      <c r="F370" s="500"/>
      <c r="G370" s="442"/>
      <c r="H370" s="449" t="s">
        <v>618</v>
      </c>
      <c r="I370" s="564" t="b">
        <v>0</v>
      </c>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t="15" customHeight="1" outlineLevel="3" x14ac:dyDescent="0.25">
      <c r="A371" s="411"/>
      <c r="B371" s="420"/>
      <c r="C371" s="413">
        <f t="shared" si="141"/>
        <v>4</v>
      </c>
      <c r="D371" s="442"/>
      <c r="E371" s="500"/>
      <c r="F371" s="500"/>
      <c r="G371" s="442"/>
      <c r="H371" s="449" t="s">
        <v>619</v>
      </c>
      <c r="I371" s="564" t="b">
        <v>0</v>
      </c>
      <c r="J371" s="447"/>
      <c r="K371" s="447"/>
      <c r="L371" s="447"/>
      <c r="M371" s="447"/>
      <c r="N371" s="447"/>
      <c r="O371" s="520"/>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customHeight="1" outlineLevel="3" x14ac:dyDescent="0.25">
      <c r="A372" s="411"/>
      <c r="B372" s="420"/>
      <c r="C372" s="413">
        <f t="shared" si="141"/>
        <v>4</v>
      </c>
      <c r="D372" s="442"/>
      <c r="E372" s="500"/>
      <c r="F372" s="500"/>
      <c r="G372" s="442"/>
      <c r="H372" s="449" t="s">
        <v>620</v>
      </c>
      <c r="I372" s="564" t="b">
        <v>0</v>
      </c>
      <c r="J372" s="447"/>
      <c r="K372" s="447"/>
      <c r="L372" s="447"/>
      <c r="M372" s="447"/>
      <c r="N372" s="522"/>
      <c r="O372" s="890"/>
      <c r="P372" s="999" t="s">
        <v>1056</v>
      </c>
      <c r="Q372" s="999"/>
      <c r="R372" s="999"/>
      <c r="S372" s="999"/>
      <c r="T372" s="999"/>
      <c r="U372" s="999"/>
      <c r="V372" s="999"/>
      <c r="W372" s="999"/>
      <c r="X372" s="999"/>
      <c r="Y372" s="999"/>
      <c r="Z372" s="1000"/>
      <c r="AA372" s="545"/>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15" customHeight="1" outlineLevel="3" x14ac:dyDescent="0.25">
      <c r="A373" s="411"/>
      <c r="B373" s="420"/>
      <c r="C373" s="413">
        <f t="shared" si="141"/>
        <v>4</v>
      </c>
      <c r="D373" s="442"/>
      <c r="E373" s="500"/>
      <c r="F373" s="500"/>
      <c r="G373" s="442"/>
      <c r="H373" s="449" t="s">
        <v>621</v>
      </c>
      <c r="I373" s="564" t="b">
        <v>0</v>
      </c>
      <c r="J373" s="447"/>
      <c r="K373" s="447"/>
      <c r="L373" s="447"/>
      <c r="M373" s="447"/>
      <c r="N373" s="522"/>
      <c r="O373" s="890"/>
      <c r="P373" s="1001"/>
      <c r="Q373" s="1001"/>
      <c r="R373" s="1001"/>
      <c r="S373" s="1001"/>
      <c r="T373" s="1001"/>
      <c r="U373" s="1001"/>
      <c r="V373" s="1001"/>
      <c r="W373" s="1001"/>
      <c r="X373" s="1001"/>
      <c r="Y373" s="1001"/>
      <c r="Z373" s="1002"/>
      <c r="AA373" s="545"/>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customHeight="1" outlineLevel="3" x14ac:dyDescent="0.25">
      <c r="A374" s="411"/>
      <c r="B374" s="420"/>
      <c r="C374" s="413">
        <f t="shared" si="141"/>
        <v>4</v>
      </c>
      <c r="D374" s="442"/>
      <c r="E374" s="500"/>
      <c r="F374" s="500"/>
      <c r="G374" s="442"/>
      <c r="H374" s="520" t="s">
        <v>665</v>
      </c>
      <c r="I374" s="464" t="b">
        <v>0</v>
      </c>
      <c r="J374" s="520" t="s">
        <v>666</v>
      </c>
      <c r="K374" s="520"/>
      <c r="L374" s="520"/>
      <c r="M374" s="520"/>
      <c r="N374" s="764"/>
      <c r="O374" s="891"/>
      <c r="P374" s="1001"/>
      <c r="Q374" s="1001"/>
      <c r="R374" s="1001"/>
      <c r="S374" s="1001"/>
      <c r="T374" s="1001"/>
      <c r="U374" s="1001"/>
      <c r="V374" s="1001"/>
      <c r="W374" s="1001"/>
      <c r="X374" s="1001"/>
      <c r="Y374" s="1001"/>
      <c r="Z374" s="1002"/>
      <c r="AA374" s="545"/>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customHeight="1" outlineLevel="3" x14ac:dyDescent="0.25">
      <c r="A375" s="411"/>
      <c r="B375" s="420"/>
      <c r="C375" s="413">
        <f t="shared" si="141"/>
        <v>4</v>
      </c>
      <c r="D375" s="442"/>
      <c r="E375" s="500"/>
      <c r="F375" s="500"/>
      <c r="G375" s="442"/>
      <c r="H375" s="614" t="s">
        <v>663</v>
      </c>
      <c r="I375" s="614"/>
      <c r="J375" s="614"/>
      <c r="K375" s="614"/>
      <c r="L375" s="614"/>
      <c r="M375" s="614"/>
      <c r="N375" s="614"/>
      <c r="O375" s="889"/>
      <c r="P375" s="1001"/>
      <c r="Q375" s="1001"/>
      <c r="R375" s="1001"/>
      <c r="S375" s="1001"/>
      <c r="T375" s="1001"/>
      <c r="U375" s="1001"/>
      <c r="V375" s="1001"/>
      <c r="W375" s="1001"/>
      <c r="X375" s="1001"/>
      <c r="Y375" s="1001"/>
      <c r="Z375" s="1002"/>
      <c r="AA375" s="545"/>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outlineLevel="3" x14ac:dyDescent="0.25">
      <c r="A376" s="411"/>
      <c r="B376" s="420"/>
      <c r="C376" s="413">
        <f t="shared" si="141"/>
        <v>4</v>
      </c>
      <c r="D376" s="442"/>
      <c r="E376" s="500"/>
      <c r="F376" s="500"/>
      <c r="G376" s="442"/>
      <c r="H376" s="522"/>
      <c r="I376" s="565"/>
      <c r="J376" s="565"/>
      <c r="K376" s="566" t="s">
        <v>667</v>
      </c>
      <c r="L376" s="469"/>
      <c r="M376" s="469"/>
      <c r="N376" s="567"/>
      <c r="O376" s="887"/>
      <c r="P376" s="1001"/>
      <c r="Q376" s="1001"/>
      <c r="R376" s="1001"/>
      <c r="S376" s="1001"/>
      <c r="T376" s="1001"/>
      <c r="U376" s="1001"/>
      <c r="V376" s="1001"/>
      <c r="W376" s="1001"/>
      <c r="X376" s="1001"/>
      <c r="Y376" s="1001"/>
      <c r="Z376" s="1002"/>
      <c r="AA376" s="545"/>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outlineLevel="3" x14ac:dyDescent="0.25">
      <c r="A377" s="411"/>
      <c r="B377" s="420"/>
      <c r="C377" s="413">
        <f t="shared" si="141"/>
        <v>4</v>
      </c>
      <c r="D377" s="442"/>
      <c r="E377" s="500"/>
      <c r="F377" s="500"/>
      <c r="G377" s="442"/>
      <c r="H377" s="522"/>
      <c r="I377" s="568" t="s">
        <v>640</v>
      </c>
      <c r="J377" s="568" t="s">
        <v>668</v>
      </c>
      <c r="K377" s="569" t="s">
        <v>669</v>
      </c>
      <c r="L377" s="463" t="s">
        <v>670</v>
      </c>
      <c r="M377" s="463" t="s">
        <v>671</v>
      </c>
      <c r="N377" s="570" t="s">
        <v>640</v>
      </c>
      <c r="O377" s="888"/>
      <c r="P377" s="1001"/>
      <c r="Q377" s="1001"/>
      <c r="R377" s="1001"/>
      <c r="S377" s="1001"/>
      <c r="T377" s="1001"/>
      <c r="U377" s="1001"/>
      <c r="V377" s="1001"/>
      <c r="W377" s="1001"/>
      <c r="X377" s="1001"/>
      <c r="Y377" s="1001"/>
      <c r="Z377" s="1002"/>
      <c r="AA377" s="545"/>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outlineLevel="3" x14ac:dyDescent="0.25">
      <c r="A378" s="411"/>
      <c r="B378" s="420"/>
      <c r="C378" s="413">
        <f t="shared" si="141"/>
        <v>4</v>
      </c>
      <c r="D378" s="442"/>
      <c r="E378" s="500"/>
      <c r="F378" s="500"/>
      <c r="G378" s="442"/>
      <c r="H378" s="571" t="s">
        <v>517</v>
      </c>
      <c r="I378" s="564" t="b">
        <v>1</v>
      </c>
      <c r="J378" s="564" t="b">
        <v>1</v>
      </c>
      <c r="K378" s="569" t="b">
        <v>0</v>
      </c>
      <c r="L378" s="464" t="b">
        <v>1</v>
      </c>
      <c r="M378" s="464" t="b">
        <v>1</v>
      </c>
      <c r="N378" s="572" t="b">
        <v>1</v>
      </c>
      <c r="O378" s="888"/>
      <c r="P378" s="1001"/>
      <c r="Q378" s="1001"/>
      <c r="R378" s="1001"/>
      <c r="S378" s="1001"/>
      <c r="T378" s="1001"/>
      <c r="U378" s="1001"/>
      <c r="V378" s="1001"/>
      <c r="W378" s="1001"/>
      <c r="X378" s="1001"/>
      <c r="Y378" s="1001"/>
      <c r="Z378" s="1002"/>
      <c r="AA378" s="545"/>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outlineLevel="3" x14ac:dyDescent="0.25">
      <c r="A379" s="411"/>
      <c r="B379" s="420"/>
      <c r="C379" s="413">
        <f t="shared" si="141"/>
        <v>4</v>
      </c>
      <c r="D379" s="442"/>
      <c r="E379" s="500"/>
      <c r="F379" s="500"/>
      <c r="G379" s="442"/>
      <c r="H379" s="571" t="s">
        <v>519</v>
      </c>
      <c r="I379" s="564" t="b">
        <v>1</v>
      </c>
      <c r="J379" s="564" t="b">
        <v>1</v>
      </c>
      <c r="K379" s="569" t="b">
        <v>0</v>
      </c>
      <c r="L379" s="464" t="b">
        <v>1</v>
      </c>
      <c r="M379" s="464" t="b">
        <v>1</v>
      </c>
      <c r="N379" s="572" t="b">
        <v>1</v>
      </c>
      <c r="O379" s="888"/>
      <c r="P379" s="1003"/>
      <c r="Q379" s="1003"/>
      <c r="R379" s="1003"/>
      <c r="S379" s="1003"/>
      <c r="T379" s="1003"/>
      <c r="U379" s="1003"/>
      <c r="V379" s="1003"/>
      <c r="W379" s="1003"/>
      <c r="X379" s="1003"/>
      <c r="Y379" s="1003"/>
      <c r="Z379" s="1004"/>
      <c r="AA379" s="545"/>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5.0999999999999996" customHeight="1" outlineLevel="2" x14ac:dyDescent="0.25">
      <c r="A380" s="411"/>
      <c r="B380" s="420"/>
      <c r="C380" s="413">
        <f>INT($C$233)+2.005</f>
        <v>3.0049999999999999</v>
      </c>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c r="Z380" s="442"/>
      <c r="AA380" s="442"/>
      <c r="AB380" s="442"/>
      <c r="AC380" s="442"/>
      <c r="AD380" s="442"/>
      <c r="AE380" s="442"/>
      <c r="AF380" s="442"/>
      <c r="AG380" s="442"/>
      <c r="AH380" s="442"/>
      <c r="AI380" s="442"/>
      <c r="AJ380" s="442"/>
      <c r="AK380" s="442"/>
      <c r="AL380" s="442"/>
      <c r="AM380" s="442"/>
      <c r="AN380" s="442"/>
      <c r="AO380" s="442"/>
      <c r="AP380" s="442" t="s">
        <v>485</v>
      </c>
      <c r="AQ380" s="423"/>
      <c r="AR380" s="411"/>
      <c r="AS380" s="411"/>
      <c r="AT380" s="411"/>
    </row>
    <row r="381" spans="1:46" outlineLevel="1" collapsed="1" x14ac:dyDescent="0.25">
      <c r="A381" s="411"/>
      <c r="B381" s="420"/>
      <c r="C381" s="413">
        <f>INT($C$233)+1</f>
        <v>2</v>
      </c>
      <c r="D381" s="442"/>
      <c r="E381" s="500"/>
      <c r="F381" s="500"/>
      <c r="G381" s="442"/>
      <c r="H381" s="503" t="s">
        <v>1031</v>
      </c>
      <c r="I381" s="460"/>
      <c r="J381" s="460"/>
      <c r="K381" s="429"/>
      <c r="L381" s="429"/>
      <c r="M381" s="429"/>
      <c r="N381" s="429"/>
      <c r="O381" s="429"/>
      <c r="P381" s="429"/>
      <c r="Q381" s="429"/>
      <c r="R381" s="429"/>
      <c r="S381" s="429"/>
      <c r="T381" s="429"/>
      <c r="U381" s="429"/>
      <c r="V381" s="429"/>
      <c r="W381" s="429"/>
      <c r="X381" s="429"/>
      <c r="Y381" s="429"/>
      <c r="Z381" s="492"/>
      <c r="AA381" s="492"/>
      <c r="AB381" s="492"/>
      <c r="AC381" s="492"/>
      <c r="AD381" s="492"/>
      <c r="AE381" s="492"/>
      <c r="AF381" s="492"/>
      <c r="AG381" s="492"/>
      <c r="AH381" s="492"/>
      <c r="AI381" s="492"/>
      <c r="AJ381" s="492"/>
      <c r="AK381" s="492"/>
      <c r="AL381" s="492"/>
      <c r="AM381" s="492"/>
      <c r="AN381" s="492"/>
      <c r="AO381" s="492"/>
      <c r="AP381" s="442"/>
      <c r="AQ381" s="423"/>
      <c r="AR381" s="411"/>
      <c r="AS381" s="411"/>
      <c r="AT381" s="411"/>
    </row>
    <row r="382" spans="1:46" ht="5.0999999999999996" hidden="1" customHeight="1" outlineLevel="3" x14ac:dyDescent="0.25">
      <c r="A382" s="411"/>
      <c r="B382" s="420"/>
      <c r="C382" s="413">
        <f>INT($C$233)+3.005</f>
        <v>4.0049999999999999</v>
      </c>
      <c r="D382" s="442" t="s">
        <v>481</v>
      </c>
      <c r="E382" s="442"/>
      <c r="F382" s="442"/>
      <c r="G382" s="442"/>
      <c r="H382" s="442"/>
      <c r="I382" s="442"/>
      <c r="J382" s="442"/>
      <c r="K382" s="442"/>
      <c r="L382" s="442"/>
      <c r="M382" s="442"/>
      <c r="N382" s="442"/>
      <c r="O382" s="442"/>
      <c r="P382" s="442"/>
      <c r="Q382" s="442"/>
      <c r="R382" s="442"/>
      <c r="S382" s="442"/>
      <c r="T382" s="442"/>
      <c r="U382" s="442"/>
      <c r="V382" s="442"/>
      <c r="W382" s="442"/>
      <c r="X382" s="442"/>
      <c r="Y382" s="442"/>
      <c r="Z382" s="442"/>
      <c r="AA382" s="442"/>
      <c r="AB382" s="442"/>
      <c r="AC382" s="442"/>
      <c r="AD382" s="442"/>
      <c r="AE382" s="442"/>
      <c r="AF382" s="442"/>
      <c r="AG382" s="442"/>
      <c r="AH382" s="442"/>
      <c r="AI382" s="442"/>
      <c r="AJ382" s="442"/>
      <c r="AK382" s="442"/>
      <c r="AL382" s="442"/>
      <c r="AM382" s="442"/>
      <c r="AN382" s="442"/>
      <c r="AO382" s="442"/>
      <c r="AP382" s="442"/>
      <c r="AQ382" s="423"/>
      <c r="AR382" s="411"/>
      <c r="AS382" s="411"/>
      <c r="AT382" s="411"/>
    </row>
    <row r="383" spans="1:46" hidden="1" outlineLevel="2" x14ac:dyDescent="0.25">
      <c r="A383" s="411"/>
      <c r="B383" s="420"/>
      <c r="C383" s="413">
        <f>INT($C$233)+2</f>
        <v>3</v>
      </c>
      <c r="D383" s="442"/>
      <c r="E383" s="500"/>
      <c r="F383" s="500"/>
      <c r="G383" s="442"/>
      <c r="H383" s="516" t="s">
        <v>673</v>
      </c>
      <c r="I383" s="470" t="s">
        <v>674</v>
      </c>
      <c r="J383" s="573"/>
      <c r="K383" s="470" t="s">
        <v>923</v>
      </c>
      <c r="L383" s="470"/>
      <c r="M383" s="470"/>
      <c r="N383" s="470" t="s">
        <v>924</v>
      </c>
      <c r="O383" s="470"/>
      <c r="P383" s="470"/>
      <c r="Q383" s="470"/>
      <c r="R383" s="470" t="s">
        <v>925</v>
      </c>
      <c r="S383" s="470"/>
      <c r="T383" s="470"/>
      <c r="U383" s="470"/>
      <c r="V383" s="447"/>
      <c r="W383" s="447"/>
      <c r="X383" s="447"/>
      <c r="Y383" s="447"/>
      <c r="Z383" s="447"/>
      <c r="AA383" s="447"/>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ref="C384:C394" si="142">INT($C$233)+3</f>
        <v>4</v>
      </c>
      <c r="D384" s="442"/>
      <c r="E384" s="500"/>
      <c r="F384" s="500"/>
      <c r="G384" s="442"/>
      <c r="H384" s="463" t="str">
        <f>H$252</f>
        <v>Aut</v>
      </c>
      <c r="I384" s="469">
        <v>0</v>
      </c>
      <c r="J384" s="469"/>
      <c r="K384" s="447"/>
      <c r="L384" s="447"/>
      <c r="M384" s="463"/>
      <c r="N384" s="447"/>
      <c r="O384" s="447"/>
      <c r="P384" s="447"/>
      <c r="Q384" s="447"/>
      <c r="R384" s="464">
        <v>14</v>
      </c>
      <c r="S384" s="464">
        <v>14</v>
      </c>
      <c r="T384" s="464">
        <v>14</v>
      </c>
      <c r="U384" s="464">
        <v>14</v>
      </c>
      <c r="V384" s="447" t="s">
        <v>926</v>
      </c>
      <c r="W384" s="447"/>
      <c r="X384" s="447"/>
      <c r="Y384" s="447"/>
      <c r="Z384" s="447"/>
      <c r="AA384" s="447"/>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463" t="str">
        <f>H$253</f>
        <v>Win</v>
      </c>
      <c r="I385" s="469"/>
      <c r="J385" s="469"/>
      <c r="K385" s="447"/>
      <c r="L385" s="447"/>
      <c r="M385" s="447"/>
      <c r="N385" s="447"/>
      <c r="O385" s="447"/>
      <c r="P385" s="447"/>
      <c r="Q385" s="447"/>
      <c r="R385" s="464">
        <v>14</v>
      </c>
      <c r="S385" s="464">
        <v>14</v>
      </c>
      <c r="T385" s="464">
        <v>14</v>
      </c>
      <c r="U385" s="464">
        <v>14</v>
      </c>
      <c r="V385" s="447"/>
      <c r="W385" s="447"/>
      <c r="X385" s="447"/>
      <c r="Y385" s="447"/>
      <c r="Z385" s="447"/>
      <c r="AA385" s="447"/>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463" t="str">
        <f>H$254</f>
        <v>Spr</v>
      </c>
      <c r="I386" s="469"/>
      <c r="J386" s="469"/>
      <c r="K386" s="447"/>
      <c r="L386" s="447"/>
      <c r="M386" s="447"/>
      <c r="N386" s="447"/>
      <c r="O386" s="447"/>
      <c r="P386" s="447"/>
      <c r="Q386" s="447"/>
      <c r="R386" s="464">
        <v>14</v>
      </c>
      <c r="S386" s="464">
        <v>14</v>
      </c>
      <c r="T386" s="464">
        <v>14</v>
      </c>
      <c r="U386" s="464">
        <v>14</v>
      </c>
      <c r="V386" s="447"/>
      <c r="W386" s="447"/>
      <c r="X386" s="447"/>
      <c r="Y386" s="447"/>
      <c r="Z386" s="447"/>
      <c r="AA386" s="447"/>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463"/>
      <c r="I387" s="469"/>
      <c r="J387" s="469"/>
      <c r="K387" s="447"/>
      <c r="L387" s="447"/>
      <c r="M387" s="447"/>
      <c r="N387" s="447"/>
      <c r="O387" s="447"/>
      <c r="P387" s="447"/>
      <c r="Q387" s="447"/>
      <c r="R387" s="447"/>
      <c r="S387" s="447"/>
      <c r="T387" s="447"/>
      <c r="U387" s="447"/>
      <c r="V387" s="447"/>
      <c r="W387" s="447"/>
      <c r="X387" s="447"/>
      <c r="Y387" s="447"/>
      <c r="Z387" s="447"/>
      <c r="AA387" s="447"/>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idden="1" outlineLevel="3" x14ac:dyDescent="0.25">
      <c r="A388" s="411"/>
      <c r="B388" s="420"/>
      <c r="C388" s="413">
        <f t="shared" si="142"/>
        <v>4</v>
      </c>
      <c r="D388" s="442"/>
      <c r="E388" s="500"/>
      <c r="F388" s="500"/>
      <c r="G388" s="442"/>
      <c r="H388" s="463" t="str">
        <f>H$252</f>
        <v>Aut</v>
      </c>
      <c r="I388" s="469">
        <v>1</v>
      </c>
      <c r="J388" s="469"/>
      <c r="K388" s="447"/>
      <c r="L388" s="447"/>
      <c r="M388" s="447"/>
      <c r="N388" s="447"/>
      <c r="O388" s="447"/>
      <c r="P388" s="447"/>
      <c r="Q388" s="447"/>
      <c r="R388" s="464">
        <f>134-28</f>
        <v>106</v>
      </c>
      <c r="S388" s="464">
        <f t="shared" ref="S388:U390" si="143">134-28</f>
        <v>106</v>
      </c>
      <c r="T388" s="464">
        <f t="shared" si="143"/>
        <v>106</v>
      </c>
      <c r="U388" s="464">
        <f t="shared" si="143"/>
        <v>106</v>
      </c>
      <c r="V388" s="447"/>
      <c r="W388" s="447"/>
      <c r="X388" s="447"/>
      <c r="Y388" s="447"/>
      <c r="Z388" s="447"/>
      <c r="AA388" s="447"/>
      <c r="AB388" s="447"/>
      <c r="AC388" s="447"/>
      <c r="AD388" s="447"/>
      <c r="AE388" s="447"/>
      <c r="AF388" s="447"/>
      <c r="AG388" s="447"/>
      <c r="AH388" s="447"/>
      <c r="AI388" s="447"/>
      <c r="AJ388" s="447"/>
      <c r="AK388" s="447"/>
      <c r="AL388" s="447"/>
      <c r="AM388" s="447"/>
      <c r="AN388" s="447"/>
      <c r="AO388" s="447"/>
      <c r="AP388" s="442"/>
      <c r="AQ388" s="423"/>
      <c r="AR388" s="411"/>
      <c r="AS388" s="411"/>
      <c r="AT388" s="411"/>
    </row>
    <row r="389" spans="1:46" hidden="1" outlineLevel="3" x14ac:dyDescent="0.25">
      <c r="A389" s="411"/>
      <c r="B389" s="420"/>
      <c r="C389" s="413">
        <f t="shared" si="142"/>
        <v>4</v>
      </c>
      <c r="D389" s="442"/>
      <c r="E389" s="500"/>
      <c r="F389" s="500"/>
      <c r="G389" s="442"/>
      <c r="H389" s="463" t="str">
        <f>H$253</f>
        <v>Win</v>
      </c>
      <c r="I389" s="469"/>
      <c r="J389" s="469"/>
      <c r="K389" s="447"/>
      <c r="L389" s="447"/>
      <c r="M389" s="447"/>
      <c r="N389" s="447"/>
      <c r="O389" s="447"/>
      <c r="P389" s="447"/>
      <c r="Q389" s="447"/>
      <c r="R389" s="464">
        <f t="shared" ref="R389:R390" si="144">134-28</f>
        <v>106</v>
      </c>
      <c r="S389" s="464">
        <f t="shared" si="143"/>
        <v>106</v>
      </c>
      <c r="T389" s="464">
        <f t="shared" si="143"/>
        <v>106</v>
      </c>
      <c r="U389" s="464">
        <f t="shared" si="143"/>
        <v>106</v>
      </c>
      <c r="V389" s="447"/>
      <c r="W389" s="447"/>
      <c r="X389" s="447"/>
      <c r="Y389" s="447"/>
      <c r="Z389" s="447"/>
      <c r="AA389" s="447"/>
      <c r="AB389" s="447"/>
      <c r="AC389" s="447"/>
      <c r="AD389" s="447"/>
      <c r="AE389" s="447"/>
      <c r="AF389" s="447"/>
      <c r="AG389" s="447"/>
      <c r="AH389" s="447"/>
      <c r="AI389" s="447"/>
      <c r="AJ389" s="447"/>
      <c r="AK389" s="447"/>
      <c r="AL389" s="447"/>
      <c r="AM389" s="447"/>
      <c r="AN389" s="447"/>
      <c r="AO389" s="447"/>
      <c r="AP389" s="442"/>
      <c r="AQ389" s="423"/>
      <c r="AR389" s="411"/>
      <c r="AS389" s="411"/>
      <c r="AT389" s="411"/>
    </row>
    <row r="390" spans="1:46" hidden="1" outlineLevel="3" x14ac:dyDescent="0.25">
      <c r="A390" s="411"/>
      <c r="B390" s="420"/>
      <c r="C390" s="413">
        <f t="shared" si="142"/>
        <v>4</v>
      </c>
      <c r="D390" s="442"/>
      <c r="E390" s="500"/>
      <c r="F390" s="500"/>
      <c r="G390" s="442"/>
      <c r="H390" s="463" t="str">
        <f>H$254</f>
        <v>Spr</v>
      </c>
      <c r="I390" s="469"/>
      <c r="J390" s="469"/>
      <c r="K390" s="447"/>
      <c r="L390" s="447"/>
      <c r="M390" s="447"/>
      <c r="N390" s="447"/>
      <c r="O390" s="447"/>
      <c r="P390" s="447"/>
      <c r="Q390" s="447"/>
      <c r="R390" s="464">
        <f t="shared" si="144"/>
        <v>106</v>
      </c>
      <c r="S390" s="464">
        <f t="shared" si="143"/>
        <v>106</v>
      </c>
      <c r="T390" s="464">
        <f t="shared" si="143"/>
        <v>106</v>
      </c>
      <c r="U390" s="464">
        <f t="shared" si="143"/>
        <v>106</v>
      </c>
      <c r="V390" s="447"/>
      <c r="W390" s="447"/>
      <c r="X390" s="447"/>
      <c r="Y390" s="447"/>
      <c r="Z390" s="447"/>
      <c r="AA390" s="447"/>
      <c r="AB390" s="447"/>
      <c r="AC390" s="447"/>
      <c r="AD390" s="447"/>
      <c r="AE390" s="447"/>
      <c r="AF390" s="447"/>
      <c r="AG390" s="447"/>
      <c r="AH390" s="447"/>
      <c r="AI390" s="447"/>
      <c r="AJ390" s="447"/>
      <c r="AK390" s="447"/>
      <c r="AL390" s="447"/>
      <c r="AM390" s="447"/>
      <c r="AN390" s="447"/>
      <c r="AO390" s="447"/>
      <c r="AP390" s="442"/>
      <c r="AQ390" s="423"/>
      <c r="AR390" s="411"/>
      <c r="AS390" s="411"/>
      <c r="AT390" s="411"/>
    </row>
    <row r="391" spans="1:46" hidden="1" outlineLevel="3" x14ac:dyDescent="0.25">
      <c r="A391" s="411"/>
      <c r="B391" s="420"/>
      <c r="C391" s="413">
        <f t="shared" si="142"/>
        <v>4</v>
      </c>
      <c r="D391" s="442"/>
      <c r="E391" s="500"/>
      <c r="F391" s="500"/>
      <c r="G391" s="442"/>
      <c r="H391" s="463"/>
      <c r="I391" s="469"/>
      <c r="J391" s="469"/>
      <c r="K391" s="447"/>
      <c r="L391" s="447"/>
      <c r="M391" s="447"/>
      <c r="N391" s="447"/>
      <c r="O391" s="447"/>
      <c r="P391" s="447"/>
      <c r="Q391" s="447"/>
      <c r="R391" s="447"/>
      <c r="S391" s="447"/>
      <c r="T391" s="447"/>
      <c r="U391" s="447"/>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si="142"/>
        <v>4</v>
      </c>
      <c r="D392" s="442"/>
      <c r="E392" s="500"/>
      <c r="F392" s="500"/>
      <c r="G392" s="442"/>
      <c r="H392" s="463" t="str">
        <f>H$252</f>
        <v>Aut</v>
      </c>
      <c r="I392" s="469">
        <v>2</v>
      </c>
      <c r="J392" s="469"/>
      <c r="K392" s="447"/>
      <c r="L392" s="447"/>
      <c r="M392" s="447"/>
      <c r="N392" s="447"/>
      <c r="O392" s="447"/>
      <c r="P392" s="447"/>
      <c r="Q392" s="447"/>
      <c r="R392" s="464">
        <f>254-28</f>
        <v>226</v>
      </c>
      <c r="S392" s="464">
        <f t="shared" ref="S392:U394" si="145">254-28</f>
        <v>226</v>
      </c>
      <c r="T392" s="464">
        <f t="shared" si="145"/>
        <v>226</v>
      </c>
      <c r="U392" s="464">
        <f t="shared" si="145"/>
        <v>226</v>
      </c>
      <c r="V392" s="447"/>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2"/>
        <v>4</v>
      </c>
      <c r="D393" s="442"/>
      <c r="E393" s="500"/>
      <c r="F393" s="500"/>
      <c r="G393" s="442"/>
      <c r="H393" s="463" t="str">
        <f>H$253</f>
        <v>Win</v>
      </c>
      <c r="I393" s="469"/>
      <c r="J393" s="469"/>
      <c r="K393" s="447"/>
      <c r="L393" s="447"/>
      <c r="M393" s="447"/>
      <c r="N393" s="447"/>
      <c r="O393" s="447"/>
      <c r="P393" s="447"/>
      <c r="Q393" s="447"/>
      <c r="R393" s="464">
        <f t="shared" ref="R393:R394" si="146">254-28</f>
        <v>226</v>
      </c>
      <c r="S393" s="464">
        <f t="shared" si="145"/>
        <v>226</v>
      </c>
      <c r="T393" s="464">
        <f t="shared" si="145"/>
        <v>226</v>
      </c>
      <c r="U393" s="464">
        <f t="shared" si="145"/>
        <v>226</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2"/>
        <v>4</v>
      </c>
      <c r="D394" s="442"/>
      <c r="E394" s="500"/>
      <c r="F394" s="500"/>
      <c r="G394" s="442"/>
      <c r="H394" s="463" t="str">
        <f>H$254</f>
        <v>Spr</v>
      </c>
      <c r="I394" s="469"/>
      <c r="J394" s="469"/>
      <c r="K394" s="447"/>
      <c r="L394" s="447"/>
      <c r="M394" s="447"/>
      <c r="N394" s="447"/>
      <c r="O394" s="447"/>
      <c r="P394" s="447"/>
      <c r="Q394" s="447"/>
      <c r="R394" s="464">
        <f t="shared" si="146"/>
        <v>226</v>
      </c>
      <c r="S394" s="464">
        <f t="shared" si="145"/>
        <v>226</v>
      </c>
      <c r="T394" s="464">
        <f t="shared" si="145"/>
        <v>226</v>
      </c>
      <c r="U394" s="464">
        <f t="shared" si="145"/>
        <v>226</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t="5.0999999999999996" hidden="1" customHeight="1" outlineLevel="2" x14ac:dyDescent="0.25">
      <c r="A395" s="411"/>
      <c r="B395" s="420"/>
      <c r="C395" s="413">
        <f>INT($C$233)+2.005</f>
        <v>3.0049999999999999</v>
      </c>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c r="Z395" s="442"/>
      <c r="AA395" s="442"/>
      <c r="AB395" s="442"/>
      <c r="AC395" s="442"/>
      <c r="AD395" s="442"/>
      <c r="AE395" s="442"/>
      <c r="AF395" s="442"/>
      <c r="AG395" s="442"/>
      <c r="AH395" s="442"/>
      <c r="AI395" s="442"/>
      <c r="AJ395" s="442"/>
      <c r="AK395" s="442"/>
      <c r="AL395" s="442"/>
      <c r="AM395" s="442"/>
      <c r="AN395" s="442"/>
      <c r="AO395" s="442"/>
      <c r="AP395" s="442" t="s">
        <v>485</v>
      </c>
      <c r="AQ395" s="423"/>
      <c r="AR395" s="411"/>
      <c r="AS395" s="411"/>
      <c r="AT395" s="411"/>
    </row>
    <row r="396" spans="1:46" outlineLevel="1" x14ac:dyDescent="0.25">
      <c r="A396" s="411"/>
      <c r="B396" s="420"/>
      <c r="C396" s="413">
        <f>INT($C$233)+1</f>
        <v>2</v>
      </c>
      <c r="D396" s="442"/>
      <c r="E396" s="500"/>
      <c r="F396" s="500"/>
      <c r="G396" s="442"/>
      <c r="H396" s="503" t="s">
        <v>672</v>
      </c>
      <c r="I396" s="460"/>
      <c r="J396" s="460"/>
      <c r="K396" s="429"/>
      <c r="L396" s="429"/>
      <c r="M396" s="429"/>
      <c r="N396" s="429"/>
      <c r="O396" s="429"/>
      <c r="P396" s="429"/>
      <c r="Q396" s="429"/>
      <c r="R396" s="429"/>
      <c r="S396" s="429"/>
      <c r="T396" s="429"/>
      <c r="U396" s="429"/>
      <c r="V396" s="429"/>
      <c r="W396" s="429"/>
      <c r="X396" s="429"/>
      <c r="Y396" s="429"/>
      <c r="Z396" s="492"/>
      <c r="AA396" s="492"/>
      <c r="AB396" s="492"/>
      <c r="AC396" s="492"/>
      <c r="AD396" s="492"/>
      <c r="AE396" s="492"/>
      <c r="AF396" s="492"/>
      <c r="AG396" s="492"/>
      <c r="AH396" s="492"/>
      <c r="AI396" s="492"/>
      <c r="AJ396" s="492"/>
      <c r="AK396" s="492"/>
      <c r="AL396" s="492"/>
      <c r="AM396" s="492"/>
      <c r="AN396" s="492"/>
      <c r="AO396" s="492"/>
      <c r="AP396" s="442"/>
      <c r="AQ396" s="423"/>
      <c r="AR396" s="411"/>
      <c r="AS396" s="411"/>
      <c r="AT396" s="411"/>
    </row>
    <row r="397" spans="1:46" ht="5.0999999999999996" customHeight="1" outlineLevel="3" x14ac:dyDescent="0.25">
      <c r="A397" s="411"/>
      <c r="B397" s="420"/>
      <c r="C397" s="413">
        <f>INT($C$233)+3.005</f>
        <v>4.0049999999999999</v>
      </c>
      <c r="D397" s="442" t="s">
        <v>481</v>
      </c>
      <c r="E397" s="442"/>
      <c r="F397" s="442"/>
      <c r="G397" s="442"/>
      <c r="H397" s="442"/>
      <c r="I397" s="442"/>
      <c r="J397" s="442"/>
      <c r="K397" s="442"/>
      <c r="L397" s="442"/>
      <c r="M397" s="442"/>
      <c r="N397" s="442"/>
      <c r="O397" s="442"/>
      <c r="P397" s="442"/>
      <c r="Q397" s="442"/>
      <c r="R397" s="442"/>
      <c r="S397" s="442"/>
      <c r="T397" s="442"/>
      <c r="U397" s="442"/>
      <c r="V397" s="442"/>
      <c r="W397" s="442"/>
      <c r="X397" s="442"/>
      <c r="Y397" s="442"/>
      <c r="Z397" s="442"/>
      <c r="AA397" s="442"/>
      <c r="AB397" s="442"/>
      <c r="AC397" s="442"/>
      <c r="AD397" s="442"/>
      <c r="AE397" s="442"/>
      <c r="AF397" s="442"/>
      <c r="AG397" s="442"/>
      <c r="AH397" s="442"/>
      <c r="AI397" s="442"/>
      <c r="AJ397" s="442"/>
      <c r="AK397" s="442"/>
      <c r="AL397" s="442"/>
      <c r="AM397" s="442"/>
      <c r="AN397" s="442"/>
      <c r="AO397" s="442"/>
      <c r="AP397" s="442"/>
      <c r="AQ397" s="423"/>
      <c r="AR397" s="411"/>
      <c r="AS397" s="411"/>
      <c r="AT397" s="411"/>
    </row>
    <row r="398" spans="1:46" outlineLevel="2" x14ac:dyDescent="0.25">
      <c r="A398" s="411"/>
      <c r="B398" s="420"/>
      <c r="C398" s="413">
        <f>INT($C$233)+2</f>
        <v>3</v>
      </c>
      <c r="D398" s="442"/>
      <c r="E398" s="500"/>
      <c r="F398" s="500"/>
      <c r="G398" s="442"/>
      <c r="H398" s="516" t="s">
        <v>673</v>
      </c>
      <c r="I398" s="470" t="s">
        <v>675</v>
      </c>
      <c r="J398" s="573"/>
      <c r="K398" s="574">
        <f>COUNTA($H399:$H$429)</f>
        <v>30</v>
      </c>
      <c r="L398" s="574">
        <f>COUNTA($I$399:$I$429)/K398</f>
        <v>1</v>
      </c>
      <c r="M398" s="450">
        <v>-9</v>
      </c>
      <c r="N398" s="470" t="s">
        <v>676</v>
      </c>
      <c r="O398" s="470"/>
      <c r="P398" s="470"/>
      <c r="Q398" s="470"/>
      <c r="R398" s="470"/>
      <c r="S398" s="575"/>
      <c r="T398" s="575"/>
      <c r="U398" s="575"/>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outlineLevel="3" x14ac:dyDescent="0.25">
      <c r="A399" s="411"/>
      <c r="B399" s="420"/>
      <c r="C399" s="413">
        <f t="shared" ref="C399:C419" si="147">INT($C$233)+3</f>
        <v>4</v>
      </c>
      <c r="D399" s="442"/>
      <c r="E399" s="500"/>
      <c r="F399" s="500"/>
      <c r="G399" s="442"/>
      <c r="H399" s="463" t="str">
        <f t="shared" ref="H399:H408" si="148">H$252</f>
        <v>Aut</v>
      </c>
      <c r="I399" s="469" t="s">
        <v>934</v>
      </c>
      <c r="J399" s="469"/>
      <c r="K399" s="464">
        <v>0</v>
      </c>
      <c r="L399" s="464">
        <v>0</v>
      </c>
      <c r="M399" s="464">
        <v>0</v>
      </c>
      <c r="N399" s="464">
        <v>1</v>
      </c>
      <c r="O399" s="464">
        <v>7</v>
      </c>
      <c r="P399" s="464">
        <v>7</v>
      </c>
      <c r="Q399" s="464">
        <v>13</v>
      </c>
      <c r="R399" s="464">
        <v>2</v>
      </c>
      <c r="S399" s="464">
        <v>8</v>
      </c>
      <c r="T399" s="464">
        <v>8</v>
      </c>
      <c r="U399" s="464">
        <v>14</v>
      </c>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outlineLevel="4" x14ac:dyDescent="0.25">
      <c r="A400" s="411"/>
      <c r="B400" s="420"/>
      <c r="C400" s="413">
        <f>INT($C$233)+4</f>
        <v>5</v>
      </c>
      <c r="D400" s="442"/>
      <c r="E400" s="500"/>
      <c r="F400" s="500"/>
      <c r="G400" s="442"/>
      <c r="H400" s="463" t="str">
        <f t="shared" si="148"/>
        <v>Aut</v>
      </c>
      <c r="I400" s="469">
        <v>0</v>
      </c>
      <c r="J400" s="469"/>
      <c r="K400" s="464">
        <v>0</v>
      </c>
      <c r="L400" s="464">
        <v>0</v>
      </c>
      <c r="M400" s="464">
        <v>0</v>
      </c>
      <c r="N400" s="464">
        <v>1</v>
      </c>
      <c r="O400" s="464">
        <v>7</v>
      </c>
      <c r="P400" s="464">
        <v>7</v>
      </c>
      <c r="Q400" s="464">
        <v>13</v>
      </c>
      <c r="R400" s="464">
        <v>2</v>
      </c>
      <c r="S400" s="464">
        <v>8</v>
      </c>
      <c r="T400" s="464">
        <v>8</v>
      </c>
      <c r="U400" s="464">
        <v>14</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outlineLevel="4" x14ac:dyDescent="0.25">
      <c r="A401" s="411"/>
      <c r="B401" s="420"/>
      <c r="C401" s="413">
        <f t="shared" ref="C401:C408" si="149">INT($C$233)+4</f>
        <v>5</v>
      </c>
      <c r="D401" s="442"/>
      <c r="E401" s="500"/>
      <c r="F401" s="500"/>
      <c r="G401" s="442"/>
      <c r="H401" s="463" t="str">
        <f t="shared" si="148"/>
        <v>Aut</v>
      </c>
      <c r="I401" s="469">
        <v>1</v>
      </c>
      <c r="J401" s="469"/>
      <c r="K401" s="464">
        <v>0</v>
      </c>
      <c r="L401" s="464">
        <v>0</v>
      </c>
      <c r="M401" s="464">
        <v>0</v>
      </c>
      <c r="N401" s="464">
        <v>1</v>
      </c>
      <c r="O401" s="464">
        <v>7</v>
      </c>
      <c r="P401" s="464">
        <v>7</v>
      </c>
      <c r="Q401" s="464">
        <v>13</v>
      </c>
      <c r="R401" s="464">
        <v>2</v>
      </c>
      <c r="S401" s="464">
        <v>8</v>
      </c>
      <c r="T401" s="464">
        <v>8</v>
      </c>
      <c r="U401" s="464">
        <v>14</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outlineLevel="4" x14ac:dyDescent="0.25">
      <c r="A402" s="411"/>
      <c r="B402" s="420"/>
      <c r="C402" s="413">
        <f t="shared" si="149"/>
        <v>5</v>
      </c>
      <c r="D402" s="442"/>
      <c r="E402" s="500"/>
      <c r="F402" s="500"/>
      <c r="G402" s="442"/>
      <c r="H402" s="463" t="str">
        <f t="shared" si="148"/>
        <v>Aut</v>
      </c>
      <c r="I402" s="469">
        <v>2</v>
      </c>
      <c r="J402" s="469"/>
      <c r="K402" s="464">
        <v>0</v>
      </c>
      <c r="L402" s="464">
        <v>0</v>
      </c>
      <c r="M402" s="464">
        <v>0</v>
      </c>
      <c r="N402" s="464">
        <v>1</v>
      </c>
      <c r="O402" s="464">
        <v>7</v>
      </c>
      <c r="P402" s="464">
        <v>7</v>
      </c>
      <c r="Q402" s="464">
        <v>13</v>
      </c>
      <c r="R402" s="464">
        <v>2</v>
      </c>
      <c r="S402" s="464">
        <v>8</v>
      </c>
      <c r="T402" s="464">
        <v>8</v>
      </c>
      <c r="U402" s="464">
        <v>14</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outlineLevel="4" x14ac:dyDescent="0.25">
      <c r="A403" s="411"/>
      <c r="B403" s="420"/>
      <c r="C403" s="413">
        <f t="shared" si="149"/>
        <v>5</v>
      </c>
      <c r="D403" s="442"/>
      <c r="E403" s="500"/>
      <c r="F403" s="500"/>
      <c r="G403" s="442"/>
      <c r="H403" s="463" t="str">
        <f t="shared" si="148"/>
        <v>Aut</v>
      </c>
      <c r="I403" s="469">
        <v>3</v>
      </c>
      <c r="J403" s="469"/>
      <c r="K403" s="464">
        <v>0</v>
      </c>
      <c r="L403" s="464">
        <v>0</v>
      </c>
      <c r="M403" s="464">
        <v>0</v>
      </c>
      <c r="N403" s="464">
        <v>1</v>
      </c>
      <c r="O403" s="464">
        <v>7</v>
      </c>
      <c r="P403" s="464">
        <v>7</v>
      </c>
      <c r="Q403" s="464">
        <v>13</v>
      </c>
      <c r="R403" s="464">
        <v>2</v>
      </c>
      <c r="S403" s="464">
        <v>8</v>
      </c>
      <c r="T403" s="464">
        <v>8</v>
      </c>
      <c r="U403" s="464">
        <v>14</v>
      </c>
      <c r="V403" s="447"/>
      <c r="W403" s="447"/>
      <c r="X403" s="447"/>
      <c r="Y403" s="447"/>
      <c r="Z403" s="447"/>
      <c r="AA403" s="447"/>
      <c r="AB403" s="447"/>
      <c r="AC403" s="447"/>
      <c r="AD403" s="447"/>
      <c r="AE403" s="447"/>
      <c r="AF403" s="447"/>
      <c r="AG403" s="447"/>
      <c r="AH403" s="447"/>
      <c r="AI403" s="447"/>
      <c r="AJ403" s="447"/>
      <c r="AK403" s="447"/>
      <c r="AL403" s="447"/>
      <c r="AM403" s="447"/>
      <c r="AN403" s="447"/>
      <c r="AO403" s="447"/>
      <c r="AP403" s="442"/>
      <c r="AQ403" s="423"/>
      <c r="AR403" s="411"/>
      <c r="AS403" s="411"/>
      <c r="AT403" s="411"/>
    </row>
    <row r="404" spans="1:46" outlineLevel="4" x14ac:dyDescent="0.25">
      <c r="A404" s="411"/>
      <c r="B404" s="420"/>
      <c r="C404" s="413">
        <f t="shared" si="149"/>
        <v>5</v>
      </c>
      <c r="D404" s="442"/>
      <c r="E404" s="500"/>
      <c r="F404" s="500"/>
      <c r="G404" s="442"/>
      <c r="H404" s="463" t="str">
        <f t="shared" si="148"/>
        <v>Aut</v>
      </c>
      <c r="I404" s="469">
        <v>4</v>
      </c>
      <c r="J404" s="469"/>
      <c r="K404" s="464">
        <v>0</v>
      </c>
      <c r="L404" s="464">
        <v>0</v>
      </c>
      <c r="M404" s="464">
        <v>0</v>
      </c>
      <c r="N404" s="464">
        <v>1</v>
      </c>
      <c r="O404" s="464">
        <v>7</v>
      </c>
      <c r="P404" s="464">
        <v>7</v>
      </c>
      <c r="Q404" s="464">
        <v>13</v>
      </c>
      <c r="R404" s="464">
        <v>2</v>
      </c>
      <c r="S404" s="464">
        <v>8</v>
      </c>
      <c r="T404" s="464">
        <v>8</v>
      </c>
      <c r="U404" s="464">
        <v>14</v>
      </c>
      <c r="V404" s="447"/>
      <c r="W404" s="447"/>
      <c r="X404" s="447"/>
      <c r="Y404" s="447"/>
      <c r="Z404" s="447"/>
      <c r="AA404" s="447"/>
      <c r="AB404" s="447"/>
      <c r="AC404" s="447"/>
      <c r="AD404" s="447"/>
      <c r="AE404" s="447"/>
      <c r="AF404" s="447"/>
      <c r="AG404" s="447"/>
      <c r="AH404" s="447"/>
      <c r="AI404" s="447"/>
      <c r="AJ404" s="447"/>
      <c r="AK404" s="447"/>
      <c r="AL404" s="447"/>
      <c r="AM404" s="447"/>
      <c r="AN404" s="447"/>
      <c r="AO404" s="447"/>
      <c r="AP404" s="442"/>
      <c r="AQ404" s="423"/>
      <c r="AR404" s="411"/>
      <c r="AS404" s="411"/>
      <c r="AT404" s="411"/>
    </row>
    <row r="405" spans="1:46" outlineLevel="4" x14ac:dyDescent="0.25">
      <c r="A405" s="411"/>
      <c r="B405" s="420"/>
      <c r="C405" s="413">
        <f t="shared" si="149"/>
        <v>5</v>
      </c>
      <c r="D405" s="442"/>
      <c r="E405" s="500"/>
      <c r="F405" s="500"/>
      <c r="G405" s="442"/>
      <c r="H405" s="463" t="str">
        <f t="shared" si="148"/>
        <v>Aut</v>
      </c>
      <c r="I405" s="469">
        <v>5</v>
      </c>
      <c r="J405" s="469"/>
      <c r="K405" s="464">
        <v>0</v>
      </c>
      <c r="L405" s="464">
        <v>0</v>
      </c>
      <c r="M405" s="464">
        <v>0</v>
      </c>
      <c r="N405" s="464">
        <v>1</v>
      </c>
      <c r="O405" s="464">
        <v>7</v>
      </c>
      <c r="P405" s="464">
        <v>7</v>
      </c>
      <c r="Q405" s="464">
        <v>13</v>
      </c>
      <c r="R405" s="464">
        <v>2</v>
      </c>
      <c r="S405" s="464">
        <v>8</v>
      </c>
      <c r="T405" s="464">
        <v>8</v>
      </c>
      <c r="U405" s="464">
        <v>14</v>
      </c>
      <c r="V405" s="447"/>
      <c r="W405" s="447"/>
      <c r="X405" s="447"/>
      <c r="Y405" s="447"/>
      <c r="Z405" s="447"/>
      <c r="AA405" s="447"/>
      <c r="AB405" s="447"/>
      <c r="AC405" s="447"/>
      <c r="AD405" s="447"/>
      <c r="AE405" s="447"/>
      <c r="AF405" s="447"/>
      <c r="AG405" s="447"/>
      <c r="AH405" s="447"/>
      <c r="AI405" s="447"/>
      <c r="AJ405" s="447"/>
      <c r="AK405" s="447"/>
      <c r="AL405" s="447"/>
      <c r="AM405" s="447"/>
      <c r="AN405" s="447"/>
      <c r="AO405" s="447"/>
      <c r="AP405" s="442"/>
      <c r="AQ405" s="423"/>
      <c r="AR405" s="411"/>
      <c r="AS405" s="411"/>
      <c r="AT405" s="411"/>
    </row>
    <row r="406" spans="1:46" outlineLevel="4" x14ac:dyDescent="0.25">
      <c r="A406" s="411"/>
      <c r="B406" s="420"/>
      <c r="C406" s="413">
        <f t="shared" si="149"/>
        <v>5</v>
      </c>
      <c r="D406" s="442"/>
      <c r="E406" s="500"/>
      <c r="F406" s="500"/>
      <c r="G406" s="442"/>
      <c r="H406" s="463" t="str">
        <f t="shared" si="148"/>
        <v>Aut</v>
      </c>
      <c r="I406" s="469">
        <v>6</v>
      </c>
      <c r="J406" s="469"/>
      <c r="K406" s="464">
        <v>0</v>
      </c>
      <c r="L406" s="464">
        <v>0</v>
      </c>
      <c r="M406" s="464">
        <v>0</v>
      </c>
      <c r="N406" s="464">
        <v>1</v>
      </c>
      <c r="O406" s="464">
        <v>7</v>
      </c>
      <c r="P406" s="464">
        <v>7</v>
      </c>
      <c r="Q406" s="464">
        <v>13</v>
      </c>
      <c r="R406" s="464">
        <v>2</v>
      </c>
      <c r="S406" s="464">
        <v>8</v>
      </c>
      <c r="T406" s="464">
        <v>8</v>
      </c>
      <c r="U406" s="464">
        <v>14</v>
      </c>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outlineLevel="4" x14ac:dyDescent="0.25">
      <c r="A407" s="411"/>
      <c r="B407" s="420"/>
      <c r="C407" s="413">
        <f t="shared" si="149"/>
        <v>5</v>
      </c>
      <c r="D407" s="442"/>
      <c r="E407" s="500"/>
      <c r="F407" s="500"/>
      <c r="G407" s="442"/>
      <c r="H407" s="463" t="str">
        <f t="shared" si="148"/>
        <v>Aut</v>
      </c>
      <c r="I407" s="469">
        <v>7</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outlineLevel="4" x14ac:dyDescent="0.25">
      <c r="A408" s="411"/>
      <c r="B408" s="420"/>
      <c r="C408" s="413">
        <f t="shared" si="149"/>
        <v>5</v>
      </c>
      <c r="D408" s="442"/>
      <c r="E408" s="500"/>
      <c r="F408" s="500"/>
      <c r="G408" s="442"/>
      <c r="H408" s="463" t="str">
        <f t="shared" si="148"/>
        <v>Aut</v>
      </c>
      <c r="I408" s="469">
        <v>8</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outlineLevel="3" x14ac:dyDescent="0.25">
      <c r="A409" s="411"/>
      <c r="B409" s="420"/>
      <c r="C409" s="413">
        <f t="shared" si="147"/>
        <v>4</v>
      </c>
      <c r="D409" s="442"/>
      <c r="E409" s="500"/>
      <c r="F409" s="500"/>
      <c r="G409" s="442"/>
      <c r="H409" s="463" t="str">
        <f>H$253</f>
        <v>Win</v>
      </c>
      <c r="I409" s="469" t="s">
        <v>934</v>
      </c>
      <c r="J409" s="469"/>
      <c r="K409" s="464">
        <v>0</v>
      </c>
      <c r="L409" s="464">
        <v>0</v>
      </c>
      <c r="M409" s="464">
        <v>0</v>
      </c>
      <c r="N409" s="464">
        <v>3</v>
      </c>
      <c r="O409" s="464">
        <v>9</v>
      </c>
      <c r="P409" s="464">
        <v>9</v>
      </c>
      <c r="Q409" s="464">
        <v>15</v>
      </c>
      <c r="R409" s="464">
        <v>4</v>
      </c>
      <c r="S409" s="464">
        <v>10</v>
      </c>
      <c r="T409" s="464">
        <v>10</v>
      </c>
      <c r="U409" s="464">
        <v>16</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outlineLevel="4" x14ac:dyDescent="0.25">
      <c r="A410" s="411"/>
      <c r="B410" s="420"/>
      <c r="C410" s="413">
        <f>INT($C$233)+4</f>
        <v>5</v>
      </c>
      <c r="D410" s="442"/>
      <c r="E410" s="500"/>
      <c r="F410" s="500"/>
      <c r="G410" s="442"/>
      <c r="H410" s="463" t="str">
        <f t="shared" ref="H410:H418" si="150">H$253</f>
        <v>Win</v>
      </c>
      <c r="I410" s="469">
        <v>0</v>
      </c>
      <c r="J410" s="469"/>
      <c r="K410" s="464">
        <v>0</v>
      </c>
      <c r="L410" s="464">
        <v>0</v>
      </c>
      <c r="M410" s="464">
        <v>0</v>
      </c>
      <c r="N410" s="464">
        <v>3</v>
      </c>
      <c r="O410" s="464">
        <v>9</v>
      </c>
      <c r="P410" s="464">
        <v>9</v>
      </c>
      <c r="Q410" s="464">
        <v>15</v>
      </c>
      <c r="R410" s="464">
        <v>4</v>
      </c>
      <c r="S410" s="464">
        <v>10</v>
      </c>
      <c r="T410" s="464">
        <v>10</v>
      </c>
      <c r="U410" s="464">
        <v>16</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outlineLevel="4" x14ac:dyDescent="0.25">
      <c r="A411" s="411"/>
      <c r="B411" s="420"/>
      <c r="C411" s="413">
        <f t="shared" ref="C411:C418" si="151">INT($C$233)+4</f>
        <v>5</v>
      </c>
      <c r="D411" s="442"/>
      <c r="E411" s="500"/>
      <c r="F411" s="500"/>
      <c r="G411" s="442"/>
      <c r="H411" s="463" t="str">
        <f t="shared" si="150"/>
        <v>Win</v>
      </c>
      <c r="I411" s="469">
        <v>1</v>
      </c>
      <c r="J411" s="469"/>
      <c r="K411" s="464">
        <v>0</v>
      </c>
      <c r="L411" s="464">
        <v>0</v>
      </c>
      <c r="M411" s="464">
        <v>0</v>
      </c>
      <c r="N411" s="464">
        <v>3</v>
      </c>
      <c r="O411" s="464">
        <v>9</v>
      </c>
      <c r="P411" s="464">
        <v>9</v>
      </c>
      <c r="Q411" s="464">
        <v>15</v>
      </c>
      <c r="R411" s="464">
        <v>4</v>
      </c>
      <c r="S411" s="464">
        <v>10</v>
      </c>
      <c r="T411" s="464">
        <v>10</v>
      </c>
      <c r="U411" s="464">
        <v>16</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outlineLevel="4" x14ac:dyDescent="0.25">
      <c r="A412" s="411"/>
      <c r="B412" s="420"/>
      <c r="C412" s="413">
        <f t="shared" si="151"/>
        <v>5</v>
      </c>
      <c r="D412" s="442"/>
      <c r="E412" s="500"/>
      <c r="F412" s="500"/>
      <c r="G412" s="442"/>
      <c r="H412" s="463" t="str">
        <f t="shared" si="150"/>
        <v>Win</v>
      </c>
      <c r="I412" s="469">
        <v>2</v>
      </c>
      <c r="J412" s="469"/>
      <c r="K412" s="464">
        <v>0</v>
      </c>
      <c r="L412" s="464">
        <v>0</v>
      </c>
      <c r="M412" s="464">
        <v>0</v>
      </c>
      <c r="N412" s="464">
        <v>3</v>
      </c>
      <c r="O412" s="464">
        <v>9</v>
      </c>
      <c r="P412" s="464">
        <v>9</v>
      </c>
      <c r="Q412" s="464">
        <v>15</v>
      </c>
      <c r="R412" s="464">
        <v>4</v>
      </c>
      <c r="S412" s="464">
        <v>10</v>
      </c>
      <c r="T412" s="464">
        <v>10</v>
      </c>
      <c r="U412" s="464">
        <v>16</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outlineLevel="4" x14ac:dyDescent="0.25">
      <c r="A413" s="411"/>
      <c r="B413" s="420"/>
      <c r="C413" s="413">
        <f t="shared" si="151"/>
        <v>5</v>
      </c>
      <c r="D413" s="442"/>
      <c r="E413" s="500"/>
      <c r="F413" s="500"/>
      <c r="G413" s="442"/>
      <c r="H413" s="463" t="str">
        <f t="shared" si="150"/>
        <v>Win</v>
      </c>
      <c r="I413" s="469">
        <v>3</v>
      </c>
      <c r="J413" s="469"/>
      <c r="K413" s="464">
        <v>0</v>
      </c>
      <c r="L413" s="464">
        <v>0</v>
      </c>
      <c r="M413" s="464">
        <v>0</v>
      </c>
      <c r="N413" s="464">
        <v>3</v>
      </c>
      <c r="O413" s="464">
        <v>9</v>
      </c>
      <c r="P413" s="464">
        <v>9</v>
      </c>
      <c r="Q413" s="464">
        <v>15</v>
      </c>
      <c r="R413" s="464">
        <v>4</v>
      </c>
      <c r="S413" s="464">
        <v>10</v>
      </c>
      <c r="T413" s="464">
        <v>10</v>
      </c>
      <c r="U413" s="464">
        <v>16</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outlineLevel="4" x14ac:dyDescent="0.25">
      <c r="A414" s="411"/>
      <c r="B414" s="420"/>
      <c r="C414" s="413">
        <f t="shared" si="151"/>
        <v>5</v>
      </c>
      <c r="D414" s="442"/>
      <c r="E414" s="500"/>
      <c r="F414" s="500"/>
      <c r="G414" s="442"/>
      <c r="H414" s="463" t="str">
        <f t="shared" si="150"/>
        <v>Win</v>
      </c>
      <c r="I414" s="469">
        <v>4</v>
      </c>
      <c r="J414" s="469"/>
      <c r="K414" s="464">
        <v>0</v>
      </c>
      <c r="L414" s="464">
        <v>0</v>
      </c>
      <c r="M414" s="464">
        <v>0</v>
      </c>
      <c r="N414" s="464">
        <v>3</v>
      </c>
      <c r="O414" s="464">
        <v>9</v>
      </c>
      <c r="P414" s="464">
        <v>9</v>
      </c>
      <c r="Q414" s="464">
        <v>15</v>
      </c>
      <c r="R414" s="464">
        <v>4</v>
      </c>
      <c r="S414" s="464">
        <v>10</v>
      </c>
      <c r="T414" s="464">
        <v>10</v>
      </c>
      <c r="U414" s="464">
        <v>16</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outlineLevel="4" x14ac:dyDescent="0.25">
      <c r="A415" s="411"/>
      <c r="B415" s="420"/>
      <c r="C415" s="413">
        <f t="shared" si="151"/>
        <v>5</v>
      </c>
      <c r="D415" s="442"/>
      <c r="E415" s="500"/>
      <c r="F415" s="500"/>
      <c r="G415" s="442"/>
      <c r="H415" s="463" t="str">
        <f t="shared" si="150"/>
        <v>Win</v>
      </c>
      <c r="I415" s="469">
        <v>5</v>
      </c>
      <c r="J415" s="469"/>
      <c r="K415" s="464">
        <v>0</v>
      </c>
      <c r="L415" s="464">
        <v>0</v>
      </c>
      <c r="M415" s="464">
        <v>0</v>
      </c>
      <c r="N415" s="464">
        <v>3</v>
      </c>
      <c r="O415" s="464">
        <v>9</v>
      </c>
      <c r="P415" s="464">
        <v>9</v>
      </c>
      <c r="Q415" s="464">
        <v>15</v>
      </c>
      <c r="R415" s="464">
        <v>4</v>
      </c>
      <c r="S415" s="464">
        <v>10</v>
      </c>
      <c r="T415" s="464">
        <v>10</v>
      </c>
      <c r="U415" s="464">
        <v>16</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outlineLevel="4" x14ac:dyDescent="0.25">
      <c r="A416" s="411"/>
      <c r="B416" s="420"/>
      <c r="C416" s="413">
        <f t="shared" si="151"/>
        <v>5</v>
      </c>
      <c r="D416" s="442"/>
      <c r="E416" s="500"/>
      <c r="F416" s="500"/>
      <c r="G416" s="442"/>
      <c r="H416" s="463" t="str">
        <f t="shared" si="150"/>
        <v>Win</v>
      </c>
      <c r="I416" s="469">
        <v>6</v>
      </c>
      <c r="J416" s="469"/>
      <c r="K416" s="464">
        <v>0</v>
      </c>
      <c r="L416" s="464">
        <v>0</v>
      </c>
      <c r="M416" s="464">
        <v>0</v>
      </c>
      <c r="N416" s="464">
        <v>3</v>
      </c>
      <c r="O416" s="464">
        <v>9</v>
      </c>
      <c r="P416" s="464">
        <v>9</v>
      </c>
      <c r="Q416" s="464">
        <v>15</v>
      </c>
      <c r="R416" s="464">
        <v>4</v>
      </c>
      <c r="S416" s="464">
        <v>10</v>
      </c>
      <c r="T416" s="464">
        <v>10</v>
      </c>
      <c r="U416" s="464">
        <v>16</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outlineLevel="4" x14ac:dyDescent="0.25">
      <c r="A417" s="411"/>
      <c r="B417" s="420"/>
      <c r="C417" s="413">
        <f t="shared" si="151"/>
        <v>5</v>
      </c>
      <c r="D417" s="442"/>
      <c r="E417" s="500"/>
      <c r="F417" s="500"/>
      <c r="G417" s="442"/>
      <c r="H417" s="463" t="str">
        <f t="shared" si="150"/>
        <v>Win</v>
      </c>
      <c r="I417" s="469">
        <v>7</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outlineLevel="4" x14ac:dyDescent="0.25">
      <c r="A418" s="411"/>
      <c r="B418" s="420"/>
      <c r="C418" s="413">
        <f t="shared" si="151"/>
        <v>5</v>
      </c>
      <c r="D418" s="442"/>
      <c r="E418" s="500"/>
      <c r="F418" s="500"/>
      <c r="G418" s="442"/>
      <c r="H418" s="463" t="str">
        <f t="shared" si="150"/>
        <v>Win</v>
      </c>
      <c r="I418" s="469">
        <v>8</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outlineLevel="3" x14ac:dyDescent="0.25">
      <c r="A419" s="411"/>
      <c r="B419" s="420"/>
      <c r="C419" s="413">
        <f t="shared" si="147"/>
        <v>4</v>
      </c>
      <c r="D419" s="442"/>
      <c r="E419" s="500"/>
      <c r="F419" s="500"/>
      <c r="G419" s="442"/>
      <c r="H419" s="463" t="str">
        <f t="shared" ref="H419:H428" si="152">H$254</f>
        <v>Spr</v>
      </c>
      <c r="I419" s="469" t="s">
        <v>934</v>
      </c>
      <c r="J419" s="469"/>
      <c r="K419" s="464">
        <v>0</v>
      </c>
      <c r="L419" s="464">
        <v>0</v>
      </c>
      <c r="M419" s="464">
        <v>0</v>
      </c>
      <c r="N419" s="464">
        <v>5</v>
      </c>
      <c r="O419" s="464">
        <v>11</v>
      </c>
      <c r="P419" s="464">
        <v>11</v>
      </c>
      <c r="Q419" s="464">
        <v>17</v>
      </c>
      <c r="R419" s="464">
        <v>6</v>
      </c>
      <c r="S419" s="464">
        <v>12</v>
      </c>
      <c r="T419" s="464">
        <v>12</v>
      </c>
      <c r="U419" s="464">
        <v>18</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outlineLevel="4" x14ac:dyDescent="0.25">
      <c r="A420" s="411"/>
      <c r="B420" s="420"/>
      <c r="C420" s="413">
        <f>INT($C$233)+4</f>
        <v>5</v>
      </c>
      <c r="D420" s="442"/>
      <c r="E420" s="500"/>
      <c r="F420" s="500"/>
      <c r="G420" s="442"/>
      <c r="H420" s="463" t="str">
        <f t="shared" si="152"/>
        <v>Spr</v>
      </c>
      <c r="I420" s="469">
        <v>0</v>
      </c>
      <c r="J420" s="469"/>
      <c r="K420" s="464">
        <v>0</v>
      </c>
      <c r="L420" s="464">
        <v>0</v>
      </c>
      <c r="M420" s="464">
        <v>0</v>
      </c>
      <c r="N420" s="464">
        <v>5</v>
      </c>
      <c r="O420" s="464">
        <v>11</v>
      </c>
      <c r="P420" s="464">
        <v>11</v>
      </c>
      <c r="Q420" s="464">
        <v>17</v>
      </c>
      <c r="R420" s="464">
        <v>6</v>
      </c>
      <c r="S420" s="464">
        <v>12</v>
      </c>
      <c r="T420" s="464">
        <v>12</v>
      </c>
      <c r="U420" s="464">
        <v>18</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outlineLevel="4" x14ac:dyDescent="0.25">
      <c r="A421" s="411"/>
      <c r="B421" s="420"/>
      <c r="C421" s="413">
        <f t="shared" ref="C421:C428" si="153">INT($C$233)+4</f>
        <v>5</v>
      </c>
      <c r="D421" s="442"/>
      <c r="E421" s="500"/>
      <c r="F421" s="500"/>
      <c r="G421" s="442"/>
      <c r="H421" s="463" t="str">
        <f t="shared" si="152"/>
        <v>Spr</v>
      </c>
      <c r="I421" s="469">
        <v>1</v>
      </c>
      <c r="J421" s="469"/>
      <c r="K421" s="464">
        <v>0</v>
      </c>
      <c r="L421" s="464">
        <v>0</v>
      </c>
      <c r="M421" s="464">
        <v>0</v>
      </c>
      <c r="N421" s="464">
        <v>5</v>
      </c>
      <c r="O421" s="464">
        <v>11</v>
      </c>
      <c r="P421" s="464">
        <v>11</v>
      </c>
      <c r="Q421" s="464">
        <v>17</v>
      </c>
      <c r="R421" s="464">
        <v>6</v>
      </c>
      <c r="S421" s="464">
        <v>12</v>
      </c>
      <c r="T421" s="464">
        <v>12</v>
      </c>
      <c r="U421" s="464">
        <v>18</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outlineLevel="4" x14ac:dyDescent="0.25">
      <c r="A422" s="411"/>
      <c r="B422" s="420"/>
      <c r="C422" s="413">
        <f t="shared" si="153"/>
        <v>5</v>
      </c>
      <c r="D422" s="442"/>
      <c r="E422" s="500"/>
      <c r="F422" s="500"/>
      <c r="G422" s="442"/>
      <c r="H422" s="463" t="str">
        <f t="shared" si="152"/>
        <v>Spr</v>
      </c>
      <c r="I422" s="469">
        <v>2</v>
      </c>
      <c r="J422" s="469"/>
      <c r="K422" s="464">
        <v>0</v>
      </c>
      <c r="L422" s="464">
        <v>0</v>
      </c>
      <c r="M422" s="464">
        <v>0</v>
      </c>
      <c r="N422" s="464">
        <v>5</v>
      </c>
      <c r="O422" s="464">
        <v>11</v>
      </c>
      <c r="P422" s="464">
        <v>11</v>
      </c>
      <c r="Q422" s="464">
        <v>17</v>
      </c>
      <c r="R422" s="464">
        <v>6</v>
      </c>
      <c r="S422" s="464">
        <v>12</v>
      </c>
      <c r="T422" s="464">
        <v>12</v>
      </c>
      <c r="U422" s="464">
        <v>18</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outlineLevel="4" x14ac:dyDescent="0.25">
      <c r="A423" s="411"/>
      <c r="B423" s="420"/>
      <c r="C423" s="413">
        <f t="shared" si="153"/>
        <v>5</v>
      </c>
      <c r="D423" s="442"/>
      <c r="E423" s="500"/>
      <c r="F423" s="500"/>
      <c r="G423" s="442"/>
      <c r="H423" s="463" t="str">
        <f t="shared" si="152"/>
        <v>Spr</v>
      </c>
      <c r="I423" s="469">
        <v>3</v>
      </c>
      <c r="J423" s="469"/>
      <c r="K423" s="464">
        <v>0</v>
      </c>
      <c r="L423" s="464">
        <v>0</v>
      </c>
      <c r="M423" s="464">
        <v>0</v>
      </c>
      <c r="N423" s="464">
        <v>5</v>
      </c>
      <c r="O423" s="464">
        <v>11</v>
      </c>
      <c r="P423" s="464">
        <v>11</v>
      </c>
      <c r="Q423" s="464">
        <v>17</v>
      </c>
      <c r="R423" s="464">
        <v>6</v>
      </c>
      <c r="S423" s="464">
        <v>12</v>
      </c>
      <c r="T423" s="464">
        <v>12</v>
      </c>
      <c r="U423" s="464">
        <v>18</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outlineLevel="4" x14ac:dyDescent="0.25">
      <c r="A424" s="411"/>
      <c r="B424" s="420"/>
      <c r="C424" s="413">
        <f t="shared" si="153"/>
        <v>5</v>
      </c>
      <c r="D424" s="442"/>
      <c r="E424" s="500"/>
      <c r="F424" s="500"/>
      <c r="G424" s="442"/>
      <c r="H424" s="463" t="str">
        <f t="shared" si="152"/>
        <v>Spr</v>
      </c>
      <c r="I424" s="469">
        <v>4</v>
      </c>
      <c r="J424" s="469"/>
      <c r="K424" s="464">
        <v>0</v>
      </c>
      <c r="L424" s="464">
        <v>0</v>
      </c>
      <c r="M424" s="464">
        <v>0</v>
      </c>
      <c r="N424" s="464">
        <v>5</v>
      </c>
      <c r="O424" s="464">
        <v>11</v>
      </c>
      <c r="P424" s="464">
        <v>11</v>
      </c>
      <c r="Q424" s="464">
        <v>17</v>
      </c>
      <c r="R424" s="464">
        <v>6</v>
      </c>
      <c r="S424" s="464">
        <v>12</v>
      </c>
      <c r="T424" s="464">
        <v>12</v>
      </c>
      <c r="U424" s="464">
        <v>18</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outlineLevel="4" x14ac:dyDescent="0.25">
      <c r="A425" s="411"/>
      <c r="B425" s="420"/>
      <c r="C425" s="413">
        <f t="shared" si="153"/>
        <v>5</v>
      </c>
      <c r="D425" s="442"/>
      <c r="E425" s="500"/>
      <c r="F425" s="500"/>
      <c r="G425" s="442"/>
      <c r="H425" s="463" t="str">
        <f t="shared" si="152"/>
        <v>Spr</v>
      </c>
      <c r="I425" s="469">
        <v>5</v>
      </c>
      <c r="J425" s="469"/>
      <c r="K425" s="464">
        <v>0</v>
      </c>
      <c r="L425" s="464">
        <v>0</v>
      </c>
      <c r="M425" s="464">
        <v>0</v>
      </c>
      <c r="N425" s="464">
        <v>5</v>
      </c>
      <c r="O425" s="464">
        <v>11</v>
      </c>
      <c r="P425" s="464">
        <v>11</v>
      </c>
      <c r="Q425" s="464">
        <v>17</v>
      </c>
      <c r="R425" s="464">
        <v>6</v>
      </c>
      <c r="S425" s="464">
        <v>12</v>
      </c>
      <c r="T425" s="464">
        <v>12</v>
      </c>
      <c r="U425" s="464">
        <v>18</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outlineLevel="4" x14ac:dyDescent="0.25">
      <c r="A426" s="411"/>
      <c r="B426" s="420"/>
      <c r="C426" s="413">
        <f t="shared" si="153"/>
        <v>5</v>
      </c>
      <c r="D426" s="442"/>
      <c r="E426" s="500"/>
      <c r="F426" s="500"/>
      <c r="G426" s="442"/>
      <c r="H426" s="463" t="str">
        <f t="shared" si="152"/>
        <v>Spr</v>
      </c>
      <c r="I426" s="469">
        <v>6</v>
      </c>
      <c r="J426" s="469"/>
      <c r="K426" s="464">
        <v>0</v>
      </c>
      <c r="L426" s="464">
        <v>0</v>
      </c>
      <c r="M426" s="464">
        <v>0</v>
      </c>
      <c r="N426" s="464">
        <v>5</v>
      </c>
      <c r="O426" s="464">
        <v>11</v>
      </c>
      <c r="P426" s="464">
        <v>11</v>
      </c>
      <c r="Q426" s="464">
        <v>17</v>
      </c>
      <c r="R426" s="464">
        <v>6</v>
      </c>
      <c r="S426" s="464">
        <v>12</v>
      </c>
      <c r="T426" s="464">
        <v>12</v>
      </c>
      <c r="U426" s="464">
        <v>18</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outlineLevel="4" x14ac:dyDescent="0.25">
      <c r="A427" s="411"/>
      <c r="B427" s="420"/>
      <c r="C427" s="413">
        <f t="shared" si="153"/>
        <v>5</v>
      </c>
      <c r="D427" s="442"/>
      <c r="E427" s="500"/>
      <c r="F427" s="500"/>
      <c r="G427" s="442"/>
      <c r="H427" s="463" t="str">
        <f t="shared" si="152"/>
        <v>Spr</v>
      </c>
      <c r="I427" s="469">
        <v>7</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outlineLevel="4" x14ac:dyDescent="0.25">
      <c r="A428" s="411"/>
      <c r="B428" s="420"/>
      <c r="C428" s="413">
        <f t="shared" si="153"/>
        <v>5</v>
      </c>
      <c r="D428" s="442"/>
      <c r="E428" s="500"/>
      <c r="F428" s="500"/>
      <c r="G428" s="442"/>
      <c r="H428" s="463" t="str">
        <f t="shared" si="152"/>
        <v>Spr</v>
      </c>
      <c r="I428" s="469">
        <v>8</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t="5.0999999999999996" customHeight="1" outlineLevel="2" x14ac:dyDescent="0.25">
      <c r="A429" s="411"/>
      <c r="B429" s="420"/>
      <c r="C429" s="413">
        <f>INT($C$233)+2.005</f>
        <v>3.0049999999999999</v>
      </c>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c r="Z429" s="442"/>
      <c r="AA429" s="442"/>
      <c r="AB429" s="442"/>
      <c r="AC429" s="442"/>
      <c r="AD429" s="442"/>
      <c r="AE429" s="442"/>
      <c r="AF429" s="442"/>
      <c r="AG429" s="442"/>
      <c r="AH429" s="442"/>
      <c r="AI429" s="442"/>
      <c r="AJ429" s="442"/>
      <c r="AK429" s="442"/>
      <c r="AL429" s="442"/>
      <c r="AM429" s="442"/>
      <c r="AN429" s="442"/>
      <c r="AO429" s="442"/>
      <c r="AP429" s="442" t="s">
        <v>485</v>
      </c>
      <c r="AQ429" s="423"/>
      <c r="AR429" s="411"/>
      <c r="AS429" s="411"/>
      <c r="AT429" s="411"/>
    </row>
    <row r="430" spans="1:46" outlineLevel="2" x14ac:dyDescent="0.25">
      <c r="A430" s="411"/>
      <c r="B430" s="420"/>
      <c r="C430" s="413">
        <f>INT($C$233)+2</f>
        <v>3</v>
      </c>
      <c r="D430" s="442"/>
      <c r="E430" s="500"/>
      <c r="F430" s="500"/>
      <c r="G430" s="442"/>
      <c r="H430" s="516" t="s">
        <v>673</v>
      </c>
      <c r="I430" s="470" t="s">
        <v>677</v>
      </c>
      <c r="J430" s="470"/>
      <c r="K430" s="576">
        <f>COUNTA($H431:$H$443)</f>
        <v>3</v>
      </c>
      <c r="L430" s="574">
        <f>COUNTA($I$431:$I$443)/K430</f>
        <v>4</v>
      </c>
      <c r="M430" s="545"/>
      <c r="N430" s="447"/>
      <c r="O430" s="470" t="s">
        <v>678</v>
      </c>
      <c r="P430" s="470"/>
      <c r="Q430" s="470"/>
      <c r="R430" s="470" t="s">
        <v>679</v>
      </c>
      <c r="S430" s="470"/>
      <c r="T430" s="470"/>
      <c r="U430" s="470"/>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outlineLevel="3" x14ac:dyDescent="0.25">
      <c r="A431" s="411"/>
      <c r="B431" s="420"/>
      <c r="C431" s="413">
        <f t="shared" ref="C431:C442" si="154">INT($C$233)+3</f>
        <v>4</v>
      </c>
      <c r="D431" s="442"/>
      <c r="E431" s="500"/>
      <c r="F431" s="500"/>
      <c r="G431" s="442"/>
      <c r="H431" s="463" t="str">
        <f>H$252</f>
        <v>Aut</v>
      </c>
      <c r="I431" s="469" t="s">
        <v>680</v>
      </c>
      <c r="J431" s="469"/>
      <c r="K431" s="447"/>
      <c r="L431" s="446"/>
      <c r="M431" s="447"/>
      <c r="N431" s="447">
        <v>0</v>
      </c>
      <c r="O431" s="447">
        <v>0</v>
      </c>
      <c r="P431" s="447">
        <v>0</v>
      </c>
      <c r="Q431" s="447">
        <v>0</v>
      </c>
      <c r="R431" s="447">
        <v>0</v>
      </c>
      <c r="S431" s="447">
        <v>0</v>
      </c>
      <c r="T431" s="447">
        <v>0</v>
      </c>
      <c r="U431" s="447">
        <v>0</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outlineLevel="3" x14ac:dyDescent="0.25">
      <c r="A432" s="411"/>
      <c r="B432" s="420"/>
      <c r="C432" s="413">
        <f t="shared" si="154"/>
        <v>4</v>
      </c>
      <c r="D432" s="442"/>
      <c r="E432" s="500"/>
      <c r="F432" s="500"/>
      <c r="G432" s="442"/>
      <c r="H432" s="463"/>
      <c r="I432" s="469" t="str">
        <f>H320</f>
        <v>aStd</v>
      </c>
      <c r="J432" s="469"/>
      <c r="K432" s="447"/>
      <c r="L432" s="447"/>
      <c r="M432" s="447"/>
      <c r="N432" s="464">
        <v>0</v>
      </c>
      <c r="O432" s="863">
        <f>IF(N432=0,0,N432+72)</f>
        <v>0</v>
      </c>
      <c r="P432" s="864">
        <f>O432</f>
        <v>0</v>
      </c>
      <c r="Q432" s="863">
        <f>IF(P432=0,0,P432+72)</f>
        <v>0</v>
      </c>
      <c r="R432" s="464">
        <v>0</v>
      </c>
      <c r="S432" s="464">
        <v>0</v>
      </c>
      <c r="T432" s="464">
        <v>0</v>
      </c>
      <c r="U432" s="464">
        <v>0</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outlineLevel="3" x14ac:dyDescent="0.25">
      <c r="A433" s="411"/>
      <c r="B433" s="420"/>
      <c r="C433" s="413">
        <f t="shared" si="154"/>
        <v>4</v>
      </c>
      <c r="D433" s="442"/>
      <c r="E433" s="500"/>
      <c r="F433" s="500"/>
      <c r="G433" s="442"/>
      <c r="H433" s="463"/>
      <c r="I433" s="469" t="str">
        <f>H321</f>
        <v>a1</v>
      </c>
      <c r="J433" s="469"/>
      <c r="K433" s="447"/>
      <c r="L433" s="447"/>
      <c r="M433" s="447"/>
      <c r="N433" s="464">
        <v>19</v>
      </c>
      <c r="O433" s="863">
        <f>IF(N433=0,0,N433+72)</f>
        <v>91</v>
      </c>
      <c r="P433" s="864">
        <f t="shared" ref="P433:P434" si="155">O433</f>
        <v>91</v>
      </c>
      <c r="Q433" s="863">
        <f>IF(P433=0,0,P433+72)</f>
        <v>163</v>
      </c>
      <c r="R433" s="464">
        <v>0</v>
      </c>
      <c r="S433" s="464">
        <v>0</v>
      </c>
      <c r="T433" s="464">
        <v>0</v>
      </c>
      <c r="U433" s="464">
        <v>0</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outlineLevel="3" x14ac:dyDescent="0.25">
      <c r="A434" s="411"/>
      <c r="B434" s="420"/>
      <c r="C434" s="413">
        <f t="shared" si="154"/>
        <v>4</v>
      </c>
      <c r="D434" s="442"/>
      <c r="E434" s="500"/>
      <c r="F434" s="500"/>
      <c r="G434" s="442"/>
      <c r="H434" s="463"/>
      <c r="I434" s="469" t="str">
        <f>H322</f>
        <v>a2</v>
      </c>
      <c r="J434" s="469"/>
      <c r="K434" s="447"/>
      <c r="L434" s="447"/>
      <c r="M434" s="447"/>
      <c r="N434" s="464">
        <v>19</v>
      </c>
      <c r="O434" s="863">
        <f>IF(N434=0,0,N434+72)</f>
        <v>91</v>
      </c>
      <c r="P434" s="864">
        <f t="shared" si="155"/>
        <v>91</v>
      </c>
      <c r="Q434" s="863">
        <f>IF(P434=0,0,P434+72)</f>
        <v>163</v>
      </c>
      <c r="R434" s="464">
        <v>0</v>
      </c>
      <c r="S434" s="464">
        <v>0</v>
      </c>
      <c r="T434" s="464">
        <v>0</v>
      </c>
      <c r="U434" s="464">
        <v>0</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outlineLevel="3" x14ac:dyDescent="0.25">
      <c r="A435" s="411"/>
      <c r="B435" s="420"/>
      <c r="C435" s="413">
        <f t="shared" si="154"/>
        <v>4</v>
      </c>
      <c r="D435" s="442"/>
      <c r="E435" s="500"/>
      <c r="F435" s="500"/>
      <c r="G435" s="442"/>
      <c r="H435" s="463" t="str">
        <f>H$253</f>
        <v>Win</v>
      </c>
      <c r="I435" s="469" t="str">
        <f>I431</f>
        <v>Not differentiated</v>
      </c>
      <c r="J435" s="469"/>
      <c r="K435" s="447"/>
      <c r="L435" s="447"/>
      <c r="M435" s="447"/>
      <c r="N435" s="447">
        <v>0</v>
      </c>
      <c r="O435" s="447">
        <v>0</v>
      </c>
      <c r="P435" s="447">
        <v>0</v>
      </c>
      <c r="Q435" s="447">
        <v>0</v>
      </c>
      <c r="R435" s="447">
        <v>0</v>
      </c>
      <c r="S435" s="447">
        <v>0</v>
      </c>
      <c r="T435" s="447">
        <v>0</v>
      </c>
      <c r="U435" s="447">
        <v>0</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outlineLevel="3" x14ac:dyDescent="0.25">
      <c r="A436" s="411"/>
      <c r="B436" s="420"/>
      <c r="C436" s="413">
        <f t="shared" si="154"/>
        <v>4</v>
      </c>
      <c r="D436" s="442"/>
      <c r="E436" s="500"/>
      <c r="F436" s="500"/>
      <c r="G436" s="442"/>
      <c r="H436" s="463"/>
      <c r="I436" s="469" t="str">
        <f t="shared" ref="I436:I438" si="156">I432</f>
        <v>aStd</v>
      </c>
      <c r="J436" s="469"/>
      <c r="K436" s="447"/>
      <c r="L436" s="447"/>
      <c r="M436" s="447"/>
      <c r="N436" s="865">
        <f>IF(N432=0,0,N432+24)</f>
        <v>0</v>
      </c>
      <c r="O436" s="863">
        <f>IF(N436=0,0,N436+72)</f>
        <v>0</v>
      </c>
      <c r="P436" s="864">
        <f>O436</f>
        <v>0</v>
      </c>
      <c r="Q436" s="863">
        <f>IF(P436=0,0,P436+72)</f>
        <v>0</v>
      </c>
      <c r="R436" s="464">
        <v>0</v>
      </c>
      <c r="S436" s="464">
        <v>0</v>
      </c>
      <c r="T436" s="464">
        <v>0</v>
      </c>
      <c r="U436" s="464">
        <v>0</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outlineLevel="3" x14ac:dyDescent="0.25">
      <c r="A437" s="411"/>
      <c r="B437" s="420"/>
      <c r="C437" s="413">
        <f t="shared" si="154"/>
        <v>4</v>
      </c>
      <c r="D437" s="442"/>
      <c r="E437" s="500"/>
      <c r="F437" s="500"/>
      <c r="G437" s="442"/>
      <c r="H437" s="463"/>
      <c r="I437" s="469" t="str">
        <f t="shared" si="156"/>
        <v>a1</v>
      </c>
      <c r="J437" s="469"/>
      <c r="K437" s="447"/>
      <c r="L437" s="447"/>
      <c r="M437" s="447"/>
      <c r="N437" s="865">
        <f>IF(N433=0,0,N433+24)</f>
        <v>43</v>
      </c>
      <c r="O437" s="863">
        <f>IF(N437=0,0,N437+72)</f>
        <v>115</v>
      </c>
      <c r="P437" s="864">
        <f t="shared" ref="P437:P438" si="157">O437</f>
        <v>115</v>
      </c>
      <c r="Q437" s="863">
        <f>IF(P437=0,0,P437+72)</f>
        <v>187</v>
      </c>
      <c r="R437" s="464">
        <v>0</v>
      </c>
      <c r="S437" s="464">
        <v>0</v>
      </c>
      <c r="T437" s="464">
        <v>0</v>
      </c>
      <c r="U437" s="464">
        <v>0</v>
      </c>
      <c r="V437" s="447"/>
      <c r="W437" s="447"/>
      <c r="X437" s="447"/>
      <c r="Y437" s="447"/>
      <c r="Z437" s="447"/>
      <c r="AA437" s="447"/>
      <c r="AB437" s="447"/>
      <c r="AC437" s="447"/>
      <c r="AD437" s="447"/>
      <c r="AE437" s="447"/>
      <c r="AF437" s="447"/>
      <c r="AG437" s="447"/>
      <c r="AH437" s="447"/>
      <c r="AI437" s="447"/>
      <c r="AJ437" s="447"/>
      <c r="AK437" s="447"/>
      <c r="AL437" s="447"/>
      <c r="AM437" s="447"/>
      <c r="AN437" s="447"/>
      <c r="AO437" s="447"/>
      <c r="AP437" s="442"/>
      <c r="AQ437" s="423"/>
      <c r="AR437" s="411"/>
      <c r="AS437" s="411"/>
      <c r="AT437" s="411"/>
    </row>
    <row r="438" spans="1:46" outlineLevel="3" x14ac:dyDescent="0.25">
      <c r="A438" s="411"/>
      <c r="B438" s="420"/>
      <c r="C438" s="413">
        <f t="shared" si="154"/>
        <v>4</v>
      </c>
      <c r="D438" s="442"/>
      <c r="E438" s="500"/>
      <c r="F438" s="500"/>
      <c r="G438" s="442"/>
      <c r="H438" s="463"/>
      <c r="I438" s="469" t="str">
        <f t="shared" si="156"/>
        <v>a2</v>
      </c>
      <c r="J438" s="469"/>
      <c r="K438" s="447"/>
      <c r="L438" s="447"/>
      <c r="M438" s="447"/>
      <c r="N438" s="865">
        <f>IF(N434=0,0,N434+24)</f>
        <v>43</v>
      </c>
      <c r="O438" s="863">
        <f>IF(N438=0,0,N438+72)</f>
        <v>115</v>
      </c>
      <c r="P438" s="864">
        <f t="shared" si="157"/>
        <v>115</v>
      </c>
      <c r="Q438" s="863">
        <f>IF(P438=0,0,P438+72)</f>
        <v>187</v>
      </c>
      <c r="R438" s="464">
        <v>0</v>
      </c>
      <c r="S438" s="464">
        <v>0</v>
      </c>
      <c r="T438" s="464">
        <v>0</v>
      </c>
      <c r="U438" s="464">
        <v>0</v>
      </c>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outlineLevel="3" x14ac:dyDescent="0.25">
      <c r="A439" s="411"/>
      <c r="B439" s="420"/>
      <c r="C439" s="413">
        <f t="shared" si="154"/>
        <v>4</v>
      </c>
      <c r="D439" s="442"/>
      <c r="E439" s="500"/>
      <c r="F439" s="500"/>
      <c r="G439" s="442"/>
      <c r="H439" s="463" t="str">
        <f>H$254</f>
        <v>Spr</v>
      </c>
      <c r="I439" s="469" t="str">
        <f>I431</f>
        <v>Not differentiated</v>
      </c>
      <c r="J439" s="469"/>
      <c r="K439" s="447"/>
      <c r="L439" s="447"/>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outlineLevel="3" x14ac:dyDescent="0.25">
      <c r="A440" s="411"/>
      <c r="B440" s="420"/>
      <c r="C440" s="413">
        <f t="shared" si="154"/>
        <v>4</v>
      </c>
      <c r="D440" s="442"/>
      <c r="E440" s="500"/>
      <c r="F440" s="500"/>
      <c r="G440" s="442"/>
      <c r="H440" s="463"/>
      <c r="I440" s="469" t="str">
        <f>I432</f>
        <v>aStd</v>
      </c>
      <c r="J440" s="469"/>
      <c r="K440" s="447"/>
      <c r="L440" s="447"/>
      <c r="M440" s="447"/>
      <c r="N440" s="865">
        <f>IF(N436=0,0,N436+24)</f>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outlineLevel="3" x14ac:dyDescent="0.25">
      <c r="A441" s="411"/>
      <c r="B441" s="420"/>
      <c r="C441" s="413">
        <f t="shared" si="154"/>
        <v>4</v>
      </c>
      <c r="D441" s="442"/>
      <c r="E441" s="500"/>
      <c r="F441" s="500"/>
      <c r="G441" s="442"/>
      <c r="H441" s="463"/>
      <c r="I441" s="469" t="str">
        <f>I433</f>
        <v>a1</v>
      </c>
      <c r="J441" s="469"/>
      <c r="K441" s="447"/>
      <c r="L441" s="447"/>
      <c r="M441" s="447"/>
      <c r="N441" s="865">
        <f>IF(N437=0,0,N437+24)</f>
        <v>67</v>
      </c>
      <c r="O441" s="863">
        <f>IF(N441=0,0,N441+72)</f>
        <v>139</v>
      </c>
      <c r="P441" s="864">
        <f t="shared" ref="P441:P442" si="158">O441</f>
        <v>139</v>
      </c>
      <c r="Q441" s="863">
        <f>IF(P441=0,0,P441+72)</f>
        <v>211</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outlineLevel="3" x14ac:dyDescent="0.25">
      <c r="A442" s="411"/>
      <c r="B442" s="420"/>
      <c r="C442" s="413">
        <f t="shared" si="154"/>
        <v>4</v>
      </c>
      <c r="D442" s="442"/>
      <c r="E442" s="500"/>
      <c r="F442" s="500"/>
      <c r="G442" s="442"/>
      <c r="H442" s="463"/>
      <c r="I442" s="469" t="str">
        <f>I434</f>
        <v>a2</v>
      </c>
      <c r="J442" s="469"/>
      <c r="K442" s="447"/>
      <c r="L442" s="447"/>
      <c r="M442" s="447"/>
      <c r="N442" s="865">
        <f>IF(N438=0,0,N438+24)</f>
        <v>67</v>
      </c>
      <c r="O442" s="863">
        <f>IF(N442=0,0,N442+72)</f>
        <v>139</v>
      </c>
      <c r="P442" s="864">
        <f t="shared" si="158"/>
        <v>139</v>
      </c>
      <c r="Q442" s="863">
        <f>IF(P442=0,0,P442+72)</f>
        <v>211</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t="5.0999999999999996" customHeight="1" outlineLevel="2" x14ac:dyDescent="0.25">
      <c r="A443" s="411"/>
      <c r="B443" s="420"/>
      <c r="C443" s="413">
        <f>INT($C$233)+2.005</f>
        <v>3.0049999999999999</v>
      </c>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c r="Z443" s="442"/>
      <c r="AA443" s="442"/>
      <c r="AB443" s="442"/>
      <c r="AC443" s="442"/>
      <c r="AD443" s="442"/>
      <c r="AE443" s="442"/>
      <c r="AF443" s="442"/>
      <c r="AG443" s="442"/>
      <c r="AH443" s="442"/>
      <c r="AI443" s="442"/>
      <c r="AJ443" s="442"/>
      <c r="AK443" s="442"/>
      <c r="AL443" s="442"/>
      <c r="AM443" s="442"/>
      <c r="AN443" s="442"/>
      <c r="AO443" s="442"/>
      <c r="AP443" s="442" t="s">
        <v>485</v>
      </c>
      <c r="AQ443" s="423"/>
      <c r="AR443" s="411"/>
      <c r="AS443" s="411"/>
      <c r="AT443" s="411"/>
    </row>
    <row r="444" spans="1:46" outlineLevel="2" x14ac:dyDescent="0.25">
      <c r="A444" s="411"/>
      <c r="B444" s="420"/>
      <c r="C444" s="413">
        <f>INT($C$233)+2</f>
        <v>3</v>
      </c>
      <c r="D444" s="442"/>
      <c r="E444" s="500"/>
      <c r="F444" s="500"/>
      <c r="G444" s="442"/>
      <c r="H444" s="516" t="s">
        <v>673</v>
      </c>
      <c r="I444" s="470" t="s">
        <v>681</v>
      </c>
      <c r="J444" s="470"/>
      <c r="K444" s="576"/>
      <c r="L444" s="574">
        <f>COUNTA($I445:$I$457)/COUNTA($H445:$H$457)</f>
        <v>4</v>
      </c>
      <c r="M444" s="447"/>
      <c r="N444" s="470" t="s">
        <v>682</v>
      </c>
      <c r="O444" s="470"/>
      <c r="P444" s="470"/>
      <c r="Q444" s="470"/>
      <c r="R444" s="577"/>
      <c r="S444" s="575"/>
      <c r="T444" s="575"/>
      <c r="U444" s="575"/>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outlineLevel="3" x14ac:dyDescent="0.25">
      <c r="A445" s="411"/>
      <c r="B445" s="420"/>
      <c r="C445" s="413">
        <f t="shared" ref="C445:C456" si="159">INT($C$233)+3</f>
        <v>4</v>
      </c>
      <c r="D445" s="442"/>
      <c r="E445" s="500"/>
      <c r="F445" s="500"/>
      <c r="G445" s="442"/>
      <c r="H445" s="463" t="str">
        <f>H$252</f>
        <v>Aut</v>
      </c>
      <c r="I445" s="469" t="s">
        <v>680</v>
      </c>
      <c r="J445" s="469"/>
      <c r="K445" s="447"/>
      <c r="L445" s="446"/>
      <c r="M445" s="447"/>
      <c r="N445" s="447">
        <v>0</v>
      </c>
      <c r="O445" s="447">
        <v>0</v>
      </c>
      <c r="P445" s="447">
        <v>0</v>
      </c>
      <c r="Q445" s="447">
        <v>0</v>
      </c>
      <c r="R445" s="447"/>
      <c r="S445" s="447"/>
      <c r="T445" s="447"/>
      <c r="U445" s="447"/>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outlineLevel="3" x14ac:dyDescent="0.25">
      <c r="A446" s="411"/>
      <c r="B446" s="420"/>
      <c r="C446" s="413">
        <f t="shared" si="159"/>
        <v>4</v>
      </c>
      <c r="D446" s="442"/>
      <c r="E446" s="500"/>
      <c r="F446" s="500"/>
      <c r="G446" s="442"/>
      <c r="H446" s="463"/>
      <c r="I446" s="469" t="s">
        <v>683</v>
      </c>
      <c r="J446" s="469"/>
      <c r="K446" s="447"/>
      <c r="L446" s="447"/>
      <c r="M446" s="447"/>
      <c r="N446" s="464">
        <v>15</v>
      </c>
      <c r="O446" s="863">
        <f>IF(N446=0,0,N446+72)</f>
        <v>87</v>
      </c>
      <c r="P446" s="864">
        <f t="shared" ref="P446:P448" si="160">O446</f>
        <v>87</v>
      </c>
      <c r="Q446" s="863">
        <f>IF(P446=0,0,P446+72)</f>
        <v>159</v>
      </c>
      <c r="R446" s="447"/>
      <c r="S446" s="447"/>
      <c r="T446" s="447"/>
      <c r="U446" s="447"/>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outlineLevel="3" x14ac:dyDescent="0.25">
      <c r="A447" s="411"/>
      <c r="B447" s="420"/>
      <c r="C447" s="413">
        <f t="shared" si="159"/>
        <v>4</v>
      </c>
      <c r="D447" s="442"/>
      <c r="E447" s="500"/>
      <c r="F447" s="500"/>
      <c r="G447" s="442"/>
      <c r="H447" s="463"/>
      <c r="I447" s="469" t="s">
        <v>684</v>
      </c>
      <c r="J447" s="469"/>
      <c r="K447" s="447"/>
      <c r="L447" s="447"/>
      <c r="M447" s="447"/>
      <c r="N447" s="464">
        <v>16</v>
      </c>
      <c r="O447" s="863">
        <f>IF(N447=0,0,N447+72)</f>
        <v>88</v>
      </c>
      <c r="P447" s="864">
        <f t="shared" si="160"/>
        <v>88</v>
      </c>
      <c r="Q447" s="863">
        <f>IF(P447=0,0,P447+72)</f>
        <v>160</v>
      </c>
      <c r="R447" s="447"/>
      <c r="S447" s="447"/>
      <c r="T447" s="447"/>
      <c r="U447" s="447"/>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outlineLevel="3" x14ac:dyDescent="0.25">
      <c r="A448" s="411"/>
      <c r="B448" s="420"/>
      <c r="C448" s="413">
        <f t="shared" si="159"/>
        <v>4</v>
      </c>
      <c r="D448" s="442"/>
      <c r="E448" s="500"/>
      <c r="F448" s="500"/>
      <c r="G448" s="442"/>
      <c r="H448" s="463"/>
      <c r="I448" s="469" t="s">
        <v>685</v>
      </c>
      <c r="J448" s="469"/>
      <c r="K448" s="447"/>
      <c r="L448" s="447"/>
      <c r="M448" s="447"/>
      <c r="N448" s="464">
        <v>17</v>
      </c>
      <c r="O448" s="863">
        <f>IF(N448=0,0,N448+72)</f>
        <v>89</v>
      </c>
      <c r="P448" s="864">
        <f t="shared" si="160"/>
        <v>89</v>
      </c>
      <c r="Q448" s="863">
        <f>IF(P448=0,0,P448+72)</f>
        <v>161</v>
      </c>
      <c r="R448" s="447"/>
      <c r="S448" s="447"/>
      <c r="T448" s="447"/>
      <c r="U448" s="447"/>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outlineLevel="3" x14ac:dyDescent="0.25">
      <c r="A449" s="411"/>
      <c r="B449" s="420"/>
      <c r="C449" s="413">
        <f t="shared" si="159"/>
        <v>4</v>
      </c>
      <c r="D449" s="442"/>
      <c r="E449" s="500"/>
      <c r="F449" s="500"/>
      <c r="G449" s="442"/>
      <c r="H449" s="463" t="str">
        <f>H$253</f>
        <v>Win</v>
      </c>
      <c r="I449" s="469" t="s">
        <v>680</v>
      </c>
      <c r="J449" s="469"/>
      <c r="K449" s="447"/>
      <c r="L449" s="447"/>
      <c r="M449" s="447"/>
      <c r="N449" s="447">
        <v>0</v>
      </c>
      <c r="O449" s="447">
        <v>0</v>
      </c>
      <c r="P449" s="447">
        <v>0</v>
      </c>
      <c r="Q449" s="447">
        <v>0</v>
      </c>
      <c r="R449" s="447"/>
      <c r="S449" s="447"/>
      <c r="T449" s="447"/>
      <c r="U449" s="447"/>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outlineLevel="3" x14ac:dyDescent="0.25">
      <c r="A450" s="411"/>
      <c r="B450" s="420"/>
      <c r="C450" s="413">
        <f t="shared" si="159"/>
        <v>4</v>
      </c>
      <c r="D450" s="442"/>
      <c r="E450" s="500"/>
      <c r="F450" s="500"/>
      <c r="G450" s="442"/>
      <c r="H450" s="463"/>
      <c r="I450" s="469" t="s">
        <v>683</v>
      </c>
      <c r="J450" s="469"/>
      <c r="K450" s="447"/>
      <c r="L450" s="447"/>
      <c r="M450" s="447"/>
      <c r="N450" s="865">
        <f>IF(N446=0,0,N446+24)</f>
        <v>39</v>
      </c>
      <c r="O450" s="863">
        <f>IF(N450=0,0,N450+72)</f>
        <v>111</v>
      </c>
      <c r="P450" s="864">
        <f>O450</f>
        <v>111</v>
      </c>
      <c r="Q450" s="863">
        <f>IF(P450=0,0,P450+72)</f>
        <v>183</v>
      </c>
      <c r="R450" s="447"/>
      <c r="S450" s="447"/>
      <c r="T450" s="447"/>
      <c r="U450" s="447"/>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outlineLevel="3" x14ac:dyDescent="0.25">
      <c r="A451" s="411"/>
      <c r="B451" s="420"/>
      <c r="C451" s="413">
        <f t="shared" si="159"/>
        <v>4</v>
      </c>
      <c r="D451" s="442"/>
      <c r="E451" s="500"/>
      <c r="F451" s="500"/>
      <c r="G451" s="442"/>
      <c r="H451" s="463"/>
      <c r="I451" s="469" t="s">
        <v>684</v>
      </c>
      <c r="J451" s="469"/>
      <c r="K451" s="447"/>
      <c r="L451" s="447"/>
      <c r="M451" s="447"/>
      <c r="N451" s="865">
        <f>IF(N447=0,0,N447+24)</f>
        <v>40</v>
      </c>
      <c r="O451" s="863">
        <f>IF(N451=0,0,N451+72)</f>
        <v>112</v>
      </c>
      <c r="P451" s="864">
        <f t="shared" ref="P451:P452" si="161">O451</f>
        <v>112</v>
      </c>
      <c r="Q451" s="863">
        <f>IF(P451=0,0,P451+72)</f>
        <v>184</v>
      </c>
      <c r="R451" s="447"/>
      <c r="S451" s="447"/>
      <c r="T451" s="447"/>
      <c r="U451" s="447"/>
      <c r="V451" s="447"/>
      <c r="W451" s="447"/>
      <c r="X451" s="447"/>
      <c r="Y451" s="447"/>
      <c r="Z451" s="447"/>
      <c r="AA451" s="447"/>
      <c r="AB451" s="447"/>
      <c r="AC451" s="447"/>
      <c r="AD451" s="447"/>
      <c r="AE451" s="447"/>
      <c r="AF451" s="447"/>
      <c r="AG451" s="447"/>
      <c r="AH451" s="447"/>
      <c r="AI451" s="447"/>
      <c r="AJ451" s="447"/>
      <c r="AK451" s="447"/>
      <c r="AL451" s="447"/>
      <c r="AM451" s="447"/>
      <c r="AN451" s="447"/>
      <c r="AO451" s="447"/>
      <c r="AP451" s="442"/>
      <c r="AQ451" s="423"/>
      <c r="AR451" s="411"/>
      <c r="AS451" s="411"/>
      <c r="AT451" s="411"/>
    </row>
    <row r="452" spans="1:46" outlineLevel="3" x14ac:dyDescent="0.25">
      <c r="A452" s="411"/>
      <c r="B452" s="420"/>
      <c r="C452" s="413">
        <f t="shared" si="159"/>
        <v>4</v>
      </c>
      <c r="D452" s="442"/>
      <c r="E452" s="500"/>
      <c r="F452" s="500"/>
      <c r="G452" s="442"/>
      <c r="H452" s="463"/>
      <c r="I452" s="469" t="s">
        <v>685</v>
      </c>
      <c r="J452" s="469"/>
      <c r="K452" s="447"/>
      <c r="L452" s="447"/>
      <c r="M452" s="447"/>
      <c r="N452" s="865">
        <f>IF(N448=0,0,N448+24)</f>
        <v>41</v>
      </c>
      <c r="O452" s="863">
        <f>IF(N452=0,0,N452+72)</f>
        <v>113</v>
      </c>
      <c r="P452" s="864">
        <f t="shared" si="161"/>
        <v>113</v>
      </c>
      <c r="Q452" s="863">
        <f>IF(P452=0,0,P452+72)</f>
        <v>185</v>
      </c>
      <c r="R452" s="447"/>
      <c r="S452" s="447"/>
      <c r="T452" s="447"/>
      <c r="U452" s="447"/>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outlineLevel="3" x14ac:dyDescent="0.25">
      <c r="A453" s="411"/>
      <c r="B453" s="420"/>
      <c r="C453" s="413">
        <f t="shared" si="159"/>
        <v>4</v>
      </c>
      <c r="D453" s="442"/>
      <c r="E453" s="500"/>
      <c r="F453" s="500"/>
      <c r="G453" s="442"/>
      <c r="H453" s="463" t="str">
        <f>H$254</f>
        <v>Spr</v>
      </c>
      <c r="I453" s="469" t="s">
        <v>680</v>
      </c>
      <c r="J453" s="469"/>
      <c r="K453" s="447"/>
      <c r="L453" s="447"/>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outlineLevel="3" x14ac:dyDescent="0.25">
      <c r="A454" s="411"/>
      <c r="B454" s="420"/>
      <c r="C454" s="413">
        <f t="shared" si="159"/>
        <v>4</v>
      </c>
      <c r="D454" s="442"/>
      <c r="E454" s="500"/>
      <c r="F454" s="500"/>
      <c r="G454" s="442"/>
      <c r="H454" s="463"/>
      <c r="I454" s="469" t="s">
        <v>683</v>
      </c>
      <c r="J454" s="469"/>
      <c r="K454" s="447"/>
      <c r="L454" s="447"/>
      <c r="M454" s="447"/>
      <c r="N454" s="865">
        <f>IF(N450=0,0,N450+24)</f>
        <v>63</v>
      </c>
      <c r="O454" s="863">
        <f>IF(N454=0,0,N454+72)</f>
        <v>135</v>
      </c>
      <c r="P454" s="864">
        <f>O454</f>
        <v>135</v>
      </c>
      <c r="Q454" s="863">
        <f>IF(P454=0,0,P454+72)</f>
        <v>207</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outlineLevel="3" x14ac:dyDescent="0.25">
      <c r="A455" s="411"/>
      <c r="B455" s="420"/>
      <c r="C455" s="413">
        <f t="shared" si="159"/>
        <v>4</v>
      </c>
      <c r="D455" s="442"/>
      <c r="E455" s="500"/>
      <c r="F455" s="500"/>
      <c r="G455" s="442"/>
      <c r="H455" s="463"/>
      <c r="I455" s="469" t="s">
        <v>684</v>
      </c>
      <c r="J455" s="469"/>
      <c r="K455" s="447"/>
      <c r="L455" s="447"/>
      <c r="M455" s="447"/>
      <c r="N455" s="865">
        <f>IF(N451=0,0,N451+24)</f>
        <v>64</v>
      </c>
      <c r="O455" s="863">
        <f>IF(N455=0,0,N455+72)</f>
        <v>136</v>
      </c>
      <c r="P455" s="864">
        <f t="shared" ref="P455:P456" si="162">O455</f>
        <v>136</v>
      </c>
      <c r="Q455" s="863">
        <f>IF(P455=0,0,P455+72)</f>
        <v>208</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outlineLevel="3" x14ac:dyDescent="0.25">
      <c r="A456" s="411"/>
      <c r="B456" s="420"/>
      <c r="C456" s="413">
        <f t="shared" si="159"/>
        <v>4</v>
      </c>
      <c r="D456" s="442"/>
      <c r="E456" s="500"/>
      <c r="F456" s="500"/>
      <c r="G456" s="442"/>
      <c r="H456" s="463"/>
      <c r="I456" s="469" t="s">
        <v>685</v>
      </c>
      <c r="J456" s="469"/>
      <c r="K456" s="447"/>
      <c r="L456" s="447"/>
      <c r="M456" s="447"/>
      <c r="N456" s="865">
        <f>IF(N452=0,0,N452+24)</f>
        <v>65</v>
      </c>
      <c r="O456" s="863">
        <f>IF(N456=0,0,N456+72)</f>
        <v>137</v>
      </c>
      <c r="P456" s="864">
        <f t="shared" si="162"/>
        <v>137</v>
      </c>
      <c r="Q456" s="863">
        <f>IF(P456=0,0,P456+72)</f>
        <v>209</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t="5.0999999999999996" customHeight="1" outlineLevel="2" x14ac:dyDescent="0.25">
      <c r="A457" s="411"/>
      <c r="B457" s="420"/>
      <c r="C457" s="413">
        <f>INT($C$233)+2.005</f>
        <v>3.0049999999999999</v>
      </c>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c r="Z457" s="442"/>
      <c r="AA457" s="442"/>
      <c r="AB457" s="442"/>
      <c r="AC457" s="442"/>
      <c r="AD457" s="442"/>
      <c r="AE457" s="442"/>
      <c r="AF457" s="442"/>
      <c r="AG457" s="442"/>
      <c r="AH457" s="442"/>
      <c r="AI457" s="442"/>
      <c r="AJ457" s="442"/>
      <c r="AK457" s="442"/>
      <c r="AL457" s="442"/>
      <c r="AM457" s="442"/>
      <c r="AN457" s="442"/>
      <c r="AO457" s="442"/>
      <c r="AP457" s="442" t="s">
        <v>485</v>
      </c>
      <c r="AQ457" s="423"/>
      <c r="AR457" s="411"/>
      <c r="AS457" s="411"/>
      <c r="AT457" s="411"/>
    </row>
    <row r="458" spans="1:46" outlineLevel="2" x14ac:dyDescent="0.25">
      <c r="A458" s="411"/>
      <c r="B458" s="420"/>
      <c r="C458" s="413">
        <f>INT($C$233)+2</f>
        <v>3</v>
      </c>
      <c r="D458" s="442"/>
      <c r="E458" s="500"/>
      <c r="F458" s="500"/>
      <c r="G458" s="442"/>
      <c r="H458" s="516" t="s">
        <v>673</v>
      </c>
      <c r="I458" s="516" t="s">
        <v>1019</v>
      </c>
      <c r="J458" s="470" t="s">
        <v>1034</v>
      </c>
      <c r="K458" s="470"/>
      <c r="L458" s="574">
        <f>COUNTA($J459:$J$579)/COUNTA($I459:$I$579)</f>
        <v>8</v>
      </c>
      <c r="M458" s="447"/>
      <c r="N458" s="470" t="s">
        <v>682</v>
      </c>
      <c r="O458" s="470"/>
      <c r="P458" s="470"/>
      <c r="Q458" s="470"/>
      <c r="R458" s="868" t="s">
        <v>1032</v>
      </c>
      <c r="S458" s="575"/>
      <c r="T458" s="575"/>
      <c r="U458" s="575"/>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outlineLevel="3" x14ac:dyDescent="0.25">
      <c r="A459" s="411"/>
      <c r="B459" s="420"/>
      <c r="C459" s="413">
        <f t="shared" ref="C459:C500" si="163">INT($C$233)+3</f>
        <v>4</v>
      </c>
      <c r="D459" s="442"/>
      <c r="E459" s="500"/>
      <c r="F459" s="500"/>
      <c r="G459" s="442"/>
      <c r="H459" s="463" t="str">
        <f>H$252</f>
        <v>Aut</v>
      </c>
      <c r="I459" s="463">
        <v>0</v>
      </c>
      <c r="J459" s="469" t="s">
        <v>1020</v>
      </c>
      <c r="K459" s="469"/>
      <c r="L459" s="447"/>
      <c r="M459" s="447"/>
      <c r="N459" s="447">
        <v>0</v>
      </c>
      <c r="O459" s="447">
        <v>0</v>
      </c>
      <c r="P459" s="447">
        <v>0</v>
      </c>
      <c r="Q459" s="447">
        <v>0</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outlineLevel="3" x14ac:dyDescent="0.25">
      <c r="A460" s="411"/>
      <c r="B460" s="420"/>
      <c r="C460" s="413">
        <f t="shared" si="163"/>
        <v>4</v>
      </c>
      <c r="D460" s="442"/>
      <c r="E460" s="500"/>
      <c r="F460" s="500"/>
      <c r="G460" s="442"/>
      <c r="H460" s="447"/>
      <c r="I460" s="463"/>
      <c r="J460" s="469" t="s">
        <v>1021</v>
      </c>
      <c r="K460" s="469"/>
      <c r="L460" s="447"/>
      <c r="M460" s="447"/>
      <c r="N460" s="464">
        <v>1</v>
      </c>
      <c r="O460" s="863">
        <f t="shared" ref="O460" si="164">IF(N460=0,0,N460+72)</f>
        <v>73</v>
      </c>
      <c r="P460" s="864">
        <f t="shared" ref="P460" si="165">O460</f>
        <v>73</v>
      </c>
      <c r="Q460" s="863">
        <f t="shared" ref="Q460" si="166">IF(P460=0,0,P460+72)</f>
        <v>145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outlineLevel="3" x14ac:dyDescent="0.25">
      <c r="A461" s="411"/>
      <c r="B461" s="420"/>
      <c r="C461" s="413">
        <f t="shared" si="163"/>
        <v>4</v>
      </c>
      <c r="D461" s="442"/>
      <c r="E461" s="500"/>
      <c r="F461" s="500"/>
      <c r="G461" s="442"/>
      <c r="H461" s="447"/>
      <c r="I461" s="463"/>
      <c r="J461" s="469" t="s">
        <v>161</v>
      </c>
      <c r="K461" s="469"/>
      <c r="L461" s="447"/>
      <c r="M461" s="447"/>
      <c r="N461" s="464">
        <v>0</v>
      </c>
      <c r="O461" s="863">
        <f t="shared" ref="O461:O466" si="167">IF(N461=0,0,N461+72)</f>
        <v>0</v>
      </c>
      <c r="P461" s="864">
        <f t="shared" ref="P461:P466" si="168">O461</f>
        <v>0</v>
      </c>
      <c r="Q461" s="863">
        <f t="shared" ref="Q461:Q466" si="169">IF(P461=0,0,P461+72)</f>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outlineLevel="3" x14ac:dyDescent="0.25">
      <c r="A462" s="411"/>
      <c r="B462" s="420"/>
      <c r="C462" s="413">
        <f t="shared" si="163"/>
        <v>4</v>
      </c>
      <c r="D462" s="442"/>
      <c r="E462" s="500"/>
      <c r="F462" s="500"/>
      <c r="G462" s="442"/>
      <c r="H462" s="447"/>
      <c r="I462" s="463"/>
      <c r="J462" s="469" t="s">
        <v>686</v>
      </c>
      <c r="K462" s="469"/>
      <c r="L462" s="447"/>
      <c r="M462" s="447"/>
      <c r="N462" s="464">
        <v>0</v>
      </c>
      <c r="O462" s="863">
        <f t="shared" si="167"/>
        <v>0</v>
      </c>
      <c r="P462" s="864">
        <f t="shared" si="168"/>
        <v>0</v>
      </c>
      <c r="Q462" s="863">
        <f t="shared" si="169"/>
        <v>0</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outlineLevel="3" x14ac:dyDescent="0.25">
      <c r="A463" s="411"/>
      <c r="B463" s="420"/>
      <c r="C463" s="413">
        <f t="shared" si="163"/>
        <v>4</v>
      </c>
      <c r="D463" s="442"/>
      <c r="E463" s="500"/>
      <c r="F463" s="500"/>
      <c r="G463" s="442"/>
      <c r="H463" s="447"/>
      <c r="I463" s="463"/>
      <c r="J463" s="469" t="s">
        <v>687</v>
      </c>
      <c r="K463" s="469"/>
      <c r="L463" s="447"/>
      <c r="M463" s="447"/>
      <c r="N463" s="464">
        <v>0</v>
      </c>
      <c r="O463" s="863">
        <f t="shared" si="167"/>
        <v>0</v>
      </c>
      <c r="P463" s="864">
        <f t="shared" si="168"/>
        <v>0</v>
      </c>
      <c r="Q463" s="863">
        <f t="shared" si="169"/>
        <v>0</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outlineLevel="3" x14ac:dyDescent="0.25">
      <c r="A464" s="411"/>
      <c r="B464" s="420"/>
      <c r="C464" s="413">
        <f t="shared" si="163"/>
        <v>4</v>
      </c>
      <c r="D464" s="442"/>
      <c r="E464" s="500"/>
      <c r="F464" s="500"/>
      <c r="G464" s="442"/>
      <c r="H464" s="447"/>
      <c r="I464" s="463"/>
      <c r="J464" s="469" t="s">
        <v>688</v>
      </c>
      <c r="K464" s="469"/>
      <c r="L464" s="447"/>
      <c r="M464" s="447"/>
      <c r="N464" s="464">
        <v>0</v>
      </c>
      <c r="O464" s="863">
        <f t="shared" si="167"/>
        <v>0</v>
      </c>
      <c r="P464" s="864">
        <f t="shared" si="168"/>
        <v>0</v>
      </c>
      <c r="Q464" s="863">
        <f t="shared" si="169"/>
        <v>0</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outlineLevel="3" x14ac:dyDescent="0.25">
      <c r="A465" s="411"/>
      <c r="B465" s="420"/>
      <c r="C465" s="413">
        <f t="shared" si="163"/>
        <v>4</v>
      </c>
      <c r="D465" s="442"/>
      <c r="E465" s="500"/>
      <c r="F465" s="500"/>
      <c r="G465" s="442"/>
      <c r="H465" s="447"/>
      <c r="I465" s="463"/>
      <c r="J465" s="469" t="s">
        <v>689</v>
      </c>
      <c r="K465" s="469"/>
      <c r="L465" s="447"/>
      <c r="M465" s="447"/>
      <c r="N465" s="464">
        <v>0</v>
      </c>
      <c r="O465" s="863">
        <f t="shared" si="167"/>
        <v>0</v>
      </c>
      <c r="P465" s="864">
        <f t="shared" si="168"/>
        <v>0</v>
      </c>
      <c r="Q465" s="863">
        <f t="shared" si="169"/>
        <v>0</v>
      </c>
      <c r="R465" s="447"/>
      <c r="S465" s="447"/>
      <c r="T465" s="447"/>
      <c r="U465" s="447"/>
      <c r="V465" s="447"/>
      <c r="W465" s="447"/>
      <c r="X465" s="447"/>
      <c r="Y465" s="447"/>
      <c r="Z465" s="447"/>
      <c r="AA465" s="447"/>
      <c r="AB465" s="447"/>
      <c r="AC465" s="447"/>
      <c r="AD465" s="447"/>
      <c r="AE465" s="447"/>
      <c r="AF465" s="447"/>
      <c r="AG465" s="447"/>
      <c r="AH465" s="447"/>
      <c r="AI465" s="447"/>
      <c r="AJ465" s="447"/>
      <c r="AK465" s="447"/>
      <c r="AL465" s="447"/>
      <c r="AM465" s="447"/>
      <c r="AN465" s="447"/>
      <c r="AO465" s="447"/>
      <c r="AP465" s="442"/>
      <c r="AQ465" s="423"/>
      <c r="AR465" s="411"/>
      <c r="AS465" s="411"/>
      <c r="AT465" s="411"/>
    </row>
    <row r="466" spans="1:46" outlineLevel="3" x14ac:dyDescent="0.25">
      <c r="A466" s="411"/>
      <c r="B466" s="420"/>
      <c r="C466" s="413">
        <f t="shared" si="163"/>
        <v>4</v>
      </c>
      <c r="D466" s="442"/>
      <c r="E466" s="500"/>
      <c r="F466" s="500"/>
      <c r="G466" s="442"/>
      <c r="H466" s="447"/>
      <c r="I466" s="463"/>
      <c r="J466" s="469" t="s">
        <v>657</v>
      </c>
      <c r="K466" s="469"/>
      <c r="L466" s="447"/>
      <c r="M466" s="447"/>
      <c r="N466" s="464">
        <v>0</v>
      </c>
      <c r="O466" s="863">
        <f t="shared" si="167"/>
        <v>0</v>
      </c>
      <c r="P466" s="864">
        <f t="shared" si="168"/>
        <v>0</v>
      </c>
      <c r="Q466" s="863">
        <f t="shared" si="169"/>
        <v>0</v>
      </c>
      <c r="R466" s="447"/>
      <c r="S466" s="447"/>
      <c r="T466" s="447"/>
      <c r="U466" s="447"/>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outlineLevel="3" x14ac:dyDescent="0.25">
      <c r="A467" s="411"/>
      <c r="B467" s="420"/>
      <c r="C467" s="413">
        <f t="shared" si="163"/>
        <v>4</v>
      </c>
      <c r="D467" s="442"/>
      <c r="E467" s="500"/>
      <c r="F467" s="500"/>
      <c r="G467" s="442"/>
      <c r="H467" s="463"/>
      <c r="I467" s="463">
        <v>1</v>
      </c>
      <c r="J467" s="469" t="s">
        <v>1020</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outlineLevel="3" x14ac:dyDescent="0.25">
      <c r="A468" s="411"/>
      <c r="B468" s="420"/>
      <c r="C468" s="413">
        <f t="shared" si="163"/>
        <v>4</v>
      </c>
      <c r="D468" s="442"/>
      <c r="E468" s="500"/>
      <c r="F468" s="500"/>
      <c r="G468" s="442"/>
      <c r="H468" s="447"/>
      <c r="I468" s="463"/>
      <c r="J468" s="469" t="s">
        <v>1021</v>
      </c>
      <c r="K468" s="469"/>
      <c r="L468" s="447"/>
      <c r="M468" s="447"/>
      <c r="N468" s="464">
        <v>1</v>
      </c>
      <c r="O468" s="863">
        <f t="shared" ref="O468" si="170">IF(N468=0,0,N468+72)</f>
        <v>73</v>
      </c>
      <c r="P468" s="864">
        <f t="shared" ref="P468" si="171">O468</f>
        <v>73</v>
      </c>
      <c r="Q468" s="863">
        <f t="shared" ref="Q468" si="172">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outlineLevel="3" x14ac:dyDescent="0.25">
      <c r="A469" s="411"/>
      <c r="B469" s="420"/>
      <c r="C469" s="413">
        <f t="shared" si="163"/>
        <v>4</v>
      </c>
      <c r="D469" s="442"/>
      <c r="E469" s="500"/>
      <c r="F469" s="500"/>
      <c r="G469" s="442"/>
      <c r="H469" s="447"/>
      <c r="I469" s="463"/>
      <c r="J469" s="469" t="s">
        <v>161</v>
      </c>
      <c r="K469" s="469"/>
      <c r="L469" s="447"/>
      <c r="M469" s="447"/>
      <c r="N469" s="464">
        <v>2</v>
      </c>
      <c r="O469" s="863">
        <f t="shared" ref="O469:O474" si="173">IF(N469=0,0,N469+72)</f>
        <v>74</v>
      </c>
      <c r="P469" s="864">
        <f t="shared" ref="P469:P474" si="174">O469</f>
        <v>74</v>
      </c>
      <c r="Q469" s="863">
        <f t="shared" ref="Q469:Q474" si="175">IF(P469=0,0,P469+72)</f>
        <v>146</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outlineLevel="3" x14ac:dyDescent="0.25">
      <c r="A470" s="411"/>
      <c r="B470" s="420"/>
      <c r="C470" s="413">
        <f t="shared" si="163"/>
        <v>4</v>
      </c>
      <c r="D470" s="442"/>
      <c r="E470" s="500"/>
      <c r="F470" s="500"/>
      <c r="G470" s="442"/>
      <c r="H470" s="447"/>
      <c r="I470" s="463"/>
      <c r="J470" s="469" t="s">
        <v>686</v>
      </c>
      <c r="K470" s="469"/>
      <c r="L470" s="447"/>
      <c r="M470" s="447"/>
      <c r="N470" s="464">
        <v>3</v>
      </c>
      <c r="O470" s="863">
        <f t="shared" si="173"/>
        <v>75</v>
      </c>
      <c r="P470" s="864">
        <f t="shared" si="174"/>
        <v>75</v>
      </c>
      <c r="Q470" s="863">
        <f t="shared" si="175"/>
        <v>147</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outlineLevel="3" x14ac:dyDescent="0.25">
      <c r="A471" s="411"/>
      <c r="B471" s="420"/>
      <c r="C471" s="413">
        <f t="shared" si="163"/>
        <v>4</v>
      </c>
      <c r="D471" s="442"/>
      <c r="E471" s="500"/>
      <c r="F471" s="500"/>
      <c r="G471" s="442"/>
      <c r="H471" s="447"/>
      <c r="I471" s="463"/>
      <c r="J471" s="469" t="s">
        <v>687</v>
      </c>
      <c r="K471" s="469"/>
      <c r="L471" s="447"/>
      <c r="M471" s="447"/>
      <c r="N471" s="464">
        <v>3</v>
      </c>
      <c r="O471" s="863">
        <f t="shared" si="173"/>
        <v>75</v>
      </c>
      <c r="P471" s="864">
        <f t="shared" si="174"/>
        <v>75</v>
      </c>
      <c r="Q471" s="863">
        <f t="shared" si="175"/>
        <v>147</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outlineLevel="3" x14ac:dyDescent="0.25">
      <c r="A472" s="411"/>
      <c r="B472" s="420"/>
      <c r="C472" s="413">
        <f t="shared" si="163"/>
        <v>4</v>
      </c>
      <c r="D472" s="442"/>
      <c r="E472" s="500"/>
      <c r="F472" s="500"/>
      <c r="G472" s="442"/>
      <c r="H472" s="447"/>
      <c r="I472" s="463"/>
      <c r="J472" s="469" t="s">
        <v>688</v>
      </c>
      <c r="K472" s="469"/>
      <c r="L472" s="447"/>
      <c r="M472" s="447"/>
      <c r="N472" s="464">
        <v>3</v>
      </c>
      <c r="O472" s="863">
        <f t="shared" si="173"/>
        <v>75</v>
      </c>
      <c r="P472" s="864">
        <f t="shared" si="174"/>
        <v>75</v>
      </c>
      <c r="Q472" s="863">
        <f t="shared" si="175"/>
        <v>147</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outlineLevel="3" x14ac:dyDescent="0.25">
      <c r="A473" s="411"/>
      <c r="B473" s="420"/>
      <c r="C473" s="413">
        <f t="shared" si="163"/>
        <v>4</v>
      </c>
      <c r="D473" s="442"/>
      <c r="E473" s="500"/>
      <c r="F473" s="500"/>
      <c r="G473" s="442"/>
      <c r="H473" s="447"/>
      <c r="I473" s="463"/>
      <c r="J473" s="469" t="s">
        <v>689</v>
      </c>
      <c r="K473" s="469"/>
      <c r="L473" s="447"/>
      <c r="M473" s="447"/>
      <c r="N473" s="464">
        <v>3</v>
      </c>
      <c r="O473" s="863">
        <f t="shared" si="173"/>
        <v>75</v>
      </c>
      <c r="P473" s="864">
        <f t="shared" si="174"/>
        <v>75</v>
      </c>
      <c r="Q473" s="863">
        <f t="shared" si="175"/>
        <v>147</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outlineLevel="3" x14ac:dyDescent="0.25">
      <c r="A474" s="411"/>
      <c r="B474" s="420"/>
      <c r="C474" s="413">
        <f t="shared" si="163"/>
        <v>4</v>
      </c>
      <c r="D474" s="442"/>
      <c r="E474" s="500"/>
      <c r="F474" s="500"/>
      <c r="G474" s="442"/>
      <c r="H474" s="447"/>
      <c r="I474" s="463"/>
      <c r="J474" s="469" t="s">
        <v>657</v>
      </c>
      <c r="K474" s="469"/>
      <c r="L474" s="447"/>
      <c r="M474" s="447"/>
      <c r="N474" s="464">
        <v>3</v>
      </c>
      <c r="O474" s="863">
        <f t="shared" si="173"/>
        <v>75</v>
      </c>
      <c r="P474" s="864">
        <f t="shared" si="174"/>
        <v>75</v>
      </c>
      <c r="Q474" s="863">
        <f t="shared" si="175"/>
        <v>147</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outlineLevel="3" x14ac:dyDescent="0.25">
      <c r="A475" s="411"/>
      <c r="B475" s="420"/>
      <c r="C475" s="413">
        <f t="shared" si="163"/>
        <v>4</v>
      </c>
      <c r="D475" s="442"/>
      <c r="E475" s="500"/>
      <c r="F475" s="500"/>
      <c r="G475" s="442"/>
      <c r="H475" s="463"/>
      <c r="I475" s="463">
        <v>2</v>
      </c>
      <c r="J475" s="469" t="s">
        <v>1020</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outlineLevel="3" x14ac:dyDescent="0.25">
      <c r="A476" s="411"/>
      <c r="B476" s="420"/>
      <c r="C476" s="413">
        <f t="shared" si="163"/>
        <v>4</v>
      </c>
      <c r="D476" s="442"/>
      <c r="E476" s="500"/>
      <c r="F476" s="500"/>
      <c r="G476" s="442"/>
      <c r="H476" s="447"/>
      <c r="I476" s="463"/>
      <c r="J476" s="469" t="s">
        <v>1021</v>
      </c>
      <c r="K476" s="469"/>
      <c r="L476" s="447"/>
      <c r="M476" s="447"/>
      <c r="N476" s="464">
        <v>1</v>
      </c>
      <c r="O476" s="863">
        <f t="shared" ref="O476" si="176">IF(N476=0,0,N476+72)</f>
        <v>73</v>
      </c>
      <c r="P476" s="864">
        <f t="shared" ref="P476" si="177">O476</f>
        <v>73</v>
      </c>
      <c r="Q476" s="863">
        <f t="shared" ref="Q476" si="178">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outlineLevel="3" x14ac:dyDescent="0.25">
      <c r="A477" s="411"/>
      <c r="B477" s="420"/>
      <c r="C477" s="413">
        <f t="shared" si="163"/>
        <v>4</v>
      </c>
      <c r="D477" s="442"/>
      <c r="E477" s="500"/>
      <c r="F477" s="500"/>
      <c r="G477" s="442"/>
      <c r="H477" s="447"/>
      <c r="I477" s="463"/>
      <c r="J477" s="469" t="s">
        <v>161</v>
      </c>
      <c r="K477" s="469"/>
      <c r="L477" s="447"/>
      <c r="M477" s="447"/>
      <c r="N477" s="464">
        <v>4</v>
      </c>
      <c r="O477" s="863">
        <f t="shared" ref="O477:O482" si="179">IF(N477=0,0,N477+72)</f>
        <v>76</v>
      </c>
      <c r="P477" s="864">
        <f t="shared" ref="P477:P482" si="180">O477</f>
        <v>76</v>
      </c>
      <c r="Q477" s="863">
        <f t="shared" ref="Q477:Q482" si="181">IF(P477=0,0,P477+72)</f>
        <v>148</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outlineLevel="3" x14ac:dyDescent="0.25">
      <c r="A478" s="411"/>
      <c r="B478" s="420"/>
      <c r="C478" s="413">
        <f t="shared" si="163"/>
        <v>4</v>
      </c>
      <c r="D478" s="442"/>
      <c r="E478" s="500"/>
      <c r="F478" s="500"/>
      <c r="G478" s="442"/>
      <c r="H478" s="447"/>
      <c r="I478" s="463"/>
      <c r="J478" s="469" t="s">
        <v>686</v>
      </c>
      <c r="K478" s="469"/>
      <c r="L478" s="447"/>
      <c r="M478" s="447"/>
      <c r="N478" s="464">
        <v>5</v>
      </c>
      <c r="O478" s="863">
        <f t="shared" si="179"/>
        <v>77</v>
      </c>
      <c r="P478" s="864">
        <f t="shared" si="180"/>
        <v>77</v>
      </c>
      <c r="Q478" s="863">
        <f t="shared" si="181"/>
        <v>149</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outlineLevel="3" x14ac:dyDescent="0.25">
      <c r="A479" s="411"/>
      <c r="B479" s="420"/>
      <c r="C479" s="413">
        <f t="shared" si="163"/>
        <v>4</v>
      </c>
      <c r="D479" s="442"/>
      <c r="E479" s="500"/>
      <c r="F479" s="500"/>
      <c r="G479" s="442"/>
      <c r="H479" s="447"/>
      <c r="I479" s="463"/>
      <c r="J479" s="469" t="s">
        <v>687</v>
      </c>
      <c r="K479" s="469"/>
      <c r="L479" s="447"/>
      <c r="M479" s="447"/>
      <c r="N479" s="464">
        <v>5</v>
      </c>
      <c r="O479" s="863">
        <f t="shared" si="179"/>
        <v>77</v>
      </c>
      <c r="P479" s="864">
        <f t="shared" si="180"/>
        <v>77</v>
      </c>
      <c r="Q479" s="863">
        <f t="shared" si="181"/>
        <v>149</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outlineLevel="3" x14ac:dyDescent="0.25">
      <c r="A480" s="411"/>
      <c r="B480" s="420"/>
      <c r="C480" s="413">
        <f t="shared" si="163"/>
        <v>4</v>
      </c>
      <c r="D480" s="442"/>
      <c r="E480" s="500"/>
      <c r="F480" s="500"/>
      <c r="G480" s="442"/>
      <c r="H480" s="447"/>
      <c r="I480" s="463"/>
      <c r="J480" s="469" t="s">
        <v>688</v>
      </c>
      <c r="K480" s="469"/>
      <c r="L480" s="447"/>
      <c r="M480" s="447"/>
      <c r="N480" s="464">
        <v>6</v>
      </c>
      <c r="O480" s="863">
        <f t="shared" si="179"/>
        <v>78</v>
      </c>
      <c r="P480" s="864">
        <f t="shared" si="180"/>
        <v>78</v>
      </c>
      <c r="Q480" s="863">
        <f t="shared" si="181"/>
        <v>150</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outlineLevel="3" x14ac:dyDescent="0.25">
      <c r="A481" s="411"/>
      <c r="B481" s="420"/>
      <c r="C481" s="413">
        <f t="shared" si="163"/>
        <v>4</v>
      </c>
      <c r="D481" s="442"/>
      <c r="E481" s="500"/>
      <c r="F481" s="500"/>
      <c r="G481" s="442"/>
      <c r="H481" s="447"/>
      <c r="I481" s="463"/>
      <c r="J481" s="469" t="s">
        <v>689</v>
      </c>
      <c r="K481" s="469"/>
      <c r="L481" s="447"/>
      <c r="M481" s="447"/>
      <c r="N481" s="464">
        <v>6</v>
      </c>
      <c r="O481" s="863">
        <f t="shared" si="179"/>
        <v>78</v>
      </c>
      <c r="P481" s="864">
        <f t="shared" si="180"/>
        <v>78</v>
      </c>
      <c r="Q481" s="863">
        <f t="shared" si="181"/>
        <v>150</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outlineLevel="3" x14ac:dyDescent="0.25">
      <c r="A482" s="411"/>
      <c r="B482" s="420"/>
      <c r="C482" s="413">
        <f t="shared" si="163"/>
        <v>4</v>
      </c>
      <c r="D482" s="442"/>
      <c r="E482" s="500"/>
      <c r="F482" s="500"/>
      <c r="G482" s="442"/>
      <c r="H482" s="447"/>
      <c r="I482" s="463"/>
      <c r="J482" s="469" t="s">
        <v>657</v>
      </c>
      <c r="K482" s="469"/>
      <c r="L482" s="447"/>
      <c r="M482" s="447"/>
      <c r="N482" s="464">
        <v>6</v>
      </c>
      <c r="O482" s="863">
        <f t="shared" si="179"/>
        <v>78</v>
      </c>
      <c r="P482" s="864">
        <f t="shared" si="180"/>
        <v>78</v>
      </c>
      <c r="Q482" s="863">
        <f t="shared" si="181"/>
        <v>150</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outlineLevel="3" x14ac:dyDescent="0.25">
      <c r="A483" s="411"/>
      <c r="B483" s="420"/>
      <c r="C483" s="413">
        <f t="shared" si="163"/>
        <v>4</v>
      </c>
      <c r="D483" s="442"/>
      <c r="E483" s="500"/>
      <c r="F483" s="500"/>
      <c r="G483" s="442"/>
      <c r="H483" s="463"/>
      <c r="I483" s="463">
        <v>3</v>
      </c>
      <c r="J483" s="469" t="s">
        <v>1020</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outlineLevel="3" x14ac:dyDescent="0.25">
      <c r="A484" s="411"/>
      <c r="B484" s="420"/>
      <c r="C484" s="413">
        <f t="shared" si="163"/>
        <v>4</v>
      </c>
      <c r="D484" s="442"/>
      <c r="E484" s="500"/>
      <c r="F484" s="500"/>
      <c r="G484" s="442"/>
      <c r="H484" s="447"/>
      <c r="I484" s="463"/>
      <c r="J484" s="469" t="s">
        <v>1021</v>
      </c>
      <c r="K484" s="469"/>
      <c r="L484" s="447"/>
      <c r="M484" s="447"/>
      <c r="N484" s="464">
        <v>1</v>
      </c>
      <c r="O484" s="863">
        <f t="shared" ref="O484" si="182">IF(N484=0,0,N484+72)</f>
        <v>73</v>
      </c>
      <c r="P484" s="864">
        <f t="shared" ref="P484" si="183">O484</f>
        <v>73</v>
      </c>
      <c r="Q484" s="863">
        <f t="shared" ref="Q484" si="184">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outlineLevel="3" x14ac:dyDescent="0.25">
      <c r="A485" s="411"/>
      <c r="B485" s="420"/>
      <c r="C485" s="413">
        <f t="shared" si="163"/>
        <v>4</v>
      </c>
      <c r="D485" s="442"/>
      <c r="E485" s="500"/>
      <c r="F485" s="500"/>
      <c r="G485" s="442"/>
      <c r="H485" s="447"/>
      <c r="I485" s="463"/>
      <c r="J485" s="469" t="s">
        <v>161</v>
      </c>
      <c r="K485" s="469"/>
      <c r="L485" s="447"/>
      <c r="M485" s="447"/>
      <c r="N485" s="464">
        <v>7</v>
      </c>
      <c r="O485" s="863">
        <f t="shared" ref="O485:O490" si="185">IF(N485=0,0,N485+72)</f>
        <v>79</v>
      </c>
      <c r="P485" s="864">
        <f t="shared" ref="P485:P490" si="186">O485</f>
        <v>79</v>
      </c>
      <c r="Q485" s="863">
        <f t="shared" ref="Q485:Q490" si="187">IF(P485=0,0,P485+72)</f>
        <v>151</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outlineLevel="3" x14ac:dyDescent="0.25">
      <c r="A486" s="411"/>
      <c r="B486" s="420"/>
      <c r="C486" s="413">
        <f t="shared" si="163"/>
        <v>4</v>
      </c>
      <c r="D486" s="442"/>
      <c r="E486" s="500"/>
      <c r="F486" s="500"/>
      <c r="G486" s="442"/>
      <c r="H486" s="447"/>
      <c r="I486" s="463"/>
      <c r="J486" s="469" t="s">
        <v>686</v>
      </c>
      <c r="K486" s="469"/>
      <c r="L486" s="447"/>
      <c r="M486" s="447"/>
      <c r="N486" s="464">
        <v>8</v>
      </c>
      <c r="O486" s="863">
        <f t="shared" si="185"/>
        <v>80</v>
      </c>
      <c r="P486" s="864">
        <f t="shared" si="186"/>
        <v>80</v>
      </c>
      <c r="Q486" s="863">
        <f t="shared" si="187"/>
        <v>152</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outlineLevel="3" x14ac:dyDescent="0.25">
      <c r="A487" s="411"/>
      <c r="B487" s="420"/>
      <c r="C487" s="413">
        <f t="shared" si="163"/>
        <v>4</v>
      </c>
      <c r="D487" s="442"/>
      <c r="E487" s="500"/>
      <c r="F487" s="500"/>
      <c r="G487" s="442"/>
      <c r="H487" s="447"/>
      <c r="I487" s="463"/>
      <c r="J487" s="469" t="s">
        <v>687</v>
      </c>
      <c r="K487" s="469"/>
      <c r="L487" s="447"/>
      <c r="M487" s="447"/>
      <c r="N487" s="464">
        <v>8</v>
      </c>
      <c r="O487" s="863">
        <f t="shared" si="185"/>
        <v>80</v>
      </c>
      <c r="P487" s="864">
        <f t="shared" si="186"/>
        <v>80</v>
      </c>
      <c r="Q487" s="863">
        <f t="shared" si="187"/>
        <v>152</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outlineLevel="3" x14ac:dyDescent="0.25">
      <c r="A488" s="411"/>
      <c r="B488" s="420"/>
      <c r="C488" s="413">
        <f t="shared" si="163"/>
        <v>4</v>
      </c>
      <c r="D488" s="442"/>
      <c r="E488" s="500"/>
      <c r="F488" s="500"/>
      <c r="G488" s="442"/>
      <c r="H488" s="447"/>
      <c r="I488" s="463"/>
      <c r="J488" s="469" t="s">
        <v>688</v>
      </c>
      <c r="K488" s="469"/>
      <c r="L488" s="447"/>
      <c r="M488" s="447"/>
      <c r="N488" s="464">
        <v>9</v>
      </c>
      <c r="O488" s="863">
        <f t="shared" si="185"/>
        <v>81</v>
      </c>
      <c r="P488" s="864">
        <f t="shared" si="186"/>
        <v>81</v>
      </c>
      <c r="Q488" s="863">
        <f t="shared" si="187"/>
        <v>153</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outlineLevel="3" x14ac:dyDescent="0.25">
      <c r="A489" s="411"/>
      <c r="B489" s="420"/>
      <c r="C489" s="413">
        <f t="shared" si="163"/>
        <v>4</v>
      </c>
      <c r="D489" s="442"/>
      <c r="E489" s="500"/>
      <c r="F489" s="500"/>
      <c r="G489" s="442"/>
      <c r="H489" s="447"/>
      <c r="I489" s="463"/>
      <c r="J489" s="469" t="s">
        <v>689</v>
      </c>
      <c r="K489" s="469"/>
      <c r="L489" s="447"/>
      <c r="M489" s="447"/>
      <c r="N489" s="464">
        <v>9</v>
      </c>
      <c r="O489" s="863">
        <f t="shared" si="185"/>
        <v>81</v>
      </c>
      <c r="P489" s="864">
        <f t="shared" si="186"/>
        <v>81</v>
      </c>
      <c r="Q489" s="863">
        <f t="shared" si="187"/>
        <v>153</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outlineLevel="3" x14ac:dyDescent="0.25">
      <c r="A490" s="411"/>
      <c r="B490" s="420"/>
      <c r="C490" s="413">
        <f t="shared" si="163"/>
        <v>4</v>
      </c>
      <c r="D490" s="442"/>
      <c r="E490" s="500"/>
      <c r="F490" s="500"/>
      <c r="G490" s="442"/>
      <c r="H490" s="447"/>
      <c r="I490" s="463"/>
      <c r="J490" s="469" t="s">
        <v>657</v>
      </c>
      <c r="K490" s="469"/>
      <c r="L490" s="447"/>
      <c r="M490" s="447"/>
      <c r="N490" s="464">
        <v>10</v>
      </c>
      <c r="O490" s="863">
        <f t="shared" si="185"/>
        <v>82</v>
      </c>
      <c r="P490" s="864">
        <f t="shared" si="186"/>
        <v>82</v>
      </c>
      <c r="Q490" s="863">
        <f t="shared" si="187"/>
        <v>154</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outlineLevel="3" x14ac:dyDescent="0.25">
      <c r="A491" s="411"/>
      <c r="B491" s="420"/>
      <c r="C491" s="413">
        <f t="shared" si="163"/>
        <v>4</v>
      </c>
      <c r="D491" s="442"/>
      <c r="E491" s="500"/>
      <c r="F491" s="500"/>
      <c r="G491" s="442"/>
      <c r="H491" s="463"/>
      <c r="I491" s="463">
        <v>4</v>
      </c>
      <c r="J491" s="469" t="s">
        <v>1020</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outlineLevel="3" x14ac:dyDescent="0.25">
      <c r="A492" s="411"/>
      <c r="B492" s="420"/>
      <c r="C492" s="413">
        <f t="shared" si="163"/>
        <v>4</v>
      </c>
      <c r="D492" s="442"/>
      <c r="E492" s="500"/>
      <c r="F492" s="500"/>
      <c r="G492" s="442"/>
      <c r="H492" s="447"/>
      <c r="I492" s="463"/>
      <c r="J492" s="469" t="s">
        <v>1021</v>
      </c>
      <c r="K492" s="469"/>
      <c r="L492" s="447"/>
      <c r="M492" s="447"/>
      <c r="N492" s="464">
        <v>1</v>
      </c>
      <c r="O492" s="863">
        <f t="shared" ref="O492" si="188">IF(N492=0,0,N492+72)</f>
        <v>73</v>
      </c>
      <c r="P492" s="864">
        <f t="shared" ref="P492" si="189">O492</f>
        <v>73</v>
      </c>
      <c r="Q492" s="863">
        <f t="shared" ref="Q492" si="190">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outlineLevel="3" x14ac:dyDescent="0.25">
      <c r="A493" s="411"/>
      <c r="B493" s="420"/>
      <c r="C493" s="413">
        <f t="shared" si="163"/>
        <v>4</v>
      </c>
      <c r="D493" s="442"/>
      <c r="E493" s="500"/>
      <c r="F493" s="500"/>
      <c r="G493" s="442"/>
      <c r="H493" s="447"/>
      <c r="I493" s="463"/>
      <c r="J493" s="469" t="s">
        <v>161</v>
      </c>
      <c r="K493" s="469"/>
      <c r="L493" s="447"/>
      <c r="M493" s="447"/>
      <c r="N493" s="464">
        <v>11</v>
      </c>
      <c r="O493" s="863">
        <f t="shared" ref="O493:O498" si="191">IF(N493=0,0,N493+72)</f>
        <v>83</v>
      </c>
      <c r="P493" s="864">
        <f t="shared" ref="P493:P498" si="192">O493</f>
        <v>83</v>
      </c>
      <c r="Q493" s="863">
        <f t="shared" ref="Q493:Q498" si="193">IF(P493=0,0,P493+72)</f>
        <v>155</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outlineLevel="3" x14ac:dyDescent="0.25">
      <c r="A494" s="411"/>
      <c r="B494" s="420"/>
      <c r="C494" s="413">
        <f t="shared" si="163"/>
        <v>4</v>
      </c>
      <c r="D494" s="442"/>
      <c r="E494" s="500"/>
      <c r="F494" s="500"/>
      <c r="G494" s="442"/>
      <c r="H494" s="447"/>
      <c r="I494" s="463"/>
      <c r="J494" s="469" t="s">
        <v>686</v>
      </c>
      <c r="K494" s="469"/>
      <c r="L494" s="447"/>
      <c r="M494" s="447"/>
      <c r="N494" s="464">
        <v>12</v>
      </c>
      <c r="O494" s="863">
        <f t="shared" si="191"/>
        <v>84</v>
      </c>
      <c r="P494" s="864">
        <f t="shared" si="192"/>
        <v>84</v>
      </c>
      <c r="Q494" s="863">
        <f t="shared" si="193"/>
        <v>156</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outlineLevel="3" x14ac:dyDescent="0.25">
      <c r="A495" s="411"/>
      <c r="B495" s="420"/>
      <c r="C495" s="413">
        <f t="shared" si="163"/>
        <v>4</v>
      </c>
      <c r="D495" s="442"/>
      <c r="E495" s="500"/>
      <c r="F495" s="500"/>
      <c r="G495" s="442"/>
      <c r="H495" s="447"/>
      <c r="I495" s="463"/>
      <c r="J495" s="469" t="s">
        <v>687</v>
      </c>
      <c r="K495" s="469"/>
      <c r="L495" s="447"/>
      <c r="M495" s="447"/>
      <c r="N495" s="464">
        <v>12</v>
      </c>
      <c r="O495" s="863">
        <f t="shared" si="191"/>
        <v>84</v>
      </c>
      <c r="P495" s="864">
        <f t="shared" si="192"/>
        <v>84</v>
      </c>
      <c r="Q495" s="863">
        <f t="shared" si="193"/>
        <v>156</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outlineLevel="3" x14ac:dyDescent="0.25">
      <c r="A496" s="411"/>
      <c r="B496" s="420"/>
      <c r="C496" s="413">
        <f t="shared" si="163"/>
        <v>4</v>
      </c>
      <c r="D496" s="442"/>
      <c r="E496" s="500"/>
      <c r="F496" s="500"/>
      <c r="G496" s="442"/>
      <c r="H496" s="447"/>
      <c r="I496" s="463"/>
      <c r="J496" s="469" t="s">
        <v>688</v>
      </c>
      <c r="K496" s="469"/>
      <c r="L496" s="447"/>
      <c r="M496" s="447"/>
      <c r="N496" s="464">
        <v>13</v>
      </c>
      <c r="O496" s="863">
        <f t="shared" si="191"/>
        <v>85</v>
      </c>
      <c r="P496" s="864">
        <f t="shared" si="192"/>
        <v>85</v>
      </c>
      <c r="Q496" s="863">
        <f t="shared" si="193"/>
        <v>157</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outlineLevel="3" x14ac:dyDescent="0.25">
      <c r="A497" s="411"/>
      <c r="B497" s="420"/>
      <c r="C497" s="413">
        <f t="shared" si="163"/>
        <v>4</v>
      </c>
      <c r="D497" s="442"/>
      <c r="E497" s="500"/>
      <c r="F497" s="500"/>
      <c r="G497" s="442"/>
      <c r="H497" s="447"/>
      <c r="I497" s="463"/>
      <c r="J497" s="469" t="s">
        <v>689</v>
      </c>
      <c r="K497" s="469"/>
      <c r="L497" s="447"/>
      <c r="M497" s="447"/>
      <c r="N497" s="464">
        <v>13</v>
      </c>
      <c r="O497" s="863">
        <f t="shared" si="191"/>
        <v>85</v>
      </c>
      <c r="P497" s="864">
        <f t="shared" si="192"/>
        <v>85</v>
      </c>
      <c r="Q497" s="863">
        <f t="shared" si="193"/>
        <v>157</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outlineLevel="3" x14ac:dyDescent="0.25">
      <c r="A498" s="411"/>
      <c r="B498" s="420"/>
      <c r="C498" s="413">
        <f t="shared" si="163"/>
        <v>4</v>
      </c>
      <c r="D498" s="442"/>
      <c r="E498" s="500"/>
      <c r="F498" s="500"/>
      <c r="G498" s="442"/>
      <c r="H498" s="447"/>
      <c r="I498" s="463"/>
      <c r="J498" s="469" t="s">
        <v>657</v>
      </c>
      <c r="K498" s="469"/>
      <c r="L498" s="447"/>
      <c r="M498" s="447"/>
      <c r="N498" s="464">
        <v>14</v>
      </c>
      <c r="O498" s="863">
        <f t="shared" si="191"/>
        <v>86</v>
      </c>
      <c r="P498" s="864">
        <f t="shared" si="192"/>
        <v>86</v>
      </c>
      <c r="Q498" s="863">
        <f t="shared" si="193"/>
        <v>158</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outlineLevel="4" x14ac:dyDescent="0.25">
      <c r="A499" s="411"/>
      <c r="B499" s="420"/>
      <c r="C499" s="413">
        <f>INT($C$233)+4</f>
        <v>5</v>
      </c>
      <c r="D499" s="442"/>
      <c r="E499" s="500"/>
      <c r="F499" s="500"/>
      <c r="G499" s="442"/>
      <c r="H499" s="463" t="str">
        <f>H$253</f>
        <v>Win</v>
      </c>
      <c r="I499" s="463">
        <v>0</v>
      </c>
      <c r="J499" s="469" t="s">
        <v>680</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outlineLevel="3" x14ac:dyDescent="0.25">
      <c r="A500" s="411"/>
      <c r="B500" s="420"/>
      <c r="C500" s="413">
        <f t="shared" si="163"/>
        <v>4</v>
      </c>
      <c r="D500" s="442"/>
      <c r="E500" s="500"/>
      <c r="F500" s="500"/>
      <c r="G500" s="442"/>
      <c r="H500" s="447"/>
      <c r="I500" s="463"/>
      <c r="J500" s="469" t="s">
        <v>1021</v>
      </c>
      <c r="K500" s="469"/>
      <c r="L500" s="447"/>
      <c r="M500" s="447"/>
      <c r="N500" s="866">
        <f t="shared" ref="N500:N506" si="194">IF(N460=0,0,N460+24)</f>
        <v>25</v>
      </c>
      <c r="O500" s="863">
        <f t="shared" ref="O500" si="195">IF(N500=0,0,N500+72)</f>
        <v>97</v>
      </c>
      <c r="P500" s="864">
        <f t="shared" ref="P500" si="196">O500</f>
        <v>97</v>
      </c>
      <c r="Q500" s="863">
        <f t="shared" ref="Q500" si="197">IF(P500=0,0,P500+72)</f>
        <v>169</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outlineLevel="4" x14ac:dyDescent="0.25">
      <c r="A501" s="411"/>
      <c r="B501" s="420"/>
      <c r="C501" s="413">
        <f t="shared" ref="C501:C573" si="198">INT($C$233)+4</f>
        <v>5</v>
      </c>
      <c r="D501" s="442"/>
      <c r="E501" s="500"/>
      <c r="F501" s="500"/>
      <c r="G501" s="442"/>
      <c r="H501" s="447"/>
      <c r="I501" s="463"/>
      <c r="J501" s="469" t="s">
        <v>161</v>
      </c>
      <c r="K501" s="469"/>
      <c r="L501" s="447"/>
      <c r="M501" s="447"/>
      <c r="N501" s="866">
        <f t="shared" si="194"/>
        <v>0</v>
      </c>
      <c r="O501" s="863">
        <f t="shared" ref="O501:O506" si="199">IF(N501=0,0,N501+72)</f>
        <v>0</v>
      </c>
      <c r="P501" s="864">
        <f t="shared" ref="P501:P506" si="200">O501</f>
        <v>0</v>
      </c>
      <c r="Q501" s="863">
        <f t="shared" ref="Q501:Q506" si="201">IF(P501=0,0,P501+72)</f>
        <v>0</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outlineLevel="4" x14ac:dyDescent="0.25">
      <c r="A502" s="411"/>
      <c r="B502" s="420"/>
      <c r="C502" s="413">
        <f t="shared" si="198"/>
        <v>5</v>
      </c>
      <c r="D502" s="442"/>
      <c r="E502" s="500"/>
      <c r="F502" s="500"/>
      <c r="G502" s="442"/>
      <c r="H502" s="447"/>
      <c r="I502" s="463"/>
      <c r="J502" s="469" t="s">
        <v>686</v>
      </c>
      <c r="K502" s="469"/>
      <c r="L502" s="447"/>
      <c r="M502" s="447"/>
      <c r="N502" s="866">
        <f t="shared" si="194"/>
        <v>0</v>
      </c>
      <c r="O502" s="863">
        <f t="shared" si="199"/>
        <v>0</v>
      </c>
      <c r="P502" s="864">
        <f t="shared" si="200"/>
        <v>0</v>
      </c>
      <c r="Q502" s="863">
        <f t="shared" si="201"/>
        <v>0</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outlineLevel="4" x14ac:dyDescent="0.25">
      <c r="A503" s="411"/>
      <c r="B503" s="420"/>
      <c r="C503" s="413">
        <f t="shared" si="198"/>
        <v>5</v>
      </c>
      <c r="D503" s="442"/>
      <c r="E503" s="500"/>
      <c r="F503" s="500"/>
      <c r="G503" s="442"/>
      <c r="H503" s="447"/>
      <c r="I503" s="463"/>
      <c r="J503" s="469" t="s">
        <v>687</v>
      </c>
      <c r="K503" s="469"/>
      <c r="L503" s="447"/>
      <c r="M503" s="447"/>
      <c r="N503" s="866">
        <f t="shared" si="194"/>
        <v>0</v>
      </c>
      <c r="O503" s="863">
        <f t="shared" si="199"/>
        <v>0</v>
      </c>
      <c r="P503" s="864">
        <f t="shared" si="200"/>
        <v>0</v>
      </c>
      <c r="Q503" s="863">
        <f t="shared" si="201"/>
        <v>0</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outlineLevel="4" x14ac:dyDescent="0.25">
      <c r="A504" s="411"/>
      <c r="B504" s="420"/>
      <c r="C504" s="413">
        <f t="shared" si="198"/>
        <v>5</v>
      </c>
      <c r="D504" s="442"/>
      <c r="E504" s="500"/>
      <c r="F504" s="500"/>
      <c r="G504" s="442"/>
      <c r="H504" s="447"/>
      <c r="I504" s="463"/>
      <c r="J504" s="469" t="s">
        <v>688</v>
      </c>
      <c r="K504" s="469"/>
      <c r="L504" s="447"/>
      <c r="M504" s="447"/>
      <c r="N504" s="866">
        <f t="shared" si="194"/>
        <v>0</v>
      </c>
      <c r="O504" s="863">
        <f t="shared" si="199"/>
        <v>0</v>
      </c>
      <c r="P504" s="864">
        <f t="shared" si="200"/>
        <v>0</v>
      </c>
      <c r="Q504" s="863">
        <f t="shared" si="201"/>
        <v>0</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outlineLevel="4" x14ac:dyDescent="0.25">
      <c r="A505" s="411"/>
      <c r="B505" s="420"/>
      <c r="C505" s="413">
        <f t="shared" si="198"/>
        <v>5</v>
      </c>
      <c r="D505" s="442"/>
      <c r="E505" s="500"/>
      <c r="F505" s="500"/>
      <c r="G505" s="442"/>
      <c r="H505" s="447"/>
      <c r="I505" s="463"/>
      <c r="J505" s="469" t="s">
        <v>689</v>
      </c>
      <c r="K505" s="469"/>
      <c r="L505" s="447"/>
      <c r="M505" s="447"/>
      <c r="N505" s="866">
        <f t="shared" si="194"/>
        <v>0</v>
      </c>
      <c r="O505" s="863">
        <f t="shared" si="199"/>
        <v>0</v>
      </c>
      <c r="P505" s="864">
        <f t="shared" si="200"/>
        <v>0</v>
      </c>
      <c r="Q505" s="863">
        <f t="shared" si="201"/>
        <v>0</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outlineLevel="4" x14ac:dyDescent="0.25">
      <c r="A506" s="411"/>
      <c r="B506" s="420"/>
      <c r="C506" s="413">
        <f t="shared" si="198"/>
        <v>5</v>
      </c>
      <c r="D506" s="442"/>
      <c r="E506" s="500"/>
      <c r="F506" s="500"/>
      <c r="G506" s="442"/>
      <c r="H506" s="447"/>
      <c r="I506" s="463"/>
      <c r="J506" s="469" t="s">
        <v>657</v>
      </c>
      <c r="K506" s="469"/>
      <c r="L506" s="447"/>
      <c r="M506" s="447"/>
      <c r="N506" s="866">
        <f t="shared" si="194"/>
        <v>0</v>
      </c>
      <c r="O506" s="863">
        <f t="shared" si="199"/>
        <v>0</v>
      </c>
      <c r="P506" s="864">
        <f t="shared" si="200"/>
        <v>0</v>
      </c>
      <c r="Q506" s="863">
        <f t="shared" si="201"/>
        <v>0</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outlineLevel="4" x14ac:dyDescent="0.25">
      <c r="A507" s="411"/>
      <c r="B507" s="420"/>
      <c r="C507" s="413">
        <f t="shared" si="198"/>
        <v>5</v>
      </c>
      <c r="D507" s="442"/>
      <c r="E507" s="500"/>
      <c r="F507" s="500"/>
      <c r="G507" s="442"/>
      <c r="H507" s="463"/>
      <c r="I507" s="463">
        <v>1</v>
      </c>
      <c r="J507" s="469" t="s">
        <v>680</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outlineLevel="3" x14ac:dyDescent="0.25">
      <c r="A508" s="411"/>
      <c r="B508" s="420"/>
      <c r="C508" s="413">
        <f t="shared" ref="C508" si="202">INT($C$233)+3</f>
        <v>4</v>
      </c>
      <c r="D508" s="442"/>
      <c r="E508" s="500"/>
      <c r="F508" s="500"/>
      <c r="G508" s="442"/>
      <c r="H508" s="447"/>
      <c r="I508" s="463"/>
      <c r="J508" s="469" t="s">
        <v>1021</v>
      </c>
      <c r="K508" s="469"/>
      <c r="L508" s="447"/>
      <c r="M508" s="447"/>
      <c r="N508" s="866">
        <f t="shared" ref="N508:N514" si="203">IF(N468=0,0,N468+24)</f>
        <v>25</v>
      </c>
      <c r="O508" s="863">
        <f t="shared" ref="O508" si="204">IF(N508=0,0,N508+72)</f>
        <v>97</v>
      </c>
      <c r="P508" s="864">
        <f t="shared" ref="P508" si="205">O508</f>
        <v>97</v>
      </c>
      <c r="Q508" s="863">
        <f t="shared" ref="Q508" si="206">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outlineLevel="4" x14ac:dyDescent="0.25">
      <c r="A509" s="411"/>
      <c r="B509" s="420"/>
      <c r="C509" s="413">
        <f t="shared" si="198"/>
        <v>5</v>
      </c>
      <c r="D509" s="442"/>
      <c r="E509" s="500"/>
      <c r="F509" s="500"/>
      <c r="G509" s="442"/>
      <c r="H509" s="447"/>
      <c r="I509" s="463"/>
      <c r="J509" s="469" t="s">
        <v>161</v>
      </c>
      <c r="K509" s="469"/>
      <c r="L509" s="447"/>
      <c r="M509" s="447"/>
      <c r="N509" s="866">
        <f t="shared" si="203"/>
        <v>26</v>
      </c>
      <c r="O509" s="863">
        <f t="shared" ref="O509:O514" si="207">IF(N509=0,0,N509+72)</f>
        <v>98</v>
      </c>
      <c r="P509" s="864">
        <f t="shared" ref="P509:P514" si="208">O509</f>
        <v>98</v>
      </c>
      <c r="Q509" s="863">
        <f t="shared" ref="Q509:Q514" si="209">IF(P509=0,0,P509+72)</f>
        <v>170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outlineLevel="4" x14ac:dyDescent="0.25">
      <c r="A510" s="411"/>
      <c r="B510" s="420"/>
      <c r="C510" s="413">
        <f t="shared" si="198"/>
        <v>5</v>
      </c>
      <c r="D510" s="442"/>
      <c r="E510" s="500"/>
      <c r="F510" s="500"/>
      <c r="G510" s="442"/>
      <c r="H510" s="447"/>
      <c r="I510" s="463"/>
      <c r="J510" s="469" t="s">
        <v>686</v>
      </c>
      <c r="K510" s="469"/>
      <c r="L510" s="447"/>
      <c r="M510" s="447"/>
      <c r="N510" s="866">
        <f t="shared" si="203"/>
        <v>27</v>
      </c>
      <c r="O510" s="863">
        <f t="shared" si="207"/>
        <v>99</v>
      </c>
      <c r="P510" s="864">
        <f t="shared" si="208"/>
        <v>99</v>
      </c>
      <c r="Q510" s="863">
        <f t="shared" si="209"/>
        <v>171</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outlineLevel="4" x14ac:dyDescent="0.25">
      <c r="A511" s="411"/>
      <c r="B511" s="420"/>
      <c r="C511" s="413">
        <f t="shared" si="198"/>
        <v>5</v>
      </c>
      <c r="D511" s="442"/>
      <c r="E511" s="500"/>
      <c r="F511" s="500"/>
      <c r="G511" s="442"/>
      <c r="H511" s="447"/>
      <c r="I511" s="463"/>
      <c r="J511" s="469" t="s">
        <v>687</v>
      </c>
      <c r="K511" s="469"/>
      <c r="L511" s="447"/>
      <c r="M511" s="447"/>
      <c r="N511" s="866">
        <f t="shared" si="203"/>
        <v>27</v>
      </c>
      <c r="O511" s="863">
        <f t="shared" si="207"/>
        <v>99</v>
      </c>
      <c r="P511" s="864">
        <f t="shared" si="208"/>
        <v>99</v>
      </c>
      <c r="Q511" s="863">
        <f t="shared" si="209"/>
        <v>171</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outlineLevel="4" x14ac:dyDescent="0.25">
      <c r="A512" s="411"/>
      <c r="B512" s="420"/>
      <c r="C512" s="413">
        <f t="shared" si="198"/>
        <v>5</v>
      </c>
      <c r="D512" s="442"/>
      <c r="E512" s="500"/>
      <c r="F512" s="500"/>
      <c r="G512" s="442"/>
      <c r="H512" s="447"/>
      <c r="I512" s="463"/>
      <c r="J512" s="469" t="s">
        <v>688</v>
      </c>
      <c r="K512" s="469"/>
      <c r="L512" s="447"/>
      <c r="M512" s="447"/>
      <c r="N512" s="866">
        <f t="shared" si="203"/>
        <v>27</v>
      </c>
      <c r="O512" s="863">
        <f t="shared" si="207"/>
        <v>99</v>
      </c>
      <c r="P512" s="864">
        <f t="shared" si="208"/>
        <v>99</v>
      </c>
      <c r="Q512" s="863">
        <f t="shared" si="209"/>
        <v>171</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outlineLevel="4" x14ac:dyDescent="0.25">
      <c r="A513" s="411"/>
      <c r="B513" s="420"/>
      <c r="C513" s="413">
        <f t="shared" si="198"/>
        <v>5</v>
      </c>
      <c r="D513" s="442"/>
      <c r="E513" s="500"/>
      <c r="F513" s="500"/>
      <c r="G513" s="442"/>
      <c r="H513" s="447"/>
      <c r="I513" s="463"/>
      <c r="J513" s="469" t="s">
        <v>689</v>
      </c>
      <c r="K513" s="469"/>
      <c r="L513" s="447"/>
      <c r="M513" s="447"/>
      <c r="N513" s="866">
        <f t="shared" si="203"/>
        <v>27</v>
      </c>
      <c r="O513" s="863">
        <f t="shared" si="207"/>
        <v>99</v>
      </c>
      <c r="P513" s="864">
        <f t="shared" si="208"/>
        <v>99</v>
      </c>
      <c r="Q513" s="863">
        <f t="shared" si="209"/>
        <v>171</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outlineLevel="4" x14ac:dyDescent="0.25">
      <c r="A514" s="411"/>
      <c r="B514" s="420"/>
      <c r="C514" s="413">
        <f t="shared" si="198"/>
        <v>5</v>
      </c>
      <c r="D514" s="442"/>
      <c r="E514" s="500"/>
      <c r="F514" s="500"/>
      <c r="G514" s="442"/>
      <c r="H514" s="447"/>
      <c r="I514" s="463"/>
      <c r="J514" s="469" t="s">
        <v>657</v>
      </c>
      <c r="K514" s="469"/>
      <c r="L514" s="447"/>
      <c r="M514" s="447"/>
      <c r="N514" s="866">
        <f t="shared" si="203"/>
        <v>27</v>
      </c>
      <c r="O514" s="863">
        <f t="shared" si="207"/>
        <v>99</v>
      </c>
      <c r="P514" s="864">
        <f t="shared" si="208"/>
        <v>99</v>
      </c>
      <c r="Q514" s="863">
        <f t="shared" si="209"/>
        <v>171</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outlineLevel="4" x14ac:dyDescent="0.25">
      <c r="A515" s="411"/>
      <c r="B515" s="420"/>
      <c r="C515" s="413">
        <f t="shared" si="198"/>
        <v>5</v>
      </c>
      <c r="D515" s="442"/>
      <c r="E515" s="500"/>
      <c r="F515" s="500"/>
      <c r="G515" s="442"/>
      <c r="H515" s="463"/>
      <c r="I515" s="463">
        <v>2</v>
      </c>
      <c r="J515" s="469" t="s">
        <v>680</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outlineLevel="3" x14ac:dyDescent="0.25">
      <c r="A516" s="411"/>
      <c r="B516" s="420"/>
      <c r="C516" s="413">
        <f t="shared" ref="C516" si="210">INT($C$233)+3</f>
        <v>4</v>
      </c>
      <c r="D516" s="442"/>
      <c r="E516" s="500"/>
      <c r="F516" s="500"/>
      <c r="G516" s="442"/>
      <c r="H516" s="447"/>
      <c r="I516" s="463"/>
      <c r="J516" s="469" t="s">
        <v>1021</v>
      </c>
      <c r="K516" s="469"/>
      <c r="L516" s="447"/>
      <c r="M516" s="447"/>
      <c r="N516" s="866">
        <f t="shared" ref="N516:N522" si="211">IF(N476=0,0,N476+24)</f>
        <v>25</v>
      </c>
      <c r="O516" s="863">
        <f t="shared" ref="O516" si="212">IF(N516=0,0,N516+72)</f>
        <v>97</v>
      </c>
      <c r="P516" s="864">
        <f t="shared" ref="P516" si="213">O516</f>
        <v>97</v>
      </c>
      <c r="Q516" s="863">
        <f t="shared" ref="Q516" si="214">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outlineLevel="4" x14ac:dyDescent="0.25">
      <c r="A517" s="411"/>
      <c r="B517" s="420"/>
      <c r="C517" s="413">
        <f t="shared" si="198"/>
        <v>5</v>
      </c>
      <c r="D517" s="442"/>
      <c r="E517" s="500"/>
      <c r="F517" s="500"/>
      <c r="G517" s="442"/>
      <c r="H517" s="447"/>
      <c r="I517" s="463"/>
      <c r="J517" s="469" t="s">
        <v>161</v>
      </c>
      <c r="K517" s="469"/>
      <c r="L517" s="447"/>
      <c r="M517" s="447"/>
      <c r="N517" s="866">
        <f t="shared" si="211"/>
        <v>28</v>
      </c>
      <c r="O517" s="863">
        <f t="shared" ref="O517:O522" si="215">IF(N517=0,0,N517+72)</f>
        <v>100</v>
      </c>
      <c r="P517" s="864">
        <f t="shared" ref="P517:P522" si="216">O517</f>
        <v>100</v>
      </c>
      <c r="Q517" s="863">
        <f t="shared" ref="Q517:Q522" si="217">IF(P517=0,0,P517+72)</f>
        <v>172</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outlineLevel="4" x14ac:dyDescent="0.25">
      <c r="A518" s="411"/>
      <c r="B518" s="420"/>
      <c r="C518" s="413">
        <f t="shared" si="198"/>
        <v>5</v>
      </c>
      <c r="D518" s="442"/>
      <c r="E518" s="500"/>
      <c r="F518" s="500"/>
      <c r="G518" s="442"/>
      <c r="H518" s="447"/>
      <c r="I518" s="463"/>
      <c r="J518" s="469" t="s">
        <v>686</v>
      </c>
      <c r="K518" s="469"/>
      <c r="L518" s="447"/>
      <c r="M518" s="447"/>
      <c r="N518" s="866">
        <f t="shared" si="211"/>
        <v>29</v>
      </c>
      <c r="O518" s="863">
        <f t="shared" si="215"/>
        <v>101</v>
      </c>
      <c r="P518" s="864">
        <f t="shared" si="216"/>
        <v>101</v>
      </c>
      <c r="Q518" s="863">
        <f t="shared" si="217"/>
        <v>173</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outlineLevel="4" x14ac:dyDescent="0.25">
      <c r="A519" s="411"/>
      <c r="B519" s="420"/>
      <c r="C519" s="413">
        <f t="shared" si="198"/>
        <v>5</v>
      </c>
      <c r="D519" s="442"/>
      <c r="E519" s="500"/>
      <c r="F519" s="500"/>
      <c r="G519" s="442"/>
      <c r="H519" s="447"/>
      <c r="I519" s="463"/>
      <c r="J519" s="469" t="s">
        <v>687</v>
      </c>
      <c r="K519" s="469"/>
      <c r="L519" s="447"/>
      <c r="M519" s="447"/>
      <c r="N519" s="866">
        <f t="shared" si="211"/>
        <v>29</v>
      </c>
      <c r="O519" s="863">
        <f t="shared" si="215"/>
        <v>101</v>
      </c>
      <c r="P519" s="864">
        <f t="shared" si="216"/>
        <v>101</v>
      </c>
      <c r="Q519" s="863">
        <f t="shared" si="217"/>
        <v>173</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outlineLevel="4" x14ac:dyDescent="0.25">
      <c r="A520" s="411"/>
      <c r="B520" s="420"/>
      <c r="C520" s="413">
        <f t="shared" si="198"/>
        <v>5</v>
      </c>
      <c r="D520" s="442"/>
      <c r="E520" s="500"/>
      <c r="F520" s="500"/>
      <c r="G520" s="442"/>
      <c r="H520" s="447"/>
      <c r="I520" s="463"/>
      <c r="J520" s="469" t="s">
        <v>688</v>
      </c>
      <c r="K520" s="469"/>
      <c r="L520" s="447"/>
      <c r="M520" s="447"/>
      <c r="N520" s="866">
        <f t="shared" si="211"/>
        <v>30</v>
      </c>
      <c r="O520" s="863">
        <f t="shared" si="215"/>
        <v>102</v>
      </c>
      <c r="P520" s="864">
        <f t="shared" si="216"/>
        <v>102</v>
      </c>
      <c r="Q520" s="863">
        <f t="shared" si="217"/>
        <v>174</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outlineLevel="4" x14ac:dyDescent="0.25">
      <c r="A521" s="411"/>
      <c r="B521" s="420"/>
      <c r="C521" s="413">
        <f t="shared" si="198"/>
        <v>5</v>
      </c>
      <c r="D521" s="442"/>
      <c r="E521" s="500"/>
      <c r="F521" s="500"/>
      <c r="G521" s="442"/>
      <c r="H521" s="447"/>
      <c r="I521" s="463"/>
      <c r="J521" s="469" t="s">
        <v>689</v>
      </c>
      <c r="K521" s="469"/>
      <c r="L521" s="447"/>
      <c r="M521" s="447"/>
      <c r="N521" s="866">
        <f t="shared" si="211"/>
        <v>30</v>
      </c>
      <c r="O521" s="863">
        <f t="shared" si="215"/>
        <v>102</v>
      </c>
      <c r="P521" s="864">
        <f t="shared" si="216"/>
        <v>102</v>
      </c>
      <c r="Q521" s="863">
        <f t="shared" si="217"/>
        <v>174</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outlineLevel="4" x14ac:dyDescent="0.25">
      <c r="A522" s="411"/>
      <c r="B522" s="420"/>
      <c r="C522" s="413">
        <f t="shared" si="198"/>
        <v>5</v>
      </c>
      <c r="D522" s="442"/>
      <c r="E522" s="500"/>
      <c r="F522" s="500"/>
      <c r="G522" s="442"/>
      <c r="H522" s="447"/>
      <c r="I522" s="463"/>
      <c r="J522" s="469" t="s">
        <v>657</v>
      </c>
      <c r="K522" s="469"/>
      <c r="L522" s="447"/>
      <c r="M522" s="447"/>
      <c r="N522" s="866">
        <f t="shared" si="211"/>
        <v>30</v>
      </c>
      <c r="O522" s="863">
        <f t="shared" si="215"/>
        <v>102</v>
      </c>
      <c r="P522" s="864">
        <f t="shared" si="216"/>
        <v>102</v>
      </c>
      <c r="Q522" s="863">
        <f t="shared" si="217"/>
        <v>174</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outlineLevel="4" x14ac:dyDescent="0.25">
      <c r="A523" s="411"/>
      <c r="B523" s="420"/>
      <c r="C523" s="413">
        <f t="shared" si="198"/>
        <v>5</v>
      </c>
      <c r="D523" s="442"/>
      <c r="E523" s="500"/>
      <c r="F523" s="500"/>
      <c r="G523" s="442"/>
      <c r="H523" s="463"/>
      <c r="I523" s="463">
        <v>3</v>
      </c>
      <c r="J523" s="469" t="s">
        <v>680</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outlineLevel="3" x14ac:dyDescent="0.25">
      <c r="A524" s="411"/>
      <c r="B524" s="420"/>
      <c r="C524" s="413">
        <f t="shared" ref="C524" si="218">INT($C$233)+3</f>
        <v>4</v>
      </c>
      <c r="D524" s="442"/>
      <c r="E524" s="500"/>
      <c r="F524" s="500"/>
      <c r="G524" s="442"/>
      <c r="H524" s="447"/>
      <c r="I524" s="463"/>
      <c r="J524" s="469" t="s">
        <v>1021</v>
      </c>
      <c r="K524" s="469"/>
      <c r="L524" s="447"/>
      <c r="M524" s="447"/>
      <c r="N524" s="866">
        <f t="shared" ref="N524:N530" si="219">IF(N484=0,0,N484+24)</f>
        <v>25</v>
      </c>
      <c r="O524" s="863">
        <f t="shared" ref="O524" si="220">IF(N524=0,0,N524+72)</f>
        <v>97</v>
      </c>
      <c r="P524" s="864">
        <f t="shared" ref="P524" si="221">O524</f>
        <v>97</v>
      </c>
      <c r="Q524" s="863">
        <f t="shared" ref="Q524" si="222">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outlineLevel="4" x14ac:dyDescent="0.25">
      <c r="A525" s="411"/>
      <c r="B525" s="420"/>
      <c r="C525" s="413">
        <f t="shared" si="198"/>
        <v>5</v>
      </c>
      <c r="D525" s="442"/>
      <c r="E525" s="500"/>
      <c r="F525" s="500"/>
      <c r="G525" s="442"/>
      <c r="H525" s="447"/>
      <c r="I525" s="463"/>
      <c r="J525" s="469" t="s">
        <v>161</v>
      </c>
      <c r="K525" s="469"/>
      <c r="L525" s="447"/>
      <c r="M525" s="447"/>
      <c r="N525" s="866">
        <f t="shared" si="219"/>
        <v>31</v>
      </c>
      <c r="O525" s="863">
        <f t="shared" ref="O525:O530" si="223">IF(N525=0,0,N525+72)</f>
        <v>103</v>
      </c>
      <c r="P525" s="864">
        <f t="shared" ref="P525:P538" si="224">O525</f>
        <v>103</v>
      </c>
      <c r="Q525" s="863">
        <f t="shared" ref="Q525:Q530" si="225">IF(P525=0,0,P525+72)</f>
        <v>175</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outlineLevel="4" x14ac:dyDescent="0.25">
      <c r="A526" s="411"/>
      <c r="B526" s="420"/>
      <c r="C526" s="413">
        <f t="shared" si="198"/>
        <v>5</v>
      </c>
      <c r="D526" s="442"/>
      <c r="E526" s="500"/>
      <c r="F526" s="500"/>
      <c r="G526" s="442"/>
      <c r="H526" s="447"/>
      <c r="I526" s="463"/>
      <c r="J526" s="469" t="s">
        <v>686</v>
      </c>
      <c r="K526" s="469"/>
      <c r="L526" s="447"/>
      <c r="M526" s="447"/>
      <c r="N526" s="866">
        <f t="shared" si="219"/>
        <v>32</v>
      </c>
      <c r="O526" s="863">
        <f t="shared" si="223"/>
        <v>104</v>
      </c>
      <c r="P526" s="864">
        <f t="shared" si="224"/>
        <v>104</v>
      </c>
      <c r="Q526" s="863">
        <f t="shared" si="225"/>
        <v>176</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outlineLevel="4" x14ac:dyDescent="0.25">
      <c r="A527" s="411"/>
      <c r="B527" s="420"/>
      <c r="C527" s="413">
        <f t="shared" si="198"/>
        <v>5</v>
      </c>
      <c r="D527" s="442"/>
      <c r="E527" s="500"/>
      <c r="F527" s="500"/>
      <c r="G527" s="442"/>
      <c r="H527" s="447"/>
      <c r="I527" s="463"/>
      <c r="J527" s="469" t="s">
        <v>687</v>
      </c>
      <c r="K527" s="469"/>
      <c r="L527" s="447"/>
      <c r="M527" s="447"/>
      <c r="N527" s="866">
        <f t="shared" si="219"/>
        <v>32</v>
      </c>
      <c r="O527" s="863">
        <f t="shared" si="223"/>
        <v>104</v>
      </c>
      <c r="P527" s="864">
        <f t="shared" si="224"/>
        <v>104</v>
      </c>
      <c r="Q527" s="863">
        <f t="shared" si="225"/>
        <v>176</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outlineLevel="4" x14ac:dyDescent="0.25">
      <c r="A528" s="411"/>
      <c r="B528" s="420"/>
      <c r="C528" s="413">
        <f t="shared" si="198"/>
        <v>5</v>
      </c>
      <c r="D528" s="442"/>
      <c r="E528" s="500"/>
      <c r="F528" s="500"/>
      <c r="G528" s="442"/>
      <c r="H528" s="447"/>
      <c r="I528" s="463"/>
      <c r="J528" s="469" t="s">
        <v>688</v>
      </c>
      <c r="K528" s="469"/>
      <c r="L528" s="447"/>
      <c r="M528" s="447"/>
      <c r="N528" s="866">
        <f t="shared" si="219"/>
        <v>33</v>
      </c>
      <c r="O528" s="863">
        <f t="shared" si="223"/>
        <v>105</v>
      </c>
      <c r="P528" s="864">
        <f t="shared" si="224"/>
        <v>105</v>
      </c>
      <c r="Q528" s="863">
        <f t="shared" si="225"/>
        <v>177</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outlineLevel="4" x14ac:dyDescent="0.25">
      <c r="A529" s="411"/>
      <c r="B529" s="420"/>
      <c r="C529" s="413">
        <f t="shared" si="198"/>
        <v>5</v>
      </c>
      <c r="D529" s="442"/>
      <c r="E529" s="500"/>
      <c r="F529" s="500"/>
      <c r="G529" s="442"/>
      <c r="H529" s="447"/>
      <c r="I529" s="463"/>
      <c r="J529" s="469" t="s">
        <v>689</v>
      </c>
      <c r="K529" s="469"/>
      <c r="L529" s="447"/>
      <c r="M529" s="447"/>
      <c r="N529" s="866">
        <f t="shared" si="219"/>
        <v>33</v>
      </c>
      <c r="O529" s="863">
        <f t="shared" si="223"/>
        <v>105</v>
      </c>
      <c r="P529" s="864">
        <f t="shared" si="224"/>
        <v>105</v>
      </c>
      <c r="Q529" s="863">
        <f t="shared" si="225"/>
        <v>177</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outlineLevel="4" x14ac:dyDescent="0.25">
      <c r="A530" s="411"/>
      <c r="B530" s="420"/>
      <c r="C530" s="413">
        <f t="shared" si="198"/>
        <v>5</v>
      </c>
      <c r="D530" s="442"/>
      <c r="E530" s="500"/>
      <c r="F530" s="500"/>
      <c r="G530" s="442"/>
      <c r="H530" s="447"/>
      <c r="I530" s="463"/>
      <c r="J530" s="469" t="s">
        <v>657</v>
      </c>
      <c r="K530" s="469"/>
      <c r="L530" s="447"/>
      <c r="M530" s="447"/>
      <c r="N530" s="866">
        <f t="shared" si="219"/>
        <v>34</v>
      </c>
      <c r="O530" s="863">
        <f t="shared" si="223"/>
        <v>106</v>
      </c>
      <c r="P530" s="864">
        <f t="shared" si="224"/>
        <v>106</v>
      </c>
      <c r="Q530" s="863">
        <f t="shared" si="225"/>
        <v>178</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outlineLevel="4" x14ac:dyDescent="0.25">
      <c r="A531" s="411"/>
      <c r="B531" s="420"/>
      <c r="C531" s="413">
        <f t="shared" si="198"/>
        <v>5</v>
      </c>
      <c r="D531" s="442"/>
      <c r="E531" s="500"/>
      <c r="F531" s="500"/>
      <c r="G531" s="442"/>
      <c r="H531" s="463"/>
      <c r="I531" s="463">
        <v>4</v>
      </c>
      <c r="J531" s="469" t="s">
        <v>680</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outlineLevel="3" x14ac:dyDescent="0.25">
      <c r="A532" s="411"/>
      <c r="B532" s="420"/>
      <c r="C532" s="413">
        <f t="shared" ref="C532" si="226">INT($C$233)+3</f>
        <v>4</v>
      </c>
      <c r="D532" s="442"/>
      <c r="E532" s="500"/>
      <c r="F532" s="500"/>
      <c r="G532" s="442"/>
      <c r="H532" s="447"/>
      <c r="I532" s="463"/>
      <c r="J532" s="469" t="s">
        <v>1021</v>
      </c>
      <c r="K532" s="469"/>
      <c r="L532" s="447"/>
      <c r="M532" s="447"/>
      <c r="N532" s="866">
        <f t="shared" ref="N532:N538" si="227">IF(N492=0,0,N492+24)</f>
        <v>25</v>
      </c>
      <c r="O532" s="863">
        <f t="shared" ref="O532" si="228">IF(N532=0,0,N532+72)</f>
        <v>97</v>
      </c>
      <c r="P532" s="864">
        <f t="shared" ref="P532" si="229">O532</f>
        <v>97</v>
      </c>
      <c r="Q532" s="863">
        <f t="shared" ref="Q532" si="230">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outlineLevel="4" x14ac:dyDescent="0.25">
      <c r="A533" s="411"/>
      <c r="B533" s="420"/>
      <c r="C533" s="413">
        <f t="shared" si="198"/>
        <v>5</v>
      </c>
      <c r="D533" s="442"/>
      <c r="E533" s="500"/>
      <c r="F533" s="500"/>
      <c r="G533" s="442"/>
      <c r="H533" s="447"/>
      <c r="I533" s="463"/>
      <c r="J533" s="469" t="s">
        <v>161</v>
      </c>
      <c r="K533" s="469"/>
      <c r="L533" s="447"/>
      <c r="M533" s="447"/>
      <c r="N533" s="866">
        <f t="shared" si="227"/>
        <v>35</v>
      </c>
      <c r="O533" s="863">
        <f t="shared" ref="O533:O538" si="231">IF(N533=0,0,N533+72)</f>
        <v>107</v>
      </c>
      <c r="P533" s="864">
        <f t="shared" si="224"/>
        <v>107</v>
      </c>
      <c r="Q533" s="863">
        <f t="shared" ref="Q533:Q538" si="232">IF(P533=0,0,P533+72)</f>
        <v>179</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outlineLevel="4" x14ac:dyDescent="0.25">
      <c r="A534" s="411"/>
      <c r="B534" s="420"/>
      <c r="C534" s="413">
        <f t="shared" si="198"/>
        <v>5</v>
      </c>
      <c r="D534" s="442"/>
      <c r="E534" s="500"/>
      <c r="F534" s="500"/>
      <c r="G534" s="442"/>
      <c r="H534" s="447"/>
      <c r="I534" s="463"/>
      <c r="J534" s="469" t="s">
        <v>686</v>
      </c>
      <c r="K534" s="469"/>
      <c r="L534" s="447"/>
      <c r="M534" s="447"/>
      <c r="N534" s="866">
        <f t="shared" si="227"/>
        <v>36</v>
      </c>
      <c r="O534" s="863">
        <f t="shared" si="231"/>
        <v>108</v>
      </c>
      <c r="P534" s="864">
        <f t="shared" si="224"/>
        <v>108</v>
      </c>
      <c r="Q534" s="863">
        <f t="shared" si="232"/>
        <v>180</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outlineLevel="4" x14ac:dyDescent="0.25">
      <c r="A535" s="411"/>
      <c r="B535" s="420"/>
      <c r="C535" s="413">
        <f t="shared" si="198"/>
        <v>5</v>
      </c>
      <c r="D535" s="442"/>
      <c r="E535" s="500"/>
      <c r="F535" s="500"/>
      <c r="G535" s="442"/>
      <c r="H535" s="447"/>
      <c r="I535" s="463"/>
      <c r="J535" s="469" t="s">
        <v>687</v>
      </c>
      <c r="K535" s="469"/>
      <c r="L535" s="447"/>
      <c r="M535" s="447"/>
      <c r="N535" s="866">
        <f t="shared" si="227"/>
        <v>36</v>
      </c>
      <c r="O535" s="863">
        <f t="shared" si="231"/>
        <v>108</v>
      </c>
      <c r="P535" s="864">
        <f t="shared" si="224"/>
        <v>108</v>
      </c>
      <c r="Q535" s="863">
        <f t="shared" si="232"/>
        <v>180</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outlineLevel="4" x14ac:dyDescent="0.25">
      <c r="A536" s="411"/>
      <c r="B536" s="420"/>
      <c r="C536" s="413">
        <f t="shared" si="198"/>
        <v>5</v>
      </c>
      <c r="D536" s="442"/>
      <c r="E536" s="500"/>
      <c r="F536" s="500"/>
      <c r="G536" s="442"/>
      <c r="H536" s="447"/>
      <c r="I536" s="463"/>
      <c r="J536" s="469" t="s">
        <v>688</v>
      </c>
      <c r="K536" s="469"/>
      <c r="L536" s="447"/>
      <c r="M536" s="447"/>
      <c r="N536" s="866">
        <f t="shared" si="227"/>
        <v>37</v>
      </c>
      <c r="O536" s="863">
        <f t="shared" si="231"/>
        <v>109</v>
      </c>
      <c r="P536" s="864">
        <f t="shared" si="224"/>
        <v>109</v>
      </c>
      <c r="Q536" s="863">
        <f t="shared" si="232"/>
        <v>181</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outlineLevel="4" x14ac:dyDescent="0.25">
      <c r="A537" s="411"/>
      <c r="B537" s="420"/>
      <c r="C537" s="413">
        <f t="shared" si="198"/>
        <v>5</v>
      </c>
      <c r="D537" s="442"/>
      <c r="E537" s="500"/>
      <c r="F537" s="500"/>
      <c r="G537" s="442"/>
      <c r="H537" s="447"/>
      <c r="I537" s="463"/>
      <c r="J537" s="469" t="s">
        <v>689</v>
      </c>
      <c r="K537" s="469"/>
      <c r="L537" s="447"/>
      <c r="M537" s="447"/>
      <c r="N537" s="866">
        <f t="shared" si="227"/>
        <v>37</v>
      </c>
      <c r="O537" s="863">
        <f t="shared" si="231"/>
        <v>109</v>
      </c>
      <c r="P537" s="864">
        <f t="shared" si="224"/>
        <v>109</v>
      </c>
      <c r="Q537" s="863">
        <f t="shared" si="232"/>
        <v>181</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outlineLevel="4" x14ac:dyDescent="0.25">
      <c r="A538" s="411"/>
      <c r="B538" s="420"/>
      <c r="C538" s="413">
        <f t="shared" si="198"/>
        <v>5</v>
      </c>
      <c r="D538" s="442"/>
      <c r="E538" s="500"/>
      <c r="F538" s="500"/>
      <c r="G538" s="442"/>
      <c r="H538" s="447"/>
      <c r="I538" s="463"/>
      <c r="J538" s="469" t="s">
        <v>657</v>
      </c>
      <c r="K538" s="469"/>
      <c r="L538" s="447"/>
      <c r="M538" s="447"/>
      <c r="N538" s="866">
        <f t="shared" si="227"/>
        <v>38</v>
      </c>
      <c r="O538" s="863">
        <f t="shared" si="231"/>
        <v>110</v>
      </c>
      <c r="P538" s="864">
        <f t="shared" si="224"/>
        <v>110</v>
      </c>
      <c r="Q538" s="863">
        <f t="shared" si="232"/>
        <v>182</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outlineLevel="4" x14ac:dyDescent="0.25">
      <c r="A539" s="411"/>
      <c r="B539" s="420"/>
      <c r="C539" s="413">
        <f t="shared" si="198"/>
        <v>5</v>
      </c>
      <c r="D539" s="442"/>
      <c r="E539" s="500"/>
      <c r="F539" s="500"/>
      <c r="G539" s="442"/>
      <c r="H539" s="463" t="str">
        <f>H$254</f>
        <v>Spr</v>
      </c>
      <c r="I539" s="463">
        <v>0</v>
      </c>
      <c r="J539" s="469" t="s">
        <v>680</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outlineLevel="3" x14ac:dyDescent="0.25">
      <c r="A540" s="411"/>
      <c r="B540" s="420"/>
      <c r="C540" s="413">
        <f t="shared" ref="C540" si="233">INT($C$233)+3</f>
        <v>4</v>
      </c>
      <c r="D540" s="442"/>
      <c r="E540" s="500"/>
      <c r="F540" s="500"/>
      <c r="G540" s="442"/>
      <c r="H540" s="447"/>
      <c r="I540" s="463"/>
      <c r="J540" s="469" t="s">
        <v>1021</v>
      </c>
      <c r="K540" s="469"/>
      <c r="L540" s="447"/>
      <c r="M540" s="447"/>
      <c r="N540" s="866">
        <f t="shared" ref="N540:N546" si="234">IF(N500=0,0,N500+24)</f>
        <v>49</v>
      </c>
      <c r="O540" s="863">
        <f t="shared" ref="O540" si="235">IF(N540=0,0,N540+72)</f>
        <v>121</v>
      </c>
      <c r="P540" s="864">
        <f t="shared" ref="P540" si="236">O540</f>
        <v>121</v>
      </c>
      <c r="Q540" s="863">
        <f t="shared" ref="Q540" si="237">IF(P540=0,0,P540+72)</f>
        <v>193</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outlineLevel="4" x14ac:dyDescent="0.25">
      <c r="A541" s="411"/>
      <c r="B541" s="420"/>
      <c r="C541" s="413">
        <f t="shared" si="198"/>
        <v>5</v>
      </c>
      <c r="D541" s="442"/>
      <c r="E541" s="500"/>
      <c r="F541" s="500"/>
      <c r="G541" s="442"/>
      <c r="H541" s="447"/>
      <c r="I541" s="463"/>
      <c r="J541" s="469" t="s">
        <v>161</v>
      </c>
      <c r="K541" s="469"/>
      <c r="L541" s="447"/>
      <c r="M541" s="447"/>
      <c r="N541" s="866">
        <f t="shared" si="234"/>
        <v>0</v>
      </c>
      <c r="O541" s="863">
        <f t="shared" ref="O541:O546" si="238">IF(N541=0,0,N541+72)</f>
        <v>0</v>
      </c>
      <c r="P541" s="864">
        <f t="shared" ref="P541:P546" si="239">O541</f>
        <v>0</v>
      </c>
      <c r="Q541" s="863">
        <f t="shared" ref="Q541:Q546" si="240">IF(P541=0,0,P541+72)</f>
        <v>0</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outlineLevel="4" x14ac:dyDescent="0.25">
      <c r="A542" s="411"/>
      <c r="B542" s="420"/>
      <c r="C542" s="413">
        <f t="shared" si="198"/>
        <v>5</v>
      </c>
      <c r="D542" s="442"/>
      <c r="E542" s="500"/>
      <c r="F542" s="500"/>
      <c r="G542" s="442"/>
      <c r="H542" s="447"/>
      <c r="I542" s="463"/>
      <c r="J542" s="469" t="s">
        <v>686</v>
      </c>
      <c r="K542" s="469"/>
      <c r="L542" s="447"/>
      <c r="M542" s="447"/>
      <c r="N542" s="866">
        <f t="shared" si="234"/>
        <v>0</v>
      </c>
      <c r="O542" s="863">
        <f t="shared" si="238"/>
        <v>0</v>
      </c>
      <c r="P542" s="864">
        <f t="shared" si="239"/>
        <v>0</v>
      </c>
      <c r="Q542" s="863">
        <f t="shared" si="240"/>
        <v>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outlineLevel="4" x14ac:dyDescent="0.25">
      <c r="A543" s="411"/>
      <c r="B543" s="420"/>
      <c r="C543" s="413">
        <f t="shared" si="198"/>
        <v>5</v>
      </c>
      <c r="D543" s="442"/>
      <c r="E543" s="500"/>
      <c r="F543" s="500"/>
      <c r="G543" s="442"/>
      <c r="H543" s="447"/>
      <c r="I543" s="463"/>
      <c r="J543" s="469" t="s">
        <v>687</v>
      </c>
      <c r="K543" s="469"/>
      <c r="L543" s="447"/>
      <c r="M543" s="447"/>
      <c r="N543" s="866">
        <f t="shared" si="234"/>
        <v>0</v>
      </c>
      <c r="O543" s="863">
        <f t="shared" si="238"/>
        <v>0</v>
      </c>
      <c r="P543" s="864">
        <f t="shared" si="239"/>
        <v>0</v>
      </c>
      <c r="Q543" s="863">
        <f t="shared" si="240"/>
        <v>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outlineLevel="4" x14ac:dyDescent="0.25">
      <c r="A544" s="411"/>
      <c r="B544" s="420"/>
      <c r="C544" s="413">
        <f t="shared" si="198"/>
        <v>5</v>
      </c>
      <c r="D544" s="442"/>
      <c r="E544" s="500"/>
      <c r="F544" s="500"/>
      <c r="G544" s="442"/>
      <c r="H544" s="447"/>
      <c r="I544" s="463"/>
      <c r="J544" s="469" t="s">
        <v>688</v>
      </c>
      <c r="K544" s="469"/>
      <c r="L544" s="447"/>
      <c r="M544" s="447"/>
      <c r="N544" s="866">
        <f t="shared" si="234"/>
        <v>0</v>
      </c>
      <c r="O544" s="863">
        <f t="shared" si="238"/>
        <v>0</v>
      </c>
      <c r="P544" s="864">
        <f t="shared" si="239"/>
        <v>0</v>
      </c>
      <c r="Q544" s="863">
        <f t="shared" si="240"/>
        <v>0</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outlineLevel="4" x14ac:dyDescent="0.25">
      <c r="A545" s="411"/>
      <c r="B545" s="420"/>
      <c r="C545" s="413">
        <f t="shared" si="198"/>
        <v>5</v>
      </c>
      <c r="D545" s="442"/>
      <c r="E545" s="500"/>
      <c r="F545" s="500"/>
      <c r="G545" s="442"/>
      <c r="H545" s="447"/>
      <c r="I545" s="463"/>
      <c r="J545" s="469" t="s">
        <v>689</v>
      </c>
      <c r="K545" s="469"/>
      <c r="L545" s="447"/>
      <c r="M545" s="447"/>
      <c r="N545" s="866">
        <f t="shared" si="234"/>
        <v>0</v>
      </c>
      <c r="O545" s="863">
        <f t="shared" si="238"/>
        <v>0</v>
      </c>
      <c r="P545" s="864">
        <f t="shared" si="239"/>
        <v>0</v>
      </c>
      <c r="Q545" s="863">
        <f t="shared" si="240"/>
        <v>0</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outlineLevel="4" x14ac:dyDescent="0.25">
      <c r="A546" s="411"/>
      <c r="B546" s="420"/>
      <c r="C546" s="413">
        <f t="shared" si="198"/>
        <v>5</v>
      </c>
      <c r="D546" s="442"/>
      <c r="E546" s="500"/>
      <c r="F546" s="500"/>
      <c r="G546" s="442"/>
      <c r="H546" s="447"/>
      <c r="I546" s="463"/>
      <c r="J546" s="469" t="s">
        <v>657</v>
      </c>
      <c r="K546" s="469"/>
      <c r="L546" s="447"/>
      <c r="M546" s="447"/>
      <c r="N546" s="866">
        <f t="shared" si="234"/>
        <v>0</v>
      </c>
      <c r="O546" s="863">
        <f t="shared" si="238"/>
        <v>0</v>
      </c>
      <c r="P546" s="864">
        <f t="shared" si="239"/>
        <v>0</v>
      </c>
      <c r="Q546" s="863">
        <f t="shared" si="240"/>
        <v>0</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outlineLevel="4" x14ac:dyDescent="0.25">
      <c r="A547" s="411"/>
      <c r="B547" s="420"/>
      <c r="C547" s="413">
        <f t="shared" si="198"/>
        <v>5</v>
      </c>
      <c r="D547" s="442"/>
      <c r="E547" s="500"/>
      <c r="F547" s="500"/>
      <c r="G547" s="442"/>
      <c r="H547" s="463"/>
      <c r="I547" s="463">
        <v>1</v>
      </c>
      <c r="J547" s="469" t="s">
        <v>680</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outlineLevel="3" x14ac:dyDescent="0.25">
      <c r="A548" s="411"/>
      <c r="B548" s="420"/>
      <c r="C548" s="413">
        <f t="shared" ref="C548" si="241">INT($C$233)+3</f>
        <v>4</v>
      </c>
      <c r="D548" s="442"/>
      <c r="E548" s="500"/>
      <c r="F548" s="500"/>
      <c r="G548" s="442"/>
      <c r="H548" s="447"/>
      <c r="I548" s="463"/>
      <c r="J548" s="469" t="s">
        <v>1021</v>
      </c>
      <c r="K548" s="469"/>
      <c r="L548" s="447"/>
      <c r="M548" s="447"/>
      <c r="N548" s="866">
        <f t="shared" ref="N548:N554" si="242">IF(N508=0,0,N508+24)</f>
        <v>49</v>
      </c>
      <c r="O548" s="863">
        <f t="shared" ref="O548" si="243">IF(N548=0,0,N548+72)</f>
        <v>121</v>
      </c>
      <c r="P548" s="864">
        <f t="shared" ref="P548" si="244">O548</f>
        <v>121</v>
      </c>
      <c r="Q548" s="863">
        <f t="shared" ref="Q548" si="245">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outlineLevel="4" x14ac:dyDescent="0.25">
      <c r="A549" s="411"/>
      <c r="B549" s="420"/>
      <c r="C549" s="413">
        <f t="shared" si="198"/>
        <v>5</v>
      </c>
      <c r="D549" s="442"/>
      <c r="E549" s="500"/>
      <c r="F549" s="500"/>
      <c r="G549" s="442"/>
      <c r="H549" s="447"/>
      <c r="I549" s="463"/>
      <c r="J549" s="469" t="s">
        <v>161</v>
      </c>
      <c r="K549" s="469"/>
      <c r="L549" s="447"/>
      <c r="M549" s="447"/>
      <c r="N549" s="866">
        <f t="shared" si="242"/>
        <v>50</v>
      </c>
      <c r="O549" s="863">
        <f t="shared" ref="O549:O554" si="246">IF(N549=0,0,N549+72)</f>
        <v>122</v>
      </c>
      <c r="P549" s="864">
        <f t="shared" ref="P549:P554" si="247">O549</f>
        <v>122</v>
      </c>
      <c r="Q549" s="863">
        <f t="shared" ref="Q549:Q554" si="248">IF(P549=0,0,P549+72)</f>
        <v>194</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outlineLevel="4" x14ac:dyDescent="0.25">
      <c r="A550" s="411"/>
      <c r="B550" s="420"/>
      <c r="C550" s="413">
        <f t="shared" si="198"/>
        <v>5</v>
      </c>
      <c r="D550" s="442"/>
      <c r="E550" s="500"/>
      <c r="F550" s="500"/>
      <c r="G550" s="442"/>
      <c r="H550" s="447"/>
      <c r="I550" s="463"/>
      <c r="J550" s="469" t="s">
        <v>686</v>
      </c>
      <c r="K550" s="469"/>
      <c r="L550" s="447"/>
      <c r="M550" s="447"/>
      <c r="N550" s="866">
        <f t="shared" si="242"/>
        <v>51</v>
      </c>
      <c r="O550" s="863">
        <f t="shared" si="246"/>
        <v>123</v>
      </c>
      <c r="P550" s="864">
        <f t="shared" si="247"/>
        <v>123</v>
      </c>
      <c r="Q550" s="863">
        <f t="shared" si="248"/>
        <v>195</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outlineLevel="4" x14ac:dyDescent="0.25">
      <c r="A551" s="411"/>
      <c r="B551" s="420"/>
      <c r="C551" s="413">
        <f t="shared" si="198"/>
        <v>5</v>
      </c>
      <c r="D551" s="442"/>
      <c r="E551" s="500"/>
      <c r="F551" s="500"/>
      <c r="G551" s="442"/>
      <c r="H551" s="447"/>
      <c r="I551" s="463"/>
      <c r="J551" s="469" t="s">
        <v>687</v>
      </c>
      <c r="K551" s="469"/>
      <c r="L551" s="447"/>
      <c r="M551" s="447"/>
      <c r="N551" s="866">
        <f t="shared" si="242"/>
        <v>51</v>
      </c>
      <c r="O551" s="863">
        <f t="shared" si="246"/>
        <v>123</v>
      </c>
      <c r="P551" s="864">
        <f t="shared" si="247"/>
        <v>123</v>
      </c>
      <c r="Q551" s="863">
        <f t="shared" si="248"/>
        <v>195</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outlineLevel="4" x14ac:dyDescent="0.25">
      <c r="A552" s="411"/>
      <c r="B552" s="420"/>
      <c r="C552" s="413">
        <f t="shared" si="198"/>
        <v>5</v>
      </c>
      <c r="D552" s="442"/>
      <c r="E552" s="500"/>
      <c r="F552" s="500"/>
      <c r="G552" s="442"/>
      <c r="H552" s="447"/>
      <c r="I552" s="463"/>
      <c r="J552" s="469" t="s">
        <v>688</v>
      </c>
      <c r="K552" s="469"/>
      <c r="L552" s="447"/>
      <c r="M552" s="447"/>
      <c r="N552" s="866">
        <f t="shared" si="242"/>
        <v>51</v>
      </c>
      <c r="O552" s="863">
        <f t="shared" si="246"/>
        <v>123</v>
      </c>
      <c r="P552" s="864">
        <f t="shared" si="247"/>
        <v>123</v>
      </c>
      <c r="Q552" s="863">
        <f t="shared" si="248"/>
        <v>195</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outlineLevel="4" x14ac:dyDescent="0.25">
      <c r="A553" s="411"/>
      <c r="B553" s="420"/>
      <c r="C553" s="413">
        <f t="shared" si="198"/>
        <v>5</v>
      </c>
      <c r="D553" s="442"/>
      <c r="E553" s="500"/>
      <c r="F553" s="500"/>
      <c r="G553" s="442"/>
      <c r="H553" s="447"/>
      <c r="I553" s="463"/>
      <c r="J553" s="469" t="s">
        <v>689</v>
      </c>
      <c r="K553" s="469"/>
      <c r="L553" s="447"/>
      <c r="M553" s="447"/>
      <c r="N553" s="866">
        <f t="shared" si="242"/>
        <v>51</v>
      </c>
      <c r="O553" s="863">
        <f t="shared" si="246"/>
        <v>123</v>
      </c>
      <c r="P553" s="864">
        <f t="shared" si="247"/>
        <v>123</v>
      </c>
      <c r="Q553" s="863">
        <f t="shared" si="248"/>
        <v>195</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outlineLevel="4" x14ac:dyDescent="0.25">
      <c r="A554" s="411"/>
      <c r="B554" s="420"/>
      <c r="C554" s="413">
        <f t="shared" si="198"/>
        <v>5</v>
      </c>
      <c r="D554" s="442"/>
      <c r="E554" s="500"/>
      <c r="F554" s="500"/>
      <c r="G554" s="442"/>
      <c r="H554" s="447"/>
      <c r="I554" s="463"/>
      <c r="J554" s="469" t="s">
        <v>657</v>
      </c>
      <c r="K554" s="469"/>
      <c r="L554" s="447"/>
      <c r="M554" s="447"/>
      <c r="N554" s="866">
        <f t="shared" si="242"/>
        <v>51</v>
      </c>
      <c r="O554" s="863">
        <f t="shared" si="246"/>
        <v>123</v>
      </c>
      <c r="P554" s="864">
        <f t="shared" si="247"/>
        <v>123</v>
      </c>
      <c r="Q554" s="863">
        <f t="shared" si="248"/>
        <v>195</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outlineLevel="4" x14ac:dyDescent="0.25">
      <c r="A555" s="411"/>
      <c r="B555" s="420"/>
      <c r="C555" s="413">
        <f t="shared" si="198"/>
        <v>5</v>
      </c>
      <c r="D555" s="442"/>
      <c r="E555" s="500"/>
      <c r="F555" s="500"/>
      <c r="G555" s="442"/>
      <c r="H555" s="463"/>
      <c r="I555" s="463">
        <v>2</v>
      </c>
      <c r="J555" s="469" t="s">
        <v>680</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outlineLevel="3" x14ac:dyDescent="0.25">
      <c r="A556" s="411"/>
      <c r="B556" s="420"/>
      <c r="C556" s="413">
        <f t="shared" ref="C556" si="249">INT($C$233)+3</f>
        <v>4</v>
      </c>
      <c r="D556" s="442"/>
      <c r="E556" s="500"/>
      <c r="F556" s="500"/>
      <c r="G556" s="442"/>
      <c r="H556" s="447"/>
      <c r="I556" s="463"/>
      <c r="J556" s="469" t="s">
        <v>1021</v>
      </c>
      <c r="K556" s="469"/>
      <c r="L556" s="447"/>
      <c r="M556" s="447"/>
      <c r="N556" s="866">
        <f t="shared" ref="N556:N562" si="250">IF(N516=0,0,N516+24)</f>
        <v>49</v>
      </c>
      <c r="O556" s="863">
        <f t="shared" ref="O556" si="251">IF(N556=0,0,N556+72)</f>
        <v>121</v>
      </c>
      <c r="P556" s="864">
        <f t="shared" ref="P556" si="252">O556</f>
        <v>121</v>
      </c>
      <c r="Q556" s="863">
        <f t="shared" ref="Q556" si="253">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outlineLevel="4" x14ac:dyDescent="0.25">
      <c r="A557" s="411"/>
      <c r="B557" s="420"/>
      <c r="C557" s="413">
        <f t="shared" si="198"/>
        <v>5</v>
      </c>
      <c r="D557" s="442"/>
      <c r="E557" s="500"/>
      <c r="F557" s="500"/>
      <c r="G557" s="442"/>
      <c r="H557" s="447"/>
      <c r="I557" s="463"/>
      <c r="J557" s="469" t="s">
        <v>161</v>
      </c>
      <c r="K557" s="469"/>
      <c r="L557" s="447"/>
      <c r="M557" s="447"/>
      <c r="N557" s="866">
        <f t="shared" si="250"/>
        <v>52</v>
      </c>
      <c r="O557" s="863">
        <f t="shared" ref="O557:O562" si="254">IF(N557=0,0,N557+72)</f>
        <v>124</v>
      </c>
      <c r="P557" s="864">
        <f t="shared" ref="P557:P562" si="255">O557</f>
        <v>124</v>
      </c>
      <c r="Q557" s="863">
        <f t="shared" ref="Q557:Q562" si="256">IF(P557=0,0,P557+72)</f>
        <v>196</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outlineLevel="4" x14ac:dyDescent="0.25">
      <c r="A558" s="411"/>
      <c r="B558" s="420"/>
      <c r="C558" s="413">
        <f t="shared" si="198"/>
        <v>5</v>
      </c>
      <c r="D558" s="442"/>
      <c r="E558" s="500"/>
      <c r="F558" s="500"/>
      <c r="G558" s="442"/>
      <c r="H558" s="447"/>
      <c r="I558" s="463"/>
      <c r="J558" s="469" t="s">
        <v>686</v>
      </c>
      <c r="K558" s="469"/>
      <c r="L558" s="447"/>
      <c r="M558" s="447"/>
      <c r="N558" s="866">
        <f t="shared" si="250"/>
        <v>53</v>
      </c>
      <c r="O558" s="863">
        <f t="shared" si="254"/>
        <v>125</v>
      </c>
      <c r="P558" s="864">
        <f t="shared" si="255"/>
        <v>125</v>
      </c>
      <c r="Q558" s="863">
        <f t="shared" si="256"/>
        <v>197</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outlineLevel="4" x14ac:dyDescent="0.25">
      <c r="A559" s="411"/>
      <c r="B559" s="420"/>
      <c r="C559" s="413">
        <f t="shared" si="198"/>
        <v>5</v>
      </c>
      <c r="D559" s="442"/>
      <c r="E559" s="500"/>
      <c r="F559" s="500"/>
      <c r="G559" s="442"/>
      <c r="H559" s="447"/>
      <c r="I559" s="463"/>
      <c r="J559" s="469" t="s">
        <v>687</v>
      </c>
      <c r="K559" s="469"/>
      <c r="L559" s="447"/>
      <c r="M559" s="447"/>
      <c r="N559" s="866">
        <f t="shared" si="250"/>
        <v>53</v>
      </c>
      <c r="O559" s="863">
        <f t="shared" si="254"/>
        <v>125</v>
      </c>
      <c r="P559" s="864">
        <f t="shared" si="255"/>
        <v>125</v>
      </c>
      <c r="Q559" s="863">
        <f t="shared" si="256"/>
        <v>197</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outlineLevel="4" x14ac:dyDescent="0.25">
      <c r="A560" s="411"/>
      <c r="B560" s="420"/>
      <c r="C560" s="413">
        <f t="shared" si="198"/>
        <v>5</v>
      </c>
      <c r="D560" s="442"/>
      <c r="E560" s="500"/>
      <c r="F560" s="500"/>
      <c r="G560" s="442"/>
      <c r="H560" s="447"/>
      <c r="I560" s="463"/>
      <c r="J560" s="469" t="s">
        <v>688</v>
      </c>
      <c r="K560" s="469"/>
      <c r="L560" s="447"/>
      <c r="M560" s="447"/>
      <c r="N560" s="866">
        <f t="shared" si="250"/>
        <v>54</v>
      </c>
      <c r="O560" s="863">
        <f t="shared" si="254"/>
        <v>126</v>
      </c>
      <c r="P560" s="864">
        <f t="shared" si="255"/>
        <v>126</v>
      </c>
      <c r="Q560" s="863">
        <f t="shared" si="256"/>
        <v>198</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outlineLevel="4" x14ac:dyDescent="0.25">
      <c r="A561" s="411"/>
      <c r="B561" s="420"/>
      <c r="C561" s="413">
        <f t="shared" si="198"/>
        <v>5</v>
      </c>
      <c r="D561" s="442"/>
      <c r="E561" s="500"/>
      <c r="F561" s="500"/>
      <c r="G561" s="442"/>
      <c r="H561" s="447"/>
      <c r="I561" s="463"/>
      <c r="J561" s="469" t="s">
        <v>689</v>
      </c>
      <c r="K561" s="469"/>
      <c r="L561" s="447"/>
      <c r="M561" s="447"/>
      <c r="N561" s="866">
        <f t="shared" si="250"/>
        <v>54</v>
      </c>
      <c r="O561" s="863">
        <f t="shared" si="254"/>
        <v>126</v>
      </c>
      <c r="P561" s="864">
        <f t="shared" si="255"/>
        <v>126</v>
      </c>
      <c r="Q561" s="863">
        <f t="shared" si="256"/>
        <v>198</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outlineLevel="4" x14ac:dyDescent="0.25">
      <c r="A562" s="411"/>
      <c r="B562" s="420"/>
      <c r="C562" s="413">
        <f t="shared" si="198"/>
        <v>5</v>
      </c>
      <c r="D562" s="442"/>
      <c r="E562" s="500"/>
      <c r="F562" s="500"/>
      <c r="G562" s="442"/>
      <c r="H562" s="447"/>
      <c r="I562" s="463"/>
      <c r="J562" s="469" t="s">
        <v>657</v>
      </c>
      <c r="K562" s="469"/>
      <c r="L562" s="447"/>
      <c r="M562" s="447"/>
      <c r="N562" s="866">
        <f t="shared" si="250"/>
        <v>54</v>
      </c>
      <c r="O562" s="863">
        <f t="shared" si="254"/>
        <v>126</v>
      </c>
      <c r="P562" s="864">
        <f t="shared" si="255"/>
        <v>126</v>
      </c>
      <c r="Q562" s="863">
        <f t="shared" si="256"/>
        <v>198</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outlineLevel="4" x14ac:dyDescent="0.25">
      <c r="A563" s="411"/>
      <c r="B563" s="420"/>
      <c r="C563" s="413">
        <f t="shared" si="198"/>
        <v>5</v>
      </c>
      <c r="D563" s="442"/>
      <c r="E563" s="500"/>
      <c r="F563" s="500"/>
      <c r="G563" s="442"/>
      <c r="H563" s="463"/>
      <c r="I563" s="463">
        <v>3</v>
      </c>
      <c r="J563" s="469" t="s">
        <v>680</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outlineLevel="3" x14ac:dyDescent="0.25">
      <c r="A564" s="411"/>
      <c r="B564" s="420"/>
      <c r="C564" s="413">
        <f t="shared" ref="C564" si="257">INT($C$233)+3</f>
        <v>4</v>
      </c>
      <c r="D564" s="442"/>
      <c r="E564" s="500"/>
      <c r="F564" s="500"/>
      <c r="G564" s="442"/>
      <c r="H564" s="447"/>
      <c r="I564" s="463"/>
      <c r="J564" s="469" t="s">
        <v>1021</v>
      </c>
      <c r="K564" s="469"/>
      <c r="L564" s="447"/>
      <c r="M564" s="447"/>
      <c r="N564" s="866">
        <f t="shared" ref="N564:N570" si="258">IF(N524=0,0,N524+24)</f>
        <v>49</v>
      </c>
      <c r="O564" s="863">
        <f t="shared" ref="O564" si="259">IF(N564=0,0,N564+72)</f>
        <v>121</v>
      </c>
      <c r="P564" s="864">
        <f t="shared" ref="P564" si="260">O564</f>
        <v>121</v>
      </c>
      <c r="Q564" s="863">
        <f t="shared" ref="Q564" si="261">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outlineLevel="4" x14ac:dyDescent="0.25">
      <c r="A565" s="411"/>
      <c r="B565" s="420"/>
      <c r="C565" s="413">
        <f t="shared" si="198"/>
        <v>5</v>
      </c>
      <c r="D565" s="442"/>
      <c r="E565" s="500"/>
      <c r="F565" s="500"/>
      <c r="G565" s="442"/>
      <c r="H565" s="447"/>
      <c r="I565" s="463"/>
      <c r="J565" s="469" t="s">
        <v>161</v>
      </c>
      <c r="K565" s="469"/>
      <c r="L565" s="447"/>
      <c r="M565" s="447"/>
      <c r="N565" s="866">
        <f t="shared" si="258"/>
        <v>55</v>
      </c>
      <c r="O565" s="863">
        <f t="shared" ref="O565:O570" si="262">IF(N565=0,0,N565+72)</f>
        <v>127</v>
      </c>
      <c r="P565" s="864">
        <f t="shared" ref="P565:P570" si="263">O565</f>
        <v>127</v>
      </c>
      <c r="Q565" s="863">
        <f t="shared" ref="Q565:Q570" si="264">IF(P565=0,0,P565+72)</f>
        <v>199</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outlineLevel="4" x14ac:dyDescent="0.25">
      <c r="A566" s="411"/>
      <c r="B566" s="420"/>
      <c r="C566" s="413">
        <f t="shared" si="198"/>
        <v>5</v>
      </c>
      <c r="D566" s="442"/>
      <c r="E566" s="500"/>
      <c r="F566" s="500"/>
      <c r="G566" s="442"/>
      <c r="H566" s="447"/>
      <c r="I566" s="463"/>
      <c r="J566" s="469" t="s">
        <v>686</v>
      </c>
      <c r="K566" s="469"/>
      <c r="L566" s="447"/>
      <c r="M566" s="447"/>
      <c r="N566" s="866">
        <f t="shared" si="258"/>
        <v>56</v>
      </c>
      <c r="O566" s="863">
        <f t="shared" si="262"/>
        <v>128</v>
      </c>
      <c r="P566" s="864">
        <f t="shared" si="263"/>
        <v>128</v>
      </c>
      <c r="Q566" s="863">
        <f t="shared" si="264"/>
        <v>200</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outlineLevel="4" x14ac:dyDescent="0.25">
      <c r="A567" s="411"/>
      <c r="B567" s="420"/>
      <c r="C567" s="413">
        <f t="shared" si="198"/>
        <v>5</v>
      </c>
      <c r="D567" s="442"/>
      <c r="E567" s="500"/>
      <c r="F567" s="500"/>
      <c r="G567" s="442"/>
      <c r="H567" s="447"/>
      <c r="I567" s="463"/>
      <c r="J567" s="469" t="s">
        <v>687</v>
      </c>
      <c r="K567" s="469"/>
      <c r="L567" s="447"/>
      <c r="M567" s="447"/>
      <c r="N567" s="866">
        <f t="shared" si="258"/>
        <v>56</v>
      </c>
      <c r="O567" s="863">
        <f t="shared" si="262"/>
        <v>128</v>
      </c>
      <c r="P567" s="864">
        <f t="shared" si="263"/>
        <v>128</v>
      </c>
      <c r="Q567" s="863">
        <f t="shared" si="264"/>
        <v>200</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outlineLevel="4" x14ac:dyDescent="0.25">
      <c r="A568" s="411"/>
      <c r="B568" s="420"/>
      <c r="C568" s="413">
        <f t="shared" si="198"/>
        <v>5</v>
      </c>
      <c r="D568" s="442"/>
      <c r="E568" s="500"/>
      <c r="F568" s="500"/>
      <c r="G568" s="442"/>
      <c r="H568" s="447"/>
      <c r="I568" s="463"/>
      <c r="J568" s="469" t="s">
        <v>688</v>
      </c>
      <c r="K568" s="469"/>
      <c r="L568" s="447"/>
      <c r="M568" s="447"/>
      <c r="N568" s="866">
        <f t="shared" si="258"/>
        <v>57</v>
      </c>
      <c r="O568" s="863">
        <f t="shared" si="262"/>
        <v>129</v>
      </c>
      <c r="P568" s="864">
        <f t="shared" si="263"/>
        <v>129</v>
      </c>
      <c r="Q568" s="863">
        <f t="shared" si="264"/>
        <v>201</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outlineLevel="4" x14ac:dyDescent="0.25">
      <c r="A569" s="411"/>
      <c r="B569" s="420"/>
      <c r="C569" s="413">
        <f t="shared" si="198"/>
        <v>5</v>
      </c>
      <c r="D569" s="442"/>
      <c r="E569" s="500"/>
      <c r="F569" s="500"/>
      <c r="G569" s="442"/>
      <c r="H569" s="447"/>
      <c r="I569" s="463"/>
      <c r="J569" s="469" t="s">
        <v>689</v>
      </c>
      <c r="K569" s="469"/>
      <c r="L569" s="447"/>
      <c r="M569" s="447"/>
      <c r="N569" s="866">
        <f t="shared" si="258"/>
        <v>57</v>
      </c>
      <c r="O569" s="863">
        <f t="shared" si="262"/>
        <v>129</v>
      </c>
      <c r="P569" s="864">
        <f t="shared" si="263"/>
        <v>129</v>
      </c>
      <c r="Q569" s="863">
        <f t="shared" si="264"/>
        <v>201</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outlineLevel="4" x14ac:dyDescent="0.25">
      <c r="A570" s="411"/>
      <c r="B570" s="420"/>
      <c r="C570" s="413">
        <f t="shared" si="198"/>
        <v>5</v>
      </c>
      <c r="D570" s="442"/>
      <c r="E570" s="500"/>
      <c r="F570" s="500"/>
      <c r="G570" s="442"/>
      <c r="H570" s="447"/>
      <c r="I570" s="463"/>
      <c r="J570" s="469" t="s">
        <v>657</v>
      </c>
      <c r="K570" s="469"/>
      <c r="L570" s="447"/>
      <c r="M570" s="447"/>
      <c r="N570" s="866">
        <f t="shared" si="258"/>
        <v>58</v>
      </c>
      <c r="O570" s="863">
        <f t="shared" si="262"/>
        <v>130</v>
      </c>
      <c r="P570" s="864">
        <f t="shared" si="263"/>
        <v>130</v>
      </c>
      <c r="Q570" s="863">
        <f t="shared" si="264"/>
        <v>202</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outlineLevel="4" x14ac:dyDescent="0.25">
      <c r="A571" s="411"/>
      <c r="B571" s="420"/>
      <c r="C571" s="413">
        <f t="shared" si="198"/>
        <v>5</v>
      </c>
      <c r="D571" s="442"/>
      <c r="E571" s="500"/>
      <c r="F571" s="500"/>
      <c r="G571" s="442"/>
      <c r="H571" s="463"/>
      <c r="I571" s="463">
        <v>4</v>
      </c>
      <c r="J571" s="469" t="s">
        <v>680</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outlineLevel="3" x14ac:dyDescent="0.25">
      <c r="A572" s="411"/>
      <c r="B572" s="420"/>
      <c r="C572" s="413">
        <f t="shared" ref="C572" si="265">INT($C$233)+3</f>
        <v>4</v>
      </c>
      <c r="D572" s="442"/>
      <c r="E572" s="500"/>
      <c r="F572" s="500"/>
      <c r="G572" s="442"/>
      <c r="H572" s="447"/>
      <c r="I572" s="463"/>
      <c r="J572" s="469" t="s">
        <v>1021</v>
      </c>
      <c r="K572" s="469"/>
      <c r="L572" s="447"/>
      <c r="M572" s="447"/>
      <c r="N572" s="866">
        <f t="shared" ref="N572:N578" si="266">IF(N532=0,0,N532+24)</f>
        <v>49</v>
      </c>
      <c r="O572" s="863">
        <f t="shared" ref="O572" si="267">IF(N572=0,0,N572+72)</f>
        <v>121</v>
      </c>
      <c r="P572" s="864">
        <f t="shared" ref="P572" si="268">O572</f>
        <v>121</v>
      </c>
      <c r="Q572" s="863">
        <f t="shared" ref="Q572" si="269">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outlineLevel="4" x14ac:dyDescent="0.25">
      <c r="A573" s="411"/>
      <c r="B573" s="420"/>
      <c r="C573" s="413">
        <f t="shared" si="198"/>
        <v>5</v>
      </c>
      <c r="D573" s="442"/>
      <c r="E573" s="500"/>
      <c r="F573" s="500"/>
      <c r="G573" s="442"/>
      <c r="H573" s="447"/>
      <c r="I573" s="463"/>
      <c r="J573" s="469" t="s">
        <v>161</v>
      </c>
      <c r="K573" s="469"/>
      <c r="L573" s="447"/>
      <c r="M573" s="447"/>
      <c r="N573" s="866">
        <f t="shared" si="266"/>
        <v>59</v>
      </c>
      <c r="O573" s="863">
        <f t="shared" ref="O573:O578" si="270">IF(N573=0,0,N573+72)</f>
        <v>131</v>
      </c>
      <c r="P573" s="864">
        <f t="shared" ref="P573:P578" si="271">O573</f>
        <v>131</v>
      </c>
      <c r="Q573" s="863">
        <f t="shared" ref="Q573:Q578" si="272">IF(P573=0,0,P573+72)</f>
        <v>203</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outlineLevel="4" x14ac:dyDescent="0.25">
      <c r="A574" s="411"/>
      <c r="B574" s="420"/>
      <c r="C574" s="413">
        <f t="shared" ref="C574:C578" si="273">INT($C$233)+4</f>
        <v>5</v>
      </c>
      <c r="D574" s="442"/>
      <c r="E574" s="500"/>
      <c r="F574" s="500"/>
      <c r="G574" s="442"/>
      <c r="H574" s="447"/>
      <c r="I574" s="463"/>
      <c r="J574" s="469" t="s">
        <v>686</v>
      </c>
      <c r="K574" s="469"/>
      <c r="L574" s="447"/>
      <c r="M574" s="447"/>
      <c r="N574" s="866">
        <f t="shared" si="266"/>
        <v>60</v>
      </c>
      <c r="O574" s="863">
        <f t="shared" si="270"/>
        <v>132</v>
      </c>
      <c r="P574" s="864">
        <f t="shared" si="271"/>
        <v>132</v>
      </c>
      <c r="Q574" s="863">
        <f t="shared" si="272"/>
        <v>204</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outlineLevel="4" x14ac:dyDescent="0.25">
      <c r="A575" s="411"/>
      <c r="B575" s="420"/>
      <c r="C575" s="413">
        <f t="shared" si="273"/>
        <v>5</v>
      </c>
      <c r="D575" s="442"/>
      <c r="E575" s="500"/>
      <c r="F575" s="500"/>
      <c r="G575" s="442"/>
      <c r="H575" s="447"/>
      <c r="I575" s="463"/>
      <c r="J575" s="469" t="s">
        <v>687</v>
      </c>
      <c r="K575" s="469"/>
      <c r="L575" s="447"/>
      <c r="M575" s="447"/>
      <c r="N575" s="866">
        <f t="shared" si="266"/>
        <v>60</v>
      </c>
      <c r="O575" s="863">
        <f t="shared" si="270"/>
        <v>132</v>
      </c>
      <c r="P575" s="864">
        <f t="shared" si="271"/>
        <v>132</v>
      </c>
      <c r="Q575" s="863">
        <f t="shared" si="272"/>
        <v>204</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outlineLevel="4" x14ac:dyDescent="0.25">
      <c r="A576" s="411"/>
      <c r="B576" s="420"/>
      <c r="C576" s="413">
        <f t="shared" si="273"/>
        <v>5</v>
      </c>
      <c r="D576" s="442"/>
      <c r="E576" s="500"/>
      <c r="F576" s="500"/>
      <c r="G576" s="442"/>
      <c r="H576" s="447"/>
      <c r="I576" s="463"/>
      <c r="J576" s="469" t="s">
        <v>688</v>
      </c>
      <c r="K576" s="469"/>
      <c r="L576" s="447"/>
      <c r="M576" s="447"/>
      <c r="N576" s="866">
        <f t="shared" si="266"/>
        <v>61</v>
      </c>
      <c r="O576" s="863">
        <f t="shared" si="270"/>
        <v>133</v>
      </c>
      <c r="P576" s="864">
        <f t="shared" si="271"/>
        <v>133</v>
      </c>
      <c r="Q576" s="863">
        <f t="shared" si="272"/>
        <v>205</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outlineLevel="4" x14ac:dyDescent="0.25">
      <c r="A577" s="411"/>
      <c r="B577" s="420"/>
      <c r="C577" s="413">
        <f t="shared" si="273"/>
        <v>5</v>
      </c>
      <c r="D577" s="442"/>
      <c r="E577" s="500"/>
      <c r="F577" s="500"/>
      <c r="G577" s="442"/>
      <c r="H577" s="447"/>
      <c r="I577" s="463"/>
      <c r="J577" s="469" t="s">
        <v>689</v>
      </c>
      <c r="K577" s="469"/>
      <c r="L577" s="447"/>
      <c r="M577" s="447"/>
      <c r="N577" s="866">
        <f t="shared" si="266"/>
        <v>61</v>
      </c>
      <c r="O577" s="863">
        <f t="shared" si="270"/>
        <v>133</v>
      </c>
      <c r="P577" s="864">
        <f t="shared" si="271"/>
        <v>133</v>
      </c>
      <c r="Q577" s="863">
        <f t="shared" si="272"/>
        <v>205</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outlineLevel="4" x14ac:dyDescent="0.25">
      <c r="A578" s="411"/>
      <c r="B578" s="420"/>
      <c r="C578" s="413">
        <f t="shared" si="273"/>
        <v>5</v>
      </c>
      <c r="D578" s="442"/>
      <c r="E578" s="500"/>
      <c r="F578" s="500"/>
      <c r="G578" s="442"/>
      <c r="H578" s="447"/>
      <c r="I578" s="463"/>
      <c r="J578" s="469" t="s">
        <v>657</v>
      </c>
      <c r="K578" s="469"/>
      <c r="L578" s="447"/>
      <c r="M578" s="447"/>
      <c r="N578" s="866">
        <f t="shared" si="266"/>
        <v>62</v>
      </c>
      <c r="O578" s="863">
        <f t="shared" si="270"/>
        <v>134</v>
      </c>
      <c r="P578" s="864">
        <f t="shared" si="271"/>
        <v>134</v>
      </c>
      <c r="Q578" s="863">
        <f t="shared" si="272"/>
        <v>206</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t="5.0999999999999996" customHeight="1" outlineLevel="2" x14ac:dyDescent="0.25">
      <c r="A579" s="411"/>
      <c r="B579" s="420"/>
      <c r="C579" s="413">
        <f>INT($C$233)+2.005</f>
        <v>3.0049999999999999</v>
      </c>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c r="Z579" s="442"/>
      <c r="AA579" s="442"/>
      <c r="AB579" s="442"/>
      <c r="AC579" s="442"/>
      <c r="AD579" s="442"/>
      <c r="AE579" s="442"/>
      <c r="AF579" s="442"/>
      <c r="AG579" s="442"/>
      <c r="AH579" s="442"/>
      <c r="AI579" s="442"/>
      <c r="AJ579" s="442"/>
      <c r="AK579" s="442"/>
      <c r="AL579" s="442"/>
      <c r="AM579" s="442"/>
      <c r="AN579" s="442"/>
      <c r="AO579" s="442"/>
      <c r="AP579" s="442" t="s">
        <v>485</v>
      </c>
      <c r="AQ579" s="423"/>
      <c r="AR579" s="411"/>
      <c r="AS579" s="411"/>
      <c r="AT579" s="411"/>
    </row>
    <row r="580" spans="1:46" outlineLevel="2" x14ac:dyDescent="0.25">
      <c r="A580" s="411"/>
      <c r="B580" s="420"/>
      <c r="C580" s="413">
        <f>INT($C$233)+2</f>
        <v>3</v>
      </c>
      <c r="D580" s="442"/>
      <c r="E580" s="500"/>
      <c r="F580" s="500"/>
      <c r="G580" s="442"/>
      <c r="H580" s="516" t="s">
        <v>673</v>
      </c>
      <c r="I580" s="470" t="s">
        <v>690</v>
      </c>
      <c r="J580" s="470"/>
      <c r="K580" s="576"/>
      <c r="L580" s="574">
        <f>COUNTA($I581:$I$605)/COUNTA($H581:$H$605)</f>
        <v>8</v>
      </c>
      <c r="M580" s="447"/>
      <c r="N580" s="470"/>
      <c r="O580" s="470"/>
      <c r="P580" s="470"/>
      <c r="Q580" s="470"/>
      <c r="R580" s="470" t="s">
        <v>691</v>
      </c>
      <c r="S580" s="470"/>
      <c r="T580" s="470"/>
      <c r="U580" s="470"/>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outlineLevel="3" x14ac:dyDescent="0.25">
      <c r="A581" s="411"/>
      <c r="B581" s="420"/>
      <c r="C581" s="413">
        <f t="shared" ref="C581:C604" si="274">INT($C$233)+3</f>
        <v>4</v>
      </c>
      <c r="D581" s="442"/>
      <c r="E581" s="500"/>
      <c r="F581" s="500"/>
      <c r="G581" s="442"/>
      <c r="H581" s="463" t="str">
        <f>H$252</f>
        <v>Aut</v>
      </c>
      <c r="I581" s="469" t="s">
        <v>630</v>
      </c>
      <c r="J581" s="469"/>
      <c r="K581" s="447"/>
      <c r="L581" s="446"/>
      <c r="M581" s="447"/>
      <c r="N581" s="447"/>
      <c r="O581" s="447"/>
      <c r="P581" s="447"/>
      <c r="Q581" s="447"/>
      <c r="R581" s="464">
        <v>20</v>
      </c>
      <c r="S581" s="863">
        <f t="shared" ref="S581:S604" si="275">IF(R581=0,0,R581+72)</f>
        <v>92</v>
      </c>
      <c r="T581" s="864">
        <f t="shared" ref="T581:T604" si="276">S581</f>
        <v>92</v>
      </c>
      <c r="U581" s="863">
        <f t="shared" ref="U581:U604" si="277">IF(T581=0,0,T581+72)</f>
        <v>164</v>
      </c>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outlineLevel="3" x14ac:dyDescent="0.25">
      <c r="A582" s="411"/>
      <c r="B582" s="420"/>
      <c r="C582" s="413">
        <f t="shared" si="274"/>
        <v>4</v>
      </c>
      <c r="D582" s="442"/>
      <c r="E582" s="500"/>
      <c r="F582" s="500"/>
      <c r="G582" s="442"/>
      <c r="H582" s="463"/>
      <c r="I582" s="469" t="s">
        <v>631</v>
      </c>
      <c r="J582" s="469"/>
      <c r="K582" s="447"/>
      <c r="L582" s="447"/>
      <c r="M582" s="447"/>
      <c r="N582" s="447"/>
      <c r="O582" s="447"/>
      <c r="P582" s="447"/>
      <c r="Q582" s="447"/>
      <c r="R582" s="464">
        <v>21</v>
      </c>
      <c r="S582" s="863">
        <f t="shared" si="275"/>
        <v>93</v>
      </c>
      <c r="T582" s="864">
        <f t="shared" si="276"/>
        <v>93</v>
      </c>
      <c r="U582" s="863">
        <f t="shared" si="277"/>
        <v>165</v>
      </c>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outlineLevel="3" x14ac:dyDescent="0.25">
      <c r="A583" s="411"/>
      <c r="B583" s="420"/>
      <c r="C583" s="413">
        <f t="shared" si="274"/>
        <v>4</v>
      </c>
      <c r="D583" s="442"/>
      <c r="E583" s="500"/>
      <c r="F583" s="500"/>
      <c r="G583" s="442"/>
      <c r="H583" s="463"/>
      <c r="I583" s="469" t="s">
        <v>632</v>
      </c>
      <c r="J583" s="469"/>
      <c r="K583" s="447"/>
      <c r="L583" s="447"/>
      <c r="M583" s="447"/>
      <c r="N583" s="447"/>
      <c r="O583" s="447"/>
      <c r="P583" s="447"/>
      <c r="Q583" s="447"/>
      <c r="R583" s="447">
        <v>0</v>
      </c>
      <c r="S583" s="863">
        <f t="shared" si="275"/>
        <v>0</v>
      </c>
      <c r="T583" s="864">
        <f t="shared" si="276"/>
        <v>0</v>
      </c>
      <c r="U583" s="863">
        <f t="shared" si="277"/>
        <v>0</v>
      </c>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outlineLevel="3" x14ac:dyDescent="0.25">
      <c r="A584" s="411"/>
      <c r="B584" s="420"/>
      <c r="C584" s="413">
        <f t="shared" si="274"/>
        <v>4</v>
      </c>
      <c r="D584" s="442"/>
      <c r="E584" s="500"/>
      <c r="F584" s="500"/>
      <c r="G584" s="442"/>
      <c r="H584" s="463"/>
      <c r="I584" s="469" t="s">
        <v>617</v>
      </c>
      <c r="J584" s="469"/>
      <c r="K584" s="447"/>
      <c r="L584" s="447"/>
      <c r="M584" s="447"/>
      <c r="N584" s="447"/>
      <c r="O584" s="447"/>
      <c r="P584" s="447"/>
      <c r="Q584" s="447"/>
      <c r="R584" s="447">
        <v>0</v>
      </c>
      <c r="S584" s="863">
        <f t="shared" si="275"/>
        <v>0</v>
      </c>
      <c r="T584" s="864">
        <f t="shared" si="276"/>
        <v>0</v>
      </c>
      <c r="U584" s="863">
        <f t="shared" si="277"/>
        <v>0</v>
      </c>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outlineLevel="3" x14ac:dyDescent="0.25">
      <c r="A585" s="411"/>
      <c r="B585" s="420"/>
      <c r="C585" s="413">
        <f t="shared" si="274"/>
        <v>4</v>
      </c>
      <c r="D585" s="442"/>
      <c r="E585" s="500"/>
      <c r="F585" s="500"/>
      <c r="G585" s="442"/>
      <c r="H585" s="463"/>
      <c r="I585" s="469" t="s">
        <v>618</v>
      </c>
      <c r="J585" s="469"/>
      <c r="K585" s="447"/>
      <c r="L585" s="447"/>
      <c r="M585" s="447"/>
      <c r="N585" s="447"/>
      <c r="O585" s="447"/>
      <c r="P585" s="447"/>
      <c r="Q585" s="447"/>
      <c r="R585" s="447">
        <v>0</v>
      </c>
      <c r="S585" s="863">
        <f t="shared" si="275"/>
        <v>0</v>
      </c>
      <c r="T585" s="864">
        <f t="shared" si="276"/>
        <v>0</v>
      </c>
      <c r="U585" s="863">
        <f t="shared" si="277"/>
        <v>0</v>
      </c>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outlineLevel="3" x14ac:dyDescent="0.25">
      <c r="A586" s="411"/>
      <c r="B586" s="420"/>
      <c r="C586" s="413">
        <f t="shared" si="274"/>
        <v>4</v>
      </c>
      <c r="D586" s="442"/>
      <c r="E586" s="500"/>
      <c r="F586" s="500"/>
      <c r="G586" s="442"/>
      <c r="H586" s="463"/>
      <c r="I586" s="469" t="s">
        <v>619</v>
      </c>
      <c r="J586" s="469"/>
      <c r="K586" s="447"/>
      <c r="L586" s="447"/>
      <c r="M586" s="447"/>
      <c r="N586" s="447"/>
      <c r="O586" s="447"/>
      <c r="P586" s="447"/>
      <c r="Q586" s="447"/>
      <c r="R586" s="447">
        <v>0</v>
      </c>
      <c r="S586" s="863">
        <f t="shared" si="275"/>
        <v>0</v>
      </c>
      <c r="T586" s="864">
        <f t="shared" si="276"/>
        <v>0</v>
      </c>
      <c r="U586" s="863">
        <f t="shared" si="277"/>
        <v>0</v>
      </c>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outlineLevel="3" x14ac:dyDescent="0.25">
      <c r="A587" s="411"/>
      <c r="B587" s="420"/>
      <c r="C587" s="413">
        <f t="shared" si="274"/>
        <v>4</v>
      </c>
      <c r="D587" s="442"/>
      <c r="E587" s="500"/>
      <c r="F587" s="500"/>
      <c r="G587" s="442"/>
      <c r="H587" s="463"/>
      <c r="I587" s="469" t="s">
        <v>620</v>
      </c>
      <c r="J587" s="469"/>
      <c r="K587" s="447"/>
      <c r="L587" s="447"/>
      <c r="M587" s="447"/>
      <c r="N587" s="447"/>
      <c r="O587" s="447"/>
      <c r="P587" s="447"/>
      <c r="Q587" s="447"/>
      <c r="R587" s="447">
        <v>0</v>
      </c>
      <c r="S587" s="863">
        <f t="shared" si="275"/>
        <v>0</v>
      </c>
      <c r="T587" s="864">
        <f t="shared" si="276"/>
        <v>0</v>
      </c>
      <c r="U587" s="863">
        <f t="shared" si="277"/>
        <v>0</v>
      </c>
      <c r="V587" s="447"/>
      <c r="W587" s="447"/>
      <c r="X587" s="447"/>
      <c r="Y587" s="447"/>
      <c r="Z587" s="447"/>
      <c r="AA587" s="447"/>
      <c r="AB587" s="447"/>
      <c r="AC587" s="447"/>
      <c r="AD587" s="447"/>
      <c r="AE587" s="447"/>
      <c r="AF587" s="447"/>
      <c r="AG587" s="447"/>
      <c r="AH587" s="447"/>
      <c r="AI587" s="447"/>
      <c r="AJ587" s="447"/>
      <c r="AK587" s="447"/>
      <c r="AL587" s="447"/>
      <c r="AM587" s="447"/>
      <c r="AN587" s="447"/>
      <c r="AO587" s="447"/>
      <c r="AP587" s="442"/>
      <c r="AQ587" s="423"/>
      <c r="AR587" s="411"/>
      <c r="AS587" s="411"/>
      <c r="AT587" s="411"/>
    </row>
    <row r="588" spans="1:46" outlineLevel="3" x14ac:dyDescent="0.25">
      <c r="A588" s="411"/>
      <c r="B588" s="420"/>
      <c r="C588" s="413">
        <f t="shared" si="274"/>
        <v>4</v>
      </c>
      <c r="D588" s="442"/>
      <c r="E588" s="500"/>
      <c r="F588" s="500"/>
      <c r="G588" s="442"/>
      <c r="H588" s="463"/>
      <c r="I588" s="469" t="s">
        <v>621</v>
      </c>
      <c r="J588" s="469"/>
      <c r="K588" s="447"/>
      <c r="L588" s="447"/>
      <c r="M588" s="447"/>
      <c r="N588" s="447"/>
      <c r="O588" s="447"/>
      <c r="P588" s="447"/>
      <c r="Q588" s="447"/>
      <c r="R588" s="447">
        <v>0</v>
      </c>
      <c r="S588" s="863">
        <f t="shared" si="275"/>
        <v>0</v>
      </c>
      <c r="T588" s="864">
        <f t="shared" si="276"/>
        <v>0</v>
      </c>
      <c r="U588" s="863">
        <f t="shared" si="277"/>
        <v>0</v>
      </c>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outlineLevel="3" x14ac:dyDescent="0.25">
      <c r="A589" s="411"/>
      <c r="B589" s="420"/>
      <c r="C589" s="413">
        <f t="shared" si="274"/>
        <v>4</v>
      </c>
      <c r="D589" s="442"/>
      <c r="E589" s="500"/>
      <c r="F589" s="500"/>
      <c r="G589" s="442"/>
      <c r="H589" s="463" t="str">
        <f>H$253</f>
        <v>Win</v>
      </c>
      <c r="I589" s="469" t="s">
        <v>630</v>
      </c>
      <c r="J589" s="469"/>
      <c r="K589" s="447"/>
      <c r="L589" s="447"/>
      <c r="M589" s="447"/>
      <c r="N589" s="447"/>
      <c r="O589" s="447"/>
      <c r="P589" s="447"/>
      <c r="Q589" s="447"/>
      <c r="R589" s="867">
        <f>IF(R581=0,0,R581+24)</f>
        <v>44</v>
      </c>
      <c r="S589" s="863">
        <f t="shared" si="275"/>
        <v>116</v>
      </c>
      <c r="T589" s="864">
        <f t="shared" si="276"/>
        <v>116</v>
      </c>
      <c r="U589" s="863">
        <f t="shared" si="277"/>
        <v>188</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outlineLevel="3" x14ac:dyDescent="0.25">
      <c r="A590" s="411"/>
      <c r="B590" s="420"/>
      <c r="C590" s="413">
        <f t="shared" si="274"/>
        <v>4</v>
      </c>
      <c r="D590" s="442"/>
      <c r="E590" s="500"/>
      <c r="F590" s="500"/>
      <c r="G590" s="442"/>
      <c r="H590" s="463"/>
      <c r="I590" s="469" t="s">
        <v>631</v>
      </c>
      <c r="J590" s="469"/>
      <c r="K590" s="447"/>
      <c r="L590" s="447"/>
      <c r="M590" s="447"/>
      <c r="N590" s="447"/>
      <c r="O590" s="447"/>
      <c r="P590" s="447"/>
      <c r="Q590" s="447"/>
      <c r="R590" s="867">
        <f>IF(R582=0,0,R582+24)</f>
        <v>45</v>
      </c>
      <c r="S590" s="863">
        <f t="shared" si="275"/>
        <v>117</v>
      </c>
      <c r="T590" s="864">
        <f t="shared" si="276"/>
        <v>117</v>
      </c>
      <c r="U590" s="863">
        <f t="shared" si="277"/>
        <v>189</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outlineLevel="3" x14ac:dyDescent="0.25">
      <c r="A591" s="411"/>
      <c r="B591" s="420"/>
      <c r="C591" s="413">
        <f t="shared" si="274"/>
        <v>4</v>
      </c>
      <c r="D591" s="442"/>
      <c r="E591" s="500"/>
      <c r="F591" s="500"/>
      <c r="G591" s="442"/>
      <c r="H591" s="463"/>
      <c r="I591" s="469" t="s">
        <v>632</v>
      </c>
      <c r="J591" s="469"/>
      <c r="K591" s="447"/>
      <c r="L591" s="447"/>
      <c r="M591" s="447"/>
      <c r="N591" s="447"/>
      <c r="O591" s="447"/>
      <c r="P591" s="447"/>
      <c r="Q591" s="447"/>
      <c r="R591" s="447">
        <v>0</v>
      </c>
      <c r="S591" s="863">
        <f t="shared" si="275"/>
        <v>0</v>
      </c>
      <c r="T591" s="864">
        <f t="shared" si="276"/>
        <v>0</v>
      </c>
      <c r="U591" s="863">
        <f t="shared" si="277"/>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outlineLevel="3" x14ac:dyDescent="0.25">
      <c r="A592" s="411"/>
      <c r="B592" s="420"/>
      <c r="C592" s="413">
        <f t="shared" si="274"/>
        <v>4</v>
      </c>
      <c r="D592" s="442"/>
      <c r="E592" s="500"/>
      <c r="F592" s="500"/>
      <c r="G592" s="442"/>
      <c r="H592" s="463"/>
      <c r="I592" s="469" t="s">
        <v>617</v>
      </c>
      <c r="J592" s="469"/>
      <c r="K592" s="447"/>
      <c r="L592" s="447"/>
      <c r="M592" s="447"/>
      <c r="N592" s="447"/>
      <c r="O592" s="447"/>
      <c r="P592" s="447"/>
      <c r="Q592" s="447"/>
      <c r="R592" s="447">
        <v>0</v>
      </c>
      <c r="S592" s="863">
        <f t="shared" si="275"/>
        <v>0</v>
      </c>
      <c r="T592" s="864">
        <f t="shared" si="276"/>
        <v>0</v>
      </c>
      <c r="U592" s="863">
        <f t="shared" si="277"/>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outlineLevel="3" x14ac:dyDescent="0.25">
      <c r="A593" s="411"/>
      <c r="B593" s="420"/>
      <c r="C593" s="413">
        <f t="shared" si="274"/>
        <v>4</v>
      </c>
      <c r="D593" s="442"/>
      <c r="E593" s="500"/>
      <c r="F593" s="500"/>
      <c r="G593" s="442"/>
      <c r="H593" s="463"/>
      <c r="I593" s="469" t="s">
        <v>618</v>
      </c>
      <c r="J593" s="469"/>
      <c r="K593" s="447"/>
      <c r="L593" s="447"/>
      <c r="M593" s="447"/>
      <c r="N593" s="447"/>
      <c r="O593" s="447"/>
      <c r="P593" s="447"/>
      <c r="Q593" s="447"/>
      <c r="R593" s="447">
        <v>0</v>
      </c>
      <c r="S593" s="863">
        <f t="shared" si="275"/>
        <v>0</v>
      </c>
      <c r="T593" s="864">
        <f t="shared" si="276"/>
        <v>0</v>
      </c>
      <c r="U593" s="863">
        <f t="shared" si="277"/>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outlineLevel="3" x14ac:dyDescent="0.25">
      <c r="A594" s="411"/>
      <c r="B594" s="420"/>
      <c r="C594" s="413">
        <f t="shared" si="274"/>
        <v>4</v>
      </c>
      <c r="D594" s="442"/>
      <c r="E594" s="500"/>
      <c r="F594" s="500"/>
      <c r="G594" s="442"/>
      <c r="H594" s="463"/>
      <c r="I594" s="469" t="s">
        <v>619</v>
      </c>
      <c r="J594" s="469"/>
      <c r="K594" s="447"/>
      <c r="L594" s="447"/>
      <c r="M594" s="447"/>
      <c r="N594" s="447"/>
      <c r="O594" s="447"/>
      <c r="P594" s="447"/>
      <c r="Q594" s="447"/>
      <c r="R594" s="447">
        <v>0</v>
      </c>
      <c r="S594" s="863">
        <f t="shared" si="275"/>
        <v>0</v>
      </c>
      <c r="T594" s="864">
        <f t="shared" si="276"/>
        <v>0</v>
      </c>
      <c r="U594" s="863">
        <f t="shared" si="277"/>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outlineLevel="3" x14ac:dyDescent="0.25">
      <c r="A595" s="411"/>
      <c r="B595" s="420"/>
      <c r="C595" s="413">
        <f t="shared" si="274"/>
        <v>4</v>
      </c>
      <c r="D595" s="442"/>
      <c r="E595" s="500"/>
      <c r="F595" s="500"/>
      <c r="G595" s="442"/>
      <c r="H595" s="463"/>
      <c r="I595" s="469" t="s">
        <v>620</v>
      </c>
      <c r="J595" s="469"/>
      <c r="K595" s="447"/>
      <c r="L595" s="447"/>
      <c r="M595" s="447"/>
      <c r="N595" s="447"/>
      <c r="O595" s="447"/>
      <c r="P595" s="447"/>
      <c r="Q595" s="447"/>
      <c r="R595" s="447">
        <v>0</v>
      </c>
      <c r="S595" s="863">
        <f t="shared" si="275"/>
        <v>0</v>
      </c>
      <c r="T595" s="864">
        <f t="shared" si="276"/>
        <v>0</v>
      </c>
      <c r="U595" s="863">
        <f t="shared" si="277"/>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outlineLevel="3" x14ac:dyDescent="0.25">
      <c r="A596" s="411"/>
      <c r="B596" s="420"/>
      <c r="C596" s="413">
        <f t="shared" si="274"/>
        <v>4</v>
      </c>
      <c r="D596" s="442"/>
      <c r="E596" s="500"/>
      <c r="F596" s="500"/>
      <c r="G596" s="442"/>
      <c r="H596" s="463"/>
      <c r="I596" s="469" t="s">
        <v>621</v>
      </c>
      <c r="J596" s="469"/>
      <c r="K596" s="447"/>
      <c r="L596" s="447"/>
      <c r="M596" s="447"/>
      <c r="N596" s="447"/>
      <c r="O596" s="447"/>
      <c r="P596" s="447"/>
      <c r="Q596" s="447"/>
      <c r="R596" s="447">
        <v>0</v>
      </c>
      <c r="S596" s="863">
        <f t="shared" si="275"/>
        <v>0</v>
      </c>
      <c r="T596" s="864">
        <f t="shared" si="276"/>
        <v>0</v>
      </c>
      <c r="U596" s="863">
        <f t="shared" si="277"/>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outlineLevel="3" x14ac:dyDescent="0.25">
      <c r="A597" s="411"/>
      <c r="B597" s="420"/>
      <c r="C597" s="413">
        <f t="shared" si="274"/>
        <v>4</v>
      </c>
      <c r="D597" s="442"/>
      <c r="E597" s="500"/>
      <c r="F597" s="500"/>
      <c r="G597" s="442"/>
      <c r="H597" s="463" t="str">
        <f>H$254</f>
        <v>Spr</v>
      </c>
      <c r="I597" s="469" t="s">
        <v>630</v>
      </c>
      <c r="J597" s="469"/>
      <c r="K597" s="447"/>
      <c r="L597" s="447"/>
      <c r="M597" s="447"/>
      <c r="N597" s="447"/>
      <c r="O597" s="447"/>
      <c r="P597" s="447"/>
      <c r="Q597" s="447"/>
      <c r="R597" s="867">
        <f>IF(R589=0,0,R589+24)</f>
        <v>68</v>
      </c>
      <c r="S597" s="863">
        <f t="shared" si="275"/>
        <v>140</v>
      </c>
      <c r="T597" s="864">
        <f t="shared" si="276"/>
        <v>140</v>
      </c>
      <c r="U597" s="863">
        <f t="shared" si="277"/>
        <v>212</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outlineLevel="3" x14ac:dyDescent="0.25">
      <c r="A598" s="411"/>
      <c r="B598" s="420"/>
      <c r="C598" s="413">
        <f t="shared" si="274"/>
        <v>4</v>
      </c>
      <c r="D598" s="442"/>
      <c r="E598" s="500"/>
      <c r="F598" s="500"/>
      <c r="G598" s="442"/>
      <c r="H598" s="463"/>
      <c r="I598" s="469" t="s">
        <v>631</v>
      </c>
      <c r="J598" s="469"/>
      <c r="K598" s="447"/>
      <c r="L598" s="447"/>
      <c r="M598" s="447"/>
      <c r="N598" s="447"/>
      <c r="O598" s="447"/>
      <c r="P598" s="447"/>
      <c r="Q598" s="447"/>
      <c r="R598" s="867">
        <f>IF(R590=0,0,R590+24)</f>
        <v>69</v>
      </c>
      <c r="S598" s="863">
        <f t="shared" si="275"/>
        <v>141</v>
      </c>
      <c r="T598" s="864">
        <f t="shared" si="276"/>
        <v>141</v>
      </c>
      <c r="U598" s="863">
        <f t="shared" si="277"/>
        <v>213</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outlineLevel="3" x14ac:dyDescent="0.25">
      <c r="A599" s="411"/>
      <c r="B599" s="420"/>
      <c r="C599" s="413">
        <f t="shared" si="274"/>
        <v>4</v>
      </c>
      <c r="D599" s="442"/>
      <c r="E599" s="500"/>
      <c r="F599" s="500"/>
      <c r="G599" s="442"/>
      <c r="H599" s="463"/>
      <c r="I599" s="469" t="s">
        <v>632</v>
      </c>
      <c r="J599" s="469"/>
      <c r="K599" s="447"/>
      <c r="L599" s="447"/>
      <c r="M599" s="447"/>
      <c r="N599" s="447"/>
      <c r="O599" s="447"/>
      <c r="P599" s="447"/>
      <c r="Q599" s="447"/>
      <c r="R599" s="447">
        <v>0</v>
      </c>
      <c r="S599" s="863">
        <f t="shared" si="275"/>
        <v>0</v>
      </c>
      <c r="T599" s="864">
        <f t="shared" si="276"/>
        <v>0</v>
      </c>
      <c r="U599" s="863">
        <f t="shared" si="277"/>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outlineLevel="3" x14ac:dyDescent="0.25">
      <c r="A600" s="411"/>
      <c r="B600" s="420"/>
      <c r="C600" s="413">
        <f t="shared" si="274"/>
        <v>4</v>
      </c>
      <c r="D600" s="442"/>
      <c r="E600" s="500"/>
      <c r="F600" s="500"/>
      <c r="G600" s="442"/>
      <c r="H600" s="463"/>
      <c r="I600" s="469" t="s">
        <v>617</v>
      </c>
      <c r="J600" s="469"/>
      <c r="K600" s="447"/>
      <c r="L600" s="447"/>
      <c r="M600" s="447"/>
      <c r="N600" s="447"/>
      <c r="O600" s="447"/>
      <c r="P600" s="447"/>
      <c r="Q600" s="447"/>
      <c r="R600" s="447">
        <v>0</v>
      </c>
      <c r="S600" s="863">
        <f t="shared" si="275"/>
        <v>0</v>
      </c>
      <c r="T600" s="864">
        <f t="shared" si="276"/>
        <v>0</v>
      </c>
      <c r="U600" s="863">
        <f t="shared" si="277"/>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outlineLevel="3" x14ac:dyDescent="0.25">
      <c r="A601" s="411"/>
      <c r="B601" s="420"/>
      <c r="C601" s="413">
        <f t="shared" si="274"/>
        <v>4</v>
      </c>
      <c r="D601" s="442"/>
      <c r="E601" s="500"/>
      <c r="F601" s="500"/>
      <c r="G601" s="442"/>
      <c r="H601" s="463"/>
      <c r="I601" s="469" t="s">
        <v>618</v>
      </c>
      <c r="J601" s="469"/>
      <c r="K601" s="447"/>
      <c r="L601" s="447"/>
      <c r="M601" s="447"/>
      <c r="N601" s="447"/>
      <c r="O601" s="447"/>
      <c r="P601" s="447"/>
      <c r="Q601" s="447"/>
      <c r="R601" s="447">
        <v>0</v>
      </c>
      <c r="S601" s="863">
        <f t="shared" si="275"/>
        <v>0</v>
      </c>
      <c r="T601" s="864">
        <f t="shared" si="276"/>
        <v>0</v>
      </c>
      <c r="U601" s="863">
        <f t="shared" si="277"/>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outlineLevel="3" x14ac:dyDescent="0.25">
      <c r="A602" s="411"/>
      <c r="B602" s="420"/>
      <c r="C602" s="413">
        <f t="shared" si="274"/>
        <v>4</v>
      </c>
      <c r="D602" s="442"/>
      <c r="E602" s="500"/>
      <c r="F602" s="500"/>
      <c r="G602" s="442"/>
      <c r="H602" s="463"/>
      <c r="I602" s="469" t="s">
        <v>619</v>
      </c>
      <c r="J602" s="469"/>
      <c r="K602" s="447"/>
      <c r="L602" s="447"/>
      <c r="M602" s="447"/>
      <c r="N602" s="447"/>
      <c r="O602" s="447"/>
      <c r="P602" s="447"/>
      <c r="Q602" s="447"/>
      <c r="R602" s="447">
        <v>0</v>
      </c>
      <c r="S602" s="863">
        <f t="shared" si="275"/>
        <v>0</v>
      </c>
      <c r="T602" s="864">
        <f t="shared" si="276"/>
        <v>0</v>
      </c>
      <c r="U602" s="863">
        <f t="shared" si="277"/>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outlineLevel="3" x14ac:dyDescent="0.25">
      <c r="A603" s="411"/>
      <c r="B603" s="420"/>
      <c r="C603" s="413">
        <f t="shared" si="274"/>
        <v>4</v>
      </c>
      <c r="D603" s="442"/>
      <c r="E603" s="500"/>
      <c r="F603" s="500"/>
      <c r="G603" s="442"/>
      <c r="H603" s="463"/>
      <c r="I603" s="469" t="s">
        <v>620</v>
      </c>
      <c r="J603" s="469"/>
      <c r="K603" s="447"/>
      <c r="L603" s="447"/>
      <c r="M603" s="447"/>
      <c r="N603" s="447"/>
      <c r="O603" s="447"/>
      <c r="P603" s="447"/>
      <c r="Q603" s="447"/>
      <c r="R603" s="447">
        <v>0</v>
      </c>
      <c r="S603" s="863">
        <f t="shared" si="275"/>
        <v>0</v>
      </c>
      <c r="T603" s="864">
        <f t="shared" si="276"/>
        <v>0</v>
      </c>
      <c r="U603" s="863">
        <f t="shared" si="277"/>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outlineLevel="3" x14ac:dyDescent="0.25">
      <c r="A604" s="411"/>
      <c r="B604" s="420"/>
      <c r="C604" s="413">
        <f t="shared" si="274"/>
        <v>4</v>
      </c>
      <c r="D604" s="442"/>
      <c r="E604" s="500"/>
      <c r="F604" s="500"/>
      <c r="G604" s="442"/>
      <c r="H604" s="463"/>
      <c r="I604" s="469" t="s">
        <v>621</v>
      </c>
      <c r="J604" s="469"/>
      <c r="K604" s="447"/>
      <c r="L604" s="447"/>
      <c r="M604" s="447"/>
      <c r="N604" s="447"/>
      <c r="O604" s="447"/>
      <c r="P604" s="447"/>
      <c r="Q604" s="447"/>
      <c r="R604" s="447">
        <v>0</v>
      </c>
      <c r="S604" s="863">
        <f t="shared" si="275"/>
        <v>0</v>
      </c>
      <c r="T604" s="864">
        <f t="shared" si="276"/>
        <v>0</v>
      </c>
      <c r="U604" s="863">
        <f t="shared" si="277"/>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t="5.0999999999999996" customHeight="1" outlineLevel="2" x14ac:dyDescent="0.25">
      <c r="A605" s="411"/>
      <c r="B605" s="420"/>
      <c r="C605" s="413">
        <f>INT($C$233)+2.005</f>
        <v>3.0049999999999999</v>
      </c>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c r="Z605" s="442"/>
      <c r="AA605" s="442"/>
      <c r="AB605" s="442"/>
      <c r="AC605" s="442"/>
      <c r="AD605" s="442"/>
      <c r="AE605" s="442"/>
      <c r="AF605" s="442"/>
      <c r="AG605" s="442"/>
      <c r="AH605" s="442"/>
      <c r="AI605" s="442"/>
      <c r="AJ605" s="442"/>
      <c r="AK605" s="442"/>
      <c r="AL605" s="442"/>
      <c r="AM605" s="442"/>
      <c r="AN605" s="442"/>
      <c r="AO605" s="442"/>
      <c r="AP605" s="442" t="s">
        <v>485</v>
      </c>
      <c r="AQ605" s="423"/>
      <c r="AR605" s="411"/>
      <c r="AS605" s="411"/>
      <c r="AT605" s="411"/>
    </row>
    <row r="606" spans="1:46" outlineLevel="2" x14ac:dyDescent="0.25">
      <c r="A606" s="411"/>
      <c r="B606" s="420"/>
      <c r="C606" s="413">
        <f>INT($C$233)+2</f>
        <v>3</v>
      </c>
      <c r="D606" s="442"/>
      <c r="E606" s="500"/>
      <c r="F606" s="500"/>
      <c r="G606" s="442"/>
      <c r="H606" s="516" t="s">
        <v>673</v>
      </c>
      <c r="I606" s="470" t="s">
        <v>1053</v>
      </c>
      <c r="J606" s="470"/>
      <c r="K606" s="576"/>
      <c r="L606" s="574">
        <f>COUNTA($I607:$I$619)/COUNTA($H607:$H$619)</f>
        <v>4</v>
      </c>
      <c r="M606" s="447"/>
      <c r="N606" s="470"/>
      <c r="O606" s="470"/>
      <c r="P606" s="470"/>
      <c r="Q606" s="470"/>
      <c r="R606" s="470" t="s">
        <v>691</v>
      </c>
      <c r="S606" s="470"/>
      <c r="T606" s="470"/>
      <c r="U606" s="470"/>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outlineLevel="3" x14ac:dyDescent="0.25">
      <c r="A607" s="411"/>
      <c r="B607" s="420"/>
      <c r="C607" s="413">
        <f t="shared" ref="C607:C618" si="278">INT($C$233)+3</f>
        <v>4</v>
      </c>
      <c r="D607" s="442"/>
      <c r="E607" s="500"/>
      <c r="F607" s="500"/>
      <c r="G607" s="442"/>
      <c r="H607" s="463" t="str">
        <f>H$252</f>
        <v>Aut</v>
      </c>
      <c r="I607" s="469" t="s">
        <v>680</v>
      </c>
      <c r="J607" s="469"/>
      <c r="K607" s="447"/>
      <c r="L607" s="446"/>
      <c r="M607" s="447"/>
      <c r="N607" s="447"/>
      <c r="O607" s="447"/>
      <c r="P607" s="447"/>
      <c r="Q607" s="447"/>
      <c r="R607" s="447">
        <v>0</v>
      </c>
      <c r="S607" s="447">
        <v>0</v>
      </c>
      <c r="T607" s="447">
        <v>0</v>
      </c>
      <c r="U607" s="447">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outlineLevel="3" x14ac:dyDescent="0.25">
      <c r="A608" s="411"/>
      <c r="B608" s="420"/>
      <c r="C608" s="413">
        <f t="shared" si="278"/>
        <v>4</v>
      </c>
      <c r="D608" s="442"/>
      <c r="E608" s="500"/>
      <c r="F608" s="500"/>
      <c r="G608" s="442"/>
      <c r="H608" s="463"/>
      <c r="I608" s="469" t="s">
        <v>693</v>
      </c>
      <c r="J608" s="469"/>
      <c r="K608" s="447"/>
      <c r="L608" s="446"/>
      <c r="M608" s="447"/>
      <c r="N608" s="447"/>
      <c r="O608" s="447"/>
      <c r="P608" s="447"/>
      <c r="Q608" s="447"/>
      <c r="R608" s="447">
        <v>0</v>
      </c>
      <c r="S608" s="863">
        <f>IF(R608=0,0,R608+72)</f>
        <v>0</v>
      </c>
      <c r="T608" s="864">
        <f t="shared" ref="T608:T610" si="279">S608</f>
        <v>0</v>
      </c>
      <c r="U608" s="863">
        <f>IF(T608=0,0,T608+72)</f>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outlineLevel="3" x14ac:dyDescent="0.25">
      <c r="A609" s="411"/>
      <c r="B609" s="420"/>
      <c r="C609" s="413">
        <f t="shared" si="278"/>
        <v>4</v>
      </c>
      <c r="D609" s="442"/>
      <c r="E609" s="500"/>
      <c r="F609" s="500"/>
      <c r="G609" s="442"/>
      <c r="H609" s="463"/>
      <c r="I609" s="469" t="s">
        <v>694</v>
      </c>
      <c r="J609" s="469"/>
      <c r="K609" s="447"/>
      <c r="L609" s="447"/>
      <c r="M609" s="447"/>
      <c r="N609" s="447"/>
      <c r="O609" s="447"/>
      <c r="P609" s="447"/>
      <c r="Q609" s="447"/>
      <c r="R609" s="464">
        <v>24</v>
      </c>
      <c r="S609" s="863">
        <f>IF(R609=0,0,R609+72)</f>
        <v>96</v>
      </c>
      <c r="T609" s="864">
        <f t="shared" si="279"/>
        <v>96</v>
      </c>
      <c r="U609" s="863">
        <f>IF(T609=0,0,T609+72)</f>
        <v>168</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outlineLevel="3" x14ac:dyDescent="0.25">
      <c r="A610" s="411"/>
      <c r="B610" s="420"/>
      <c r="C610" s="413">
        <f t="shared" si="278"/>
        <v>4</v>
      </c>
      <c r="D610" s="442"/>
      <c r="E610" s="500"/>
      <c r="F610" s="500"/>
      <c r="G610" s="442"/>
      <c r="H610" s="463"/>
      <c r="I610" s="469" t="s">
        <v>695</v>
      </c>
      <c r="J610" s="469"/>
      <c r="K610" s="447"/>
      <c r="L610" s="447"/>
      <c r="M610" s="447"/>
      <c r="N610" s="447"/>
      <c r="O610" s="447"/>
      <c r="P610" s="447"/>
      <c r="Q610" s="447"/>
      <c r="R610" s="464">
        <v>0</v>
      </c>
      <c r="S610" s="863">
        <f>IF(R610=0,0,R610+72)</f>
        <v>0</v>
      </c>
      <c r="T610" s="864">
        <f t="shared" si="279"/>
        <v>0</v>
      </c>
      <c r="U610" s="863">
        <f>IF(T610=0,0,T610+72)</f>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outlineLevel="3" x14ac:dyDescent="0.25">
      <c r="A611" s="411"/>
      <c r="B611" s="420"/>
      <c r="C611" s="413">
        <f t="shared" si="278"/>
        <v>4</v>
      </c>
      <c r="D611" s="442"/>
      <c r="E611" s="500"/>
      <c r="F611" s="500"/>
      <c r="G611" s="442"/>
      <c r="H611" s="463" t="str">
        <f>H$253</f>
        <v>Win</v>
      </c>
      <c r="I611" s="469" t="s">
        <v>680</v>
      </c>
      <c r="J611" s="469"/>
      <c r="K611" s="447"/>
      <c r="L611" s="447"/>
      <c r="M611" s="447"/>
      <c r="N611" s="447"/>
      <c r="O611" s="447"/>
      <c r="P611" s="447"/>
      <c r="Q611" s="447"/>
      <c r="R611" s="447">
        <v>0</v>
      </c>
      <c r="S611" s="447">
        <v>0</v>
      </c>
      <c r="T611" s="447">
        <v>0</v>
      </c>
      <c r="U611" s="447">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outlineLevel="3" x14ac:dyDescent="0.25">
      <c r="A612" s="411"/>
      <c r="B612" s="420"/>
      <c r="C612" s="413">
        <f t="shared" si="278"/>
        <v>4</v>
      </c>
      <c r="D612" s="442"/>
      <c r="E612" s="500"/>
      <c r="F612" s="500"/>
      <c r="G612" s="442"/>
      <c r="H612" s="463"/>
      <c r="I612" s="469" t="s">
        <v>693</v>
      </c>
      <c r="J612" s="469"/>
      <c r="K612" s="447"/>
      <c r="L612" s="447"/>
      <c r="M612" s="447"/>
      <c r="N612" s="447"/>
      <c r="O612" s="447"/>
      <c r="P612" s="447"/>
      <c r="Q612" s="447"/>
      <c r="R612" s="447">
        <v>0</v>
      </c>
      <c r="S612" s="863">
        <f>IF(R612=0,0,R612+72)</f>
        <v>0</v>
      </c>
      <c r="T612" s="864">
        <f t="shared" ref="T612:T614" si="280">S612</f>
        <v>0</v>
      </c>
      <c r="U612" s="863">
        <f>IF(T612=0,0,T612+72)</f>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outlineLevel="3" x14ac:dyDescent="0.25">
      <c r="A613" s="411"/>
      <c r="B613" s="420"/>
      <c r="C613" s="413">
        <f t="shared" si="278"/>
        <v>4</v>
      </c>
      <c r="D613" s="442"/>
      <c r="E613" s="500"/>
      <c r="F613" s="500"/>
      <c r="G613" s="442"/>
      <c r="H613" s="463"/>
      <c r="I613" s="469" t="s">
        <v>694</v>
      </c>
      <c r="J613" s="469"/>
      <c r="K613" s="447"/>
      <c r="L613" s="447"/>
      <c r="M613" s="447"/>
      <c r="N613" s="447"/>
      <c r="O613" s="447"/>
      <c r="P613" s="447"/>
      <c r="Q613" s="447"/>
      <c r="R613" s="865">
        <f>IF(R609=0,0,R609+24)</f>
        <v>48</v>
      </c>
      <c r="S613" s="863">
        <f>IF(R613=0,0,R613+72)</f>
        <v>120</v>
      </c>
      <c r="T613" s="864">
        <f t="shared" si="280"/>
        <v>120</v>
      </c>
      <c r="U613" s="863">
        <f>IF(T613=0,0,T613+72)</f>
        <v>192</v>
      </c>
      <c r="V613" s="447"/>
      <c r="W613" s="447"/>
      <c r="X613" s="447"/>
      <c r="Y613" s="447"/>
      <c r="Z613" s="447"/>
      <c r="AA613" s="447"/>
      <c r="AB613" s="447"/>
      <c r="AC613" s="447"/>
      <c r="AD613" s="447"/>
      <c r="AE613" s="447"/>
      <c r="AF613" s="447"/>
      <c r="AG613" s="447"/>
      <c r="AH613" s="447"/>
      <c r="AI613" s="447"/>
      <c r="AJ613" s="447"/>
      <c r="AK613" s="447"/>
      <c r="AL613" s="447"/>
      <c r="AM613" s="447"/>
      <c r="AN613" s="447"/>
      <c r="AO613" s="447"/>
      <c r="AP613" s="442"/>
      <c r="AQ613" s="423"/>
      <c r="AR613" s="411"/>
      <c r="AS613" s="411"/>
      <c r="AT613" s="411"/>
    </row>
    <row r="614" spans="1:46" outlineLevel="3" x14ac:dyDescent="0.25">
      <c r="A614" s="411"/>
      <c r="B614" s="420"/>
      <c r="C614" s="413">
        <f t="shared" si="278"/>
        <v>4</v>
      </c>
      <c r="D614" s="442"/>
      <c r="E614" s="500"/>
      <c r="F614" s="500"/>
      <c r="G614" s="442"/>
      <c r="H614" s="463"/>
      <c r="I614" s="469" t="s">
        <v>695</v>
      </c>
      <c r="J614" s="469"/>
      <c r="K614" s="447"/>
      <c r="L614" s="447"/>
      <c r="M614" s="447"/>
      <c r="N614" s="447"/>
      <c r="O614" s="447"/>
      <c r="P614" s="447"/>
      <c r="Q614" s="447"/>
      <c r="R614" s="865">
        <f>IF(R610=0,0,R610+24)</f>
        <v>0</v>
      </c>
      <c r="S614" s="863">
        <f>IF(R614=0,0,R614+72)</f>
        <v>0</v>
      </c>
      <c r="T614" s="864">
        <f t="shared" si="280"/>
        <v>0</v>
      </c>
      <c r="U614" s="863">
        <f>IF(T614=0,0,T614+72)</f>
        <v>0</v>
      </c>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outlineLevel="3" x14ac:dyDescent="0.25">
      <c r="A615" s="411"/>
      <c r="B615" s="420"/>
      <c r="C615" s="413">
        <f t="shared" si="278"/>
        <v>4</v>
      </c>
      <c r="D615" s="442"/>
      <c r="E615" s="500"/>
      <c r="F615" s="500"/>
      <c r="G615" s="442"/>
      <c r="H615" s="463" t="str">
        <f>H$254</f>
        <v>Spr</v>
      </c>
      <c r="I615" s="469" t="s">
        <v>680</v>
      </c>
      <c r="J615" s="469"/>
      <c r="K615" s="447"/>
      <c r="L615" s="447"/>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outlineLevel="3" x14ac:dyDescent="0.25">
      <c r="A616" s="411"/>
      <c r="B616" s="420"/>
      <c r="C616" s="413">
        <f t="shared" si="278"/>
        <v>4</v>
      </c>
      <c r="D616" s="442"/>
      <c r="E616" s="500"/>
      <c r="F616" s="500"/>
      <c r="G616" s="442"/>
      <c r="H616" s="463"/>
      <c r="I616" s="469" t="s">
        <v>693</v>
      </c>
      <c r="J616" s="469"/>
      <c r="K616" s="447"/>
      <c r="L616" s="447"/>
      <c r="M616" s="447"/>
      <c r="N616" s="447"/>
      <c r="O616" s="447"/>
      <c r="P616" s="447"/>
      <c r="Q616" s="447"/>
      <c r="R616" s="447">
        <v>0</v>
      </c>
      <c r="S616" s="863">
        <f>IF(R616=0,0,R616+72)</f>
        <v>0</v>
      </c>
      <c r="T616" s="864">
        <f t="shared" ref="T616:T618" si="281">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outlineLevel="3" x14ac:dyDescent="0.25">
      <c r="A617" s="411"/>
      <c r="B617" s="420"/>
      <c r="C617" s="413">
        <f t="shared" si="278"/>
        <v>4</v>
      </c>
      <c r="D617" s="442"/>
      <c r="E617" s="500"/>
      <c r="F617" s="500"/>
      <c r="G617" s="442"/>
      <c r="H617" s="463"/>
      <c r="I617" s="469" t="s">
        <v>694</v>
      </c>
      <c r="J617" s="469"/>
      <c r="K617" s="447"/>
      <c r="L617" s="447"/>
      <c r="M617" s="447"/>
      <c r="N617" s="447"/>
      <c r="O617" s="447"/>
      <c r="P617" s="447"/>
      <c r="Q617" s="447"/>
      <c r="R617" s="865">
        <f>IF(R613=0,0,R613+24)</f>
        <v>72</v>
      </c>
      <c r="S617" s="863">
        <f>IF(R617=0,0,R617+72)</f>
        <v>144</v>
      </c>
      <c r="T617" s="864">
        <f t="shared" si="281"/>
        <v>144</v>
      </c>
      <c r="U617" s="863">
        <f>IF(T617=0,0,T617+72)</f>
        <v>216</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outlineLevel="3" x14ac:dyDescent="0.25">
      <c r="A618" s="411"/>
      <c r="B618" s="420"/>
      <c r="C618" s="413">
        <f t="shared" si="278"/>
        <v>4</v>
      </c>
      <c r="D618" s="442"/>
      <c r="E618" s="500"/>
      <c r="F618" s="500"/>
      <c r="G618" s="442"/>
      <c r="H618" s="463"/>
      <c r="I618" s="469" t="s">
        <v>695</v>
      </c>
      <c r="J618" s="469"/>
      <c r="K618" s="447"/>
      <c r="L618" s="447"/>
      <c r="M618" s="447"/>
      <c r="N618" s="447"/>
      <c r="O618" s="447"/>
      <c r="P618" s="447"/>
      <c r="Q618" s="447"/>
      <c r="R618" s="865">
        <f>IF(R614=0,0,R614+24)</f>
        <v>0</v>
      </c>
      <c r="S618" s="863">
        <f>IF(R618=0,0,R618+72)</f>
        <v>0</v>
      </c>
      <c r="T618" s="864">
        <f t="shared" si="281"/>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t="5.0999999999999996" customHeight="1" outlineLevel="2" x14ac:dyDescent="0.25">
      <c r="A619" s="411"/>
      <c r="B619" s="420"/>
      <c r="C619" s="413">
        <f>INT($C$233)+2.005</f>
        <v>3.0049999999999999</v>
      </c>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c r="Z619" s="442"/>
      <c r="AA619" s="442"/>
      <c r="AB619" s="442"/>
      <c r="AC619" s="442"/>
      <c r="AD619" s="442"/>
      <c r="AE619" s="442"/>
      <c r="AF619" s="442"/>
      <c r="AG619" s="442"/>
      <c r="AH619" s="442"/>
      <c r="AI619" s="442"/>
      <c r="AJ619" s="442"/>
      <c r="AK619" s="442"/>
      <c r="AL619" s="442"/>
      <c r="AM619" s="442"/>
      <c r="AN619" s="442"/>
      <c r="AO619" s="442"/>
      <c r="AP619" s="442" t="s">
        <v>485</v>
      </c>
      <c r="AQ619" s="423"/>
      <c r="AR619" s="411"/>
      <c r="AS619" s="411"/>
      <c r="AT619" s="411"/>
    </row>
    <row r="620" spans="1:46" outlineLevel="2" x14ac:dyDescent="0.25">
      <c r="A620" s="411"/>
      <c r="B620" s="420"/>
      <c r="C620" s="413">
        <f>INT($C$233)+2</f>
        <v>3</v>
      </c>
      <c r="D620" s="442"/>
      <c r="E620" s="500"/>
      <c r="F620" s="500"/>
      <c r="G620" s="442"/>
      <c r="H620" s="516" t="s">
        <v>673</v>
      </c>
      <c r="I620" s="470" t="s">
        <v>1054</v>
      </c>
      <c r="J620" s="470"/>
      <c r="K620" s="576"/>
      <c r="L620" s="574">
        <f>COUNTA($I621:$I$636)/COUNTA($H621:$H$636)</f>
        <v>5</v>
      </c>
      <c r="M620" s="447"/>
      <c r="N620" s="470"/>
      <c r="O620" s="470"/>
      <c r="P620" s="470"/>
      <c r="Q620" s="470"/>
      <c r="R620" s="470" t="s">
        <v>691</v>
      </c>
      <c r="S620" s="470"/>
      <c r="T620" s="470"/>
      <c r="U620" s="470"/>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outlineLevel="3" x14ac:dyDescent="0.25">
      <c r="A621" s="411"/>
      <c r="B621" s="420"/>
      <c r="C621" s="413">
        <f t="shared" ref="C621:C635" si="282">INT($C$233)+3</f>
        <v>4</v>
      </c>
      <c r="D621" s="442"/>
      <c r="E621" s="500"/>
      <c r="F621" s="500"/>
      <c r="G621" s="442"/>
      <c r="H621" s="463" t="str">
        <f>H$252</f>
        <v>Aut</v>
      </c>
      <c r="I621" s="469" t="s">
        <v>680</v>
      </c>
      <c r="J621" s="469"/>
      <c r="K621" s="447"/>
      <c r="L621" s="446"/>
      <c r="M621" s="447"/>
      <c r="N621" s="447"/>
      <c r="O621" s="447"/>
      <c r="P621" s="447"/>
      <c r="Q621" s="447"/>
      <c r="R621" s="447">
        <v>0</v>
      </c>
      <c r="S621" s="447">
        <v>0</v>
      </c>
      <c r="T621" s="447">
        <v>0</v>
      </c>
      <c r="U621" s="447">
        <v>0</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outlineLevel="3" x14ac:dyDescent="0.25">
      <c r="A622" s="411"/>
      <c r="B622" s="420"/>
      <c r="C622" s="413">
        <f t="shared" si="282"/>
        <v>4</v>
      </c>
      <c r="D622" s="442"/>
      <c r="E622" s="500"/>
      <c r="F622" s="500"/>
      <c r="G622" s="442"/>
      <c r="H622" s="463"/>
      <c r="I622" s="469" t="s">
        <v>692</v>
      </c>
      <c r="J622" s="469"/>
      <c r="K622" s="447"/>
      <c r="L622" s="447"/>
      <c r="M622" s="447"/>
      <c r="N622" s="447"/>
      <c r="O622" s="447"/>
      <c r="P622" s="447"/>
      <c r="Q622" s="447"/>
      <c r="R622" s="464">
        <v>0</v>
      </c>
      <c r="S622" s="863">
        <f>IF(R622=0,0,R622+72)</f>
        <v>0</v>
      </c>
      <c r="T622" s="864">
        <f t="shared" ref="T622:T625" si="283">S622</f>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outlineLevel="3" x14ac:dyDescent="0.25">
      <c r="A623" s="411"/>
      <c r="B623" s="420"/>
      <c r="C623" s="413">
        <f t="shared" si="282"/>
        <v>4</v>
      </c>
      <c r="D623" s="442"/>
      <c r="E623" s="500"/>
      <c r="F623" s="500"/>
      <c r="G623" s="442"/>
      <c r="H623" s="463"/>
      <c r="I623" s="469" t="s">
        <v>656</v>
      </c>
      <c r="J623" s="469"/>
      <c r="K623" s="447"/>
      <c r="L623" s="447"/>
      <c r="M623" s="447"/>
      <c r="N623" s="447"/>
      <c r="O623" s="447"/>
      <c r="P623" s="447"/>
      <c r="Q623" s="447"/>
      <c r="R623" s="464">
        <v>22</v>
      </c>
      <c r="S623" s="863">
        <f>IF(R623=0,0,R623+72)</f>
        <v>94</v>
      </c>
      <c r="T623" s="864">
        <f t="shared" si="283"/>
        <v>94</v>
      </c>
      <c r="U623" s="863">
        <f>IF(T623=0,0,T623+72)</f>
        <v>166</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outlineLevel="3" x14ac:dyDescent="0.25">
      <c r="A624" s="411"/>
      <c r="B624" s="420"/>
      <c r="C624" s="413">
        <f t="shared" si="282"/>
        <v>4</v>
      </c>
      <c r="D624" s="442"/>
      <c r="E624" s="500"/>
      <c r="F624" s="500"/>
      <c r="G624" s="442"/>
      <c r="H624" s="463"/>
      <c r="I624" s="469" t="s">
        <v>689</v>
      </c>
      <c r="J624" s="469"/>
      <c r="K624" s="447"/>
      <c r="L624" s="447"/>
      <c r="M624" s="447"/>
      <c r="N624" s="447"/>
      <c r="O624" s="447"/>
      <c r="P624" s="447"/>
      <c r="Q624" s="447"/>
      <c r="R624" s="464">
        <v>22</v>
      </c>
      <c r="S624" s="863">
        <f>IF(R624=0,0,R624+72)</f>
        <v>94</v>
      </c>
      <c r="T624" s="864">
        <f t="shared" si="283"/>
        <v>94</v>
      </c>
      <c r="U624" s="863">
        <f>IF(T624=0,0,T624+72)</f>
        <v>166</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outlineLevel="3" x14ac:dyDescent="0.25">
      <c r="A625" s="411"/>
      <c r="B625" s="420"/>
      <c r="C625" s="413">
        <f t="shared" si="282"/>
        <v>4</v>
      </c>
      <c r="D625" s="442"/>
      <c r="E625" s="500"/>
      <c r="F625" s="500"/>
      <c r="G625" s="442"/>
      <c r="H625" s="463"/>
      <c r="I625" s="469" t="s">
        <v>657</v>
      </c>
      <c r="J625" s="469"/>
      <c r="K625" s="447"/>
      <c r="L625" s="447"/>
      <c r="M625" s="447"/>
      <c r="N625" s="447"/>
      <c r="O625" s="447"/>
      <c r="P625" s="447"/>
      <c r="Q625" s="447"/>
      <c r="R625" s="464">
        <v>23</v>
      </c>
      <c r="S625" s="863">
        <f>IF(R625=0,0,R625+72)</f>
        <v>95</v>
      </c>
      <c r="T625" s="864">
        <f t="shared" si="283"/>
        <v>95</v>
      </c>
      <c r="U625" s="863">
        <f>IF(T625=0,0,T625+72)</f>
        <v>167</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outlineLevel="3" x14ac:dyDescent="0.25">
      <c r="A626" s="411"/>
      <c r="B626" s="420"/>
      <c r="C626" s="413">
        <f t="shared" si="282"/>
        <v>4</v>
      </c>
      <c r="D626" s="442"/>
      <c r="E626" s="500"/>
      <c r="F626" s="500"/>
      <c r="G626" s="442"/>
      <c r="H626" s="463" t="str">
        <f>H$253</f>
        <v>Win</v>
      </c>
      <c r="I626" s="469" t="s">
        <v>680</v>
      </c>
      <c r="J626" s="469"/>
      <c r="K626" s="447"/>
      <c r="L626" s="447"/>
      <c r="M626" s="447"/>
      <c r="N626" s="447"/>
      <c r="O626" s="447"/>
      <c r="P626" s="447"/>
      <c r="Q626" s="447"/>
      <c r="R626" s="447">
        <v>0</v>
      </c>
      <c r="S626" s="447">
        <v>0</v>
      </c>
      <c r="T626" s="447">
        <v>0</v>
      </c>
      <c r="U626" s="447">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outlineLevel="3" x14ac:dyDescent="0.25">
      <c r="A627" s="411"/>
      <c r="B627" s="420"/>
      <c r="C627" s="413">
        <f t="shared" si="282"/>
        <v>4</v>
      </c>
      <c r="D627" s="442"/>
      <c r="E627" s="500"/>
      <c r="F627" s="500"/>
      <c r="G627" s="442"/>
      <c r="H627" s="463"/>
      <c r="I627" s="469" t="s">
        <v>692</v>
      </c>
      <c r="J627" s="469"/>
      <c r="K627" s="447"/>
      <c r="L627" s="447"/>
      <c r="M627" s="447"/>
      <c r="N627" s="447"/>
      <c r="O627" s="447"/>
      <c r="P627" s="447"/>
      <c r="Q627" s="447"/>
      <c r="R627" s="869">
        <f>IF(R622=0,0,R622+24)</f>
        <v>0</v>
      </c>
      <c r="S627" s="863">
        <f>IF(R627=0,0,R627+72)</f>
        <v>0</v>
      </c>
      <c r="T627" s="864">
        <f t="shared" ref="T627:T630" si="284">S627</f>
        <v>0</v>
      </c>
      <c r="U627" s="863">
        <f>IF(T627=0,0,T627+72)</f>
        <v>0</v>
      </c>
      <c r="V627" s="447"/>
      <c r="W627" s="447"/>
      <c r="X627" s="447"/>
      <c r="Y627" s="447"/>
      <c r="Z627" s="447"/>
      <c r="AA627" s="447"/>
      <c r="AB627" s="447"/>
      <c r="AC627" s="447"/>
      <c r="AD627" s="447"/>
      <c r="AE627" s="447"/>
      <c r="AF627" s="447"/>
      <c r="AG627" s="447"/>
      <c r="AH627" s="447"/>
      <c r="AI627" s="447"/>
      <c r="AJ627" s="447"/>
      <c r="AK627" s="447"/>
      <c r="AL627" s="447"/>
      <c r="AM627" s="447"/>
      <c r="AN627" s="447"/>
      <c r="AO627" s="447"/>
      <c r="AP627" s="442"/>
      <c r="AQ627" s="423"/>
      <c r="AR627" s="411"/>
      <c r="AS627" s="411"/>
      <c r="AT627" s="411"/>
    </row>
    <row r="628" spans="1:46" outlineLevel="3" x14ac:dyDescent="0.25">
      <c r="A628" s="411"/>
      <c r="B628" s="420"/>
      <c r="C628" s="413">
        <f t="shared" si="282"/>
        <v>4</v>
      </c>
      <c r="D628" s="442"/>
      <c r="E628" s="500"/>
      <c r="F628" s="500"/>
      <c r="G628" s="442"/>
      <c r="H628" s="463"/>
      <c r="I628" s="469" t="s">
        <v>656</v>
      </c>
      <c r="J628" s="469"/>
      <c r="K628" s="447"/>
      <c r="L628" s="447"/>
      <c r="M628" s="447"/>
      <c r="N628" s="447"/>
      <c r="O628" s="447"/>
      <c r="P628" s="447"/>
      <c r="Q628" s="447"/>
      <c r="R628" s="869">
        <f>IF(R623=0,0,R623+24)</f>
        <v>46</v>
      </c>
      <c r="S628" s="863">
        <f>IF(R628=0,0,R628+72)</f>
        <v>118</v>
      </c>
      <c r="T628" s="864">
        <f t="shared" si="284"/>
        <v>118</v>
      </c>
      <c r="U628" s="863">
        <f>IF(T628=0,0,T628+72)</f>
        <v>190</v>
      </c>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outlineLevel="3" x14ac:dyDescent="0.25">
      <c r="A629" s="411"/>
      <c r="B629" s="420"/>
      <c r="C629" s="413">
        <f t="shared" si="282"/>
        <v>4</v>
      </c>
      <c r="D629" s="442"/>
      <c r="E629" s="500"/>
      <c r="F629" s="500"/>
      <c r="G629" s="442"/>
      <c r="H629" s="463"/>
      <c r="I629" s="469" t="s">
        <v>689</v>
      </c>
      <c r="J629" s="469"/>
      <c r="K629" s="447"/>
      <c r="L629" s="447"/>
      <c r="M629" s="447"/>
      <c r="N629" s="447"/>
      <c r="O629" s="447"/>
      <c r="P629" s="447"/>
      <c r="Q629" s="447"/>
      <c r="R629" s="869">
        <f>IF(R624=0,0,R624+24)</f>
        <v>46</v>
      </c>
      <c r="S629" s="863">
        <f>IF(R629=0,0,R629+72)</f>
        <v>118</v>
      </c>
      <c r="T629" s="864">
        <f t="shared" si="284"/>
        <v>118</v>
      </c>
      <c r="U629" s="863">
        <f>IF(T629=0,0,T629+72)</f>
        <v>190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outlineLevel="3" x14ac:dyDescent="0.25">
      <c r="A630" s="411"/>
      <c r="B630" s="420"/>
      <c r="C630" s="413">
        <f t="shared" si="282"/>
        <v>4</v>
      </c>
      <c r="D630" s="442"/>
      <c r="E630" s="500"/>
      <c r="F630" s="500"/>
      <c r="G630" s="442"/>
      <c r="H630" s="463"/>
      <c r="I630" s="469" t="s">
        <v>657</v>
      </c>
      <c r="J630" s="469"/>
      <c r="K630" s="447"/>
      <c r="L630" s="447"/>
      <c r="M630" s="447"/>
      <c r="N630" s="447"/>
      <c r="O630" s="447"/>
      <c r="P630" s="447"/>
      <c r="Q630" s="447"/>
      <c r="R630" s="869">
        <f>IF(R625=0,0,R625+24)</f>
        <v>47</v>
      </c>
      <c r="S630" s="863">
        <f>IF(R630=0,0,R630+72)</f>
        <v>119</v>
      </c>
      <c r="T630" s="864">
        <f t="shared" si="284"/>
        <v>119</v>
      </c>
      <c r="U630" s="863">
        <f>IF(T630=0,0,T630+72)</f>
        <v>191</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outlineLevel="3" x14ac:dyDescent="0.25">
      <c r="A631" s="411"/>
      <c r="B631" s="420"/>
      <c r="C631" s="413">
        <f t="shared" si="282"/>
        <v>4</v>
      </c>
      <c r="D631" s="442"/>
      <c r="E631" s="500"/>
      <c r="F631" s="500"/>
      <c r="G631" s="442"/>
      <c r="H631" s="463" t="str">
        <f>H$254</f>
        <v>Spr</v>
      </c>
      <c r="I631" s="469" t="s">
        <v>680</v>
      </c>
      <c r="J631" s="469"/>
      <c r="K631" s="447"/>
      <c r="L631" s="447"/>
      <c r="M631" s="447"/>
      <c r="N631" s="447"/>
      <c r="O631" s="447"/>
      <c r="P631" s="447"/>
      <c r="Q631" s="447"/>
      <c r="R631" s="447">
        <v>0</v>
      </c>
      <c r="S631" s="447">
        <v>0</v>
      </c>
      <c r="T631" s="447">
        <v>0</v>
      </c>
      <c r="U631" s="447">
        <v>0</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outlineLevel="3" x14ac:dyDescent="0.25">
      <c r="A632" s="411"/>
      <c r="B632" s="420"/>
      <c r="C632" s="413">
        <f t="shared" si="282"/>
        <v>4</v>
      </c>
      <c r="D632" s="442"/>
      <c r="E632" s="500"/>
      <c r="F632" s="500"/>
      <c r="G632" s="442"/>
      <c r="H632" s="463"/>
      <c r="I632" s="469" t="s">
        <v>692</v>
      </c>
      <c r="J632" s="469"/>
      <c r="K632" s="447"/>
      <c r="L632" s="447"/>
      <c r="M632" s="447"/>
      <c r="N632" s="447"/>
      <c r="O632" s="447"/>
      <c r="P632" s="447"/>
      <c r="Q632" s="447"/>
      <c r="R632" s="869">
        <f>IF(R627=0,0,R627+24)</f>
        <v>0</v>
      </c>
      <c r="S632" s="863">
        <f>IF(R632=0,0,R632+72)</f>
        <v>0</v>
      </c>
      <c r="T632" s="864">
        <f t="shared" ref="T632:T635" si="285">S632</f>
        <v>0</v>
      </c>
      <c r="U632" s="863">
        <f>IF(T632=0,0,T632+72)</f>
        <v>0</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outlineLevel="3" x14ac:dyDescent="0.25">
      <c r="A633" s="411"/>
      <c r="B633" s="420"/>
      <c r="C633" s="413">
        <f t="shared" si="282"/>
        <v>4</v>
      </c>
      <c r="D633" s="442"/>
      <c r="E633" s="500"/>
      <c r="F633" s="500"/>
      <c r="G633" s="442"/>
      <c r="H633" s="463"/>
      <c r="I633" s="469" t="s">
        <v>656</v>
      </c>
      <c r="J633" s="469"/>
      <c r="K633" s="447"/>
      <c r="L633" s="447"/>
      <c r="M633" s="447"/>
      <c r="N633" s="447"/>
      <c r="O633" s="447"/>
      <c r="P633" s="447"/>
      <c r="Q633" s="447"/>
      <c r="R633" s="869">
        <f>IF(R628=0,0,R628+24)</f>
        <v>70</v>
      </c>
      <c r="S633" s="863">
        <f>IF(R633=0,0,R633+72)</f>
        <v>142</v>
      </c>
      <c r="T633" s="864">
        <f t="shared" si="285"/>
        <v>142</v>
      </c>
      <c r="U633" s="863">
        <f>IF(T633=0,0,T633+72)</f>
        <v>214</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outlineLevel="3" x14ac:dyDescent="0.25">
      <c r="A634" s="411"/>
      <c r="B634" s="420"/>
      <c r="C634" s="413">
        <f t="shared" si="282"/>
        <v>4</v>
      </c>
      <c r="D634" s="442"/>
      <c r="E634" s="500"/>
      <c r="F634" s="500"/>
      <c r="G634" s="442"/>
      <c r="H634" s="463"/>
      <c r="I634" s="469" t="s">
        <v>689</v>
      </c>
      <c r="J634" s="469"/>
      <c r="K634" s="447"/>
      <c r="L634" s="447"/>
      <c r="M634" s="447"/>
      <c r="N634" s="447"/>
      <c r="O634" s="447"/>
      <c r="P634" s="447"/>
      <c r="Q634" s="447"/>
      <c r="R634" s="869">
        <f>IF(R629=0,0,R629+24)</f>
        <v>70</v>
      </c>
      <c r="S634" s="863">
        <f>IF(R634=0,0,R634+72)</f>
        <v>142</v>
      </c>
      <c r="T634" s="864">
        <f t="shared" si="285"/>
        <v>142</v>
      </c>
      <c r="U634" s="863">
        <f>IF(T634=0,0,T634+72)</f>
        <v>214</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outlineLevel="3" x14ac:dyDescent="0.25">
      <c r="A635" s="411"/>
      <c r="B635" s="420"/>
      <c r="C635" s="413">
        <f t="shared" si="282"/>
        <v>4</v>
      </c>
      <c r="D635" s="442"/>
      <c r="E635" s="500"/>
      <c r="F635" s="500"/>
      <c r="G635" s="442"/>
      <c r="H635" s="463"/>
      <c r="I635" s="469" t="s">
        <v>657</v>
      </c>
      <c r="J635" s="469"/>
      <c r="K635" s="447"/>
      <c r="L635" s="447"/>
      <c r="M635" s="447"/>
      <c r="N635" s="447"/>
      <c r="O635" s="447"/>
      <c r="P635" s="447"/>
      <c r="Q635" s="447"/>
      <c r="R635" s="869">
        <f>IF(R630=0,0,R630+24)</f>
        <v>71</v>
      </c>
      <c r="S635" s="863">
        <f>IF(R635=0,0,R635+72)</f>
        <v>143</v>
      </c>
      <c r="T635" s="864">
        <f t="shared" si="285"/>
        <v>143</v>
      </c>
      <c r="U635" s="863">
        <f>IF(T635=0,0,T635+72)</f>
        <v>215</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t="5.0999999999999996" customHeight="1" outlineLevel="2" x14ac:dyDescent="0.25">
      <c r="A636" s="411"/>
      <c r="B636" s="420"/>
      <c r="C636" s="413">
        <f>INT($C$233)+2.005</f>
        <v>3.0049999999999999</v>
      </c>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c r="Z636" s="442"/>
      <c r="AA636" s="442"/>
      <c r="AB636" s="442"/>
      <c r="AC636" s="442"/>
      <c r="AD636" s="442"/>
      <c r="AE636" s="442"/>
      <c r="AF636" s="442"/>
      <c r="AG636" s="442"/>
      <c r="AH636" s="442"/>
      <c r="AI636" s="442"/>
      <c r="AJ636" s="442"/>
      <c r="AK636" s="442"/>
      <c r="AL636" s="442"/>
      <c r="AM636" s="442"/>
      <c r="AN636" s="442"/>
      <c r="AO636" s="442"/>
      <c r="AP636" s="442" t="s">
        <v>485</v>
      </c>
      <c r="AQ636" s="423"/>
      <c r="AR636" s="411"/>
      <c r="AS636" s="411"/>
      <c r="AT636" s="411"/>
    </row>
    <row r="637" spans="1:46" outlineLevel="1" collapsed="1" x14ac:dyDescent="0.25">
      <c r="A637" s="411"/>
      <c r="B637" s="420"/>
      <c r="C637" s="413">
        <f>INT($C$233)+1</f>
        <v>2</v>
      </c>
      <c r="D637" s="442"/>
      <c r="E637" s="500"/>
      <c r="F637" s="500"/>
      <c r="G637" s="442"/>
      <c r="H637" s="503" t="s">
        <v>696</v>
      </c>
      <c r="I637" s="460" t="s">
        <v>697</v>
      </c>
      <c r="J637" s="460"/>
      <c r="K637" s="429"/>
      <c r="L637" s="429"/>
      <c r="M637" s="429"/>
      <c r="N637" s="429"/>
      <c r="O637" s="429"/>
      <c r="P637" s="429"/>
      <c r="Q637" s="429"/>
      <c r="R637" s="429"/>
      <c r="S637" s="429"/>
      <c r="T637" s="429"/>
      <c r="U637" s="429"/>
      <c r="V637" s="429"/>
      <c r="W637" s="429"/>
      <c r="X637" s="429"/>
      <c r="Y637" s="429"/>
      <c r="Z637" s="492"/>
      <c r="AA637" s="492"/>
      <c r="AB637" s="492"/>
      <c r="AC637" s="492"/>
      <c r="AD637" s="492"/>
      <c r="AE637" s="492"/>
      <c r="AF637" s="492"/>
      <c r="AG637" s="492"/>
      <c r="AH637" s="492"/>
      <c r="AI637" s="492"/>
      <c r="AJ637" s="492"/>
      <c r="AK637" s="492"/>
      <c r="AL637" s="492"/>
      <c r="AM637" s="492"/>
      <c r="AN637" s="492"/>
      <c r="AO637" s="492"/>
      <c r="AP637" s="442"/>
      <c r="AQ637" s="423"/>
      <c r="AR637" s="411"/>
      <c r="AS637" s="411"/>
      <c r="AT637" s="411"/>
    </row>
    <row r="638" spans="1:46" ht="5.0999999999999996" hidden="1" customHeight="1" outlineLevel="3" x14ac:dyDescent="0.25">
      <c r="A638" s="411"/>
      <c r="B638" s="420"/>
      <c r="C638" s="413">
        <f>INT($C$233)+3.005</f>
        <v>4.0049999999999999</v>
      </c>
      <c r="D638" s="442" t="s">
        <v>481</v>
      </c>
      <c r="E638" s="442"/>
      <c r="F638" s="442"/>
      <c r="G638" s="442"/>
      <c r="H638" s="442"/>
      <c r="I638" s="442"/>
      <c r="J638" s="442"/>
      <c r="K638" s="442"/>
      <c r="L638" s="442"/>
      <c r="M638" s="442"/>
      <c r="N638" s="442"/>
      <c r="O638" s="442"/>
      <c r="P638" s="442"/>
      <c r="Q638" s="442"/>
      <c r="R638" s="442"/>
      <c r="S638" s="442"/>
      <c r="T638" s="442"/>
      <c r="U638" s="442"/>
      <c r="V638" s="442"/>
      <c r="W638" s="442"/>
      <c r="X638" s="442"/>
      <c r="Y638" s="442"/>
      <c r="Z638" s="442"/>
      <c r="AA638" s="442"/>
      <c r="AB638" s="442"/>
      <c r="AC638" s="442"/>
      <c r="AD638" s="442"/>
      <c r="AE638" s="442"/>
      <c r="AF638" s="442"/>
      <c r="AG638" s="442"/>
      <c r="AH638" s="442"/>
      <c r="AI638" s="442"/>
      <c r="AJ638" s="442"/>
      <c r="AK638" s="442"/>
      <c r="AL638" s="442"/>
      <c r="AM638" s="442"/>
      <c r="AN638" s="442"/>
      <c r="AO638" s="442"/>
      <c r="AP638" s="442"/>
      <c r="AQ638" s="423"/>
      <c r="AR638" s="411"/>
      <c r="AS638" s="411"/>
      <c r="AT638" s="411"/>
    </row>
    <row r="639" spans="1:46" hidden="1" outlineLevel="3" x14ac:dyDescent="0.25">
      <c r="A639" s="411"/>
      <c r="B639" s="420"/>
      <c r="C639" s="413">
        <f t="shared" ref="C639:C648" si="286">INT($C$233)+2</f>
        <v>3</v>
      </c>
      <c r="D639" s="442"/>
      <c r="E639" s="500"/>
      <c r="F639" s="500"/>
      <c r="G639" s="442"/>
      <c r="H639" s="463" t="str">
        <f>"Birth: "&amp;H$252</f>
        <v>Birth: Aut</v>
      </c>
      <c r="I639" s="469" t="s">
        <v>598</v>
      </c>
      <c r="J639" s="469"/>
      <c r="K639" s="509">
        <f t="shared" ref="K639:Q639" si="287">K252</f>
        <v>43600</v>
      </c>
      <c r="L639" s="509">
        <f t="shared" si="287"/>
        <v>43600</v>
      </c>
      <c r="M639" s="509">
        <f t="shared" si="287"/>
        <v>43600</v>
      </c>
      <c r="N639" s="509">
        <f t="shared" si="287"/>
        <v>43600</v>
      </c>
      <c r="O639" s="509">
        <f t="shared" si="287"/>
        <v>43600</v>
      </c>
      <c r="P639" s="509">
        <f t="shared" si="287"/>
        <v>43600</v>
      </c>
      <c r="Q639" s="509">
        <f t="shared" si="287"/>
        <v>43600</v>
      </c>
      <c r="R639" s="578">
        <f>R261</f>
        <v>43600</v>
      </c>
      <c r="S639" s="578">
        <f>S261</f>
        <v>43600</v>
      </c>
      <c r="T639" s="578">
        <f>T261</f>
        <v>43600</v>
      </c>
      <c r="U639" s="578">
        <f>U261</f>
        <v>43600</v>
      </c>
      <c r="V639" s="447" t="s">
        <v>969</v>
      </c>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6"/>
        <v>3</v>
      </c>
      <c r="D640" s="442"/>
      <c r="E640" s="500"/>
      <c r="F640" s="500"/>
      <c r="G640" s="442"/>
      <c r="H640" s="516"/>
      <c r="I640" s="469" t="s">
        <v>698</v>
      </c>
      <c r="J640" s="469"/>
      <c r="K640" s="579">
        <f t="shared" ref="K640:U640" si="288">K639+INDEX($R$320:$U$320,1,K$241+1)</f>
        <v>43691</v>
      </c>
      <c r="L640" s="579">
        <f t="shared" si="288"/>
        <v>43691</v>
      </c>
      <c r="M640" s="579">
        <f t="shared" si="288"/>
        <v>43691</v>
      </c>
      <c r="N640" s="579">
        <f t="shared" si="288"/>
        <v>43691</v>
      </c>
      <c r="O640" s="579">
        <f t="shared" si="288"/>
        <v>43691</v>
      </c>
      <c r="P640" s="579">
        <f t="shared" si="288"/>
        <v>43691</v>
      </c>
      <c r="Q640" s="579">
        <f t="shared" si="288"/>
        <v>43691</v>
      </c>
      <c r="R640" s="579">
        <f t="shared" si="288"/>
        <v>43691</v>
      </c>
      <c r="S640" s="579">
        <f t="shared" si="288"/>
        <v>43691</v>
      </c>
      <c r="T640" s="579">
        <f t="shared" si="288"/>
        <v>43691</v>
      </c>
      <c r="U640" s="579">
        <f t="shared" si="288"/>
        <v>43691</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6"/>
        <v>3</v>
      </c>
      <c r="D641" s="442"/>
      <c r="E641" s="500"/>
      <c r="F641" s="500"/>
      <c r="G641" s="442"/>
      <c r="H641" s="463" t="str">
        <f>"Birth: "&amp;H$253</f>
        <v>Birth: Win</v>
      </c>
      <c r="I641" s="469" t="s">
        <v>598</v>
      </c>
      <c r="J641" s="469"/>
      <c r="K641" s="513">
        <f t="shared" ref="K641:Q641" si="289">K253</f>
        <v>43634</v>
      </c>
      <c r="L641" s="513">
        <f t="shared" si="289"/>
        <v>43634</v>
      </c>
      <c r="M641" s="513">
        <f t="shared" si="289"/>
        <v>43634</v>
      </c>
      <c r="N641" s="513">
        <f t="shared" si="289"/>
        <v>43634</v>
      </c>
      <c r="O641" s="513">
        <f t="shared" si="289"/>
        <v>43634</v>
      </c>
      <c r="P641" s="513">
        <f t="shared" si="289"/>
        <v>43634</v>
      </c>
      <c r="Q641" s="513">
        <f t="shared" si="289"/>
        <v>43634</v>
      </c>
      <c r="R641" s="526">
        <f>R269</f>
        <v>43634</v>
      </c>
      <c r="S641" s="526">
        <f>S269</f>
        <v>43634</v>
      </c>
      <c r="T641" s="526">
        <f>T269</f>
        <v>43634</v>
      </c>
      <c r="U641" s="526">
        <f>U269</f>
        <v>43634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6"/>
        <v>3</v>
      </c>
      <c r="D642" s="442"/>
      <c r="E642" s="500"/>
      <c r="F642" s="500"/>
      <c r="G642" s="442"/>
      <c r="H642" s="516"/>
      <c r="I642" s="469" t="s">
        <v>698</v>
      </c>
      <c r="J642" s="469"/>
      <c r="K642" s="580">
        <f t="shared" ref="K642:U642" si="290">K641+INDEX($R$320:$U$320,1,K$241+1)</f>
        <v>43725</v>
      </c>
      <c r="L642" s="580">
        <f t="shared" si="290"/>
        <v>43725</v>
      </c>
      <c r="M642" s="579">
        <f t="shared" si="290"/>
        <v>43725</v>
      </c>
      <c r="N642" s="579">
        <f t="shared" si="290"/>
        <v>43725</v>
      </c>
      <c r="O642" s="579">
        <f t="shared" si="290"/>
        <v>43725</v>
      </c>
      <c r="P642" s="579">
        <f t="shared" si="290"/>
        <v>43725</v>
      </c>
      <c r="Q642" s="579">
        <f t="shared" si="290"/>
        <v>43725</v>
      </c>
      <c r="R642" s="579">
        <f t="shared" si="290"/>
        <v>43725</v>
      </c>
      <c r="S642" s="579">
        <f t="shared" si="290"/>
        <v>43725</v>
      </c>
      <c r="T642" s="579">
        <f t="shared" si="290"/>
        <v>43725</v>
      </c>
      <c r="U642" s="579">
        <f t="shared" si="290"/>
        <v>43725</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6"/>
        <v>3</v>
      </c>
      <c r="D643" s="442"/>
      <c r="E643" s="500"/>
      <c r="F643" s="500"/>
      <c r="G643" s="442"/>
      <c r="H643" s="463" t="str">
        <f>"Birth: "&amp;H$254</f>
        <v>Birth: Spr</v>
      </c>
      <c r="I643" s="469" t="s">
        <v>598</v>
      </c>
      <c r="J643" s="469"/>
      <c r="K643" s="513">
        <f t="shared" ref="K643:Q643" si="291">K254</f>
        <v>43669</v>
      </c>
      <c r="L643" s="513">
        <f t="shared" si="291"/>
        <v>43669</v>
      </c>
      <c r="M643" s="513">
        <f t="shared" si="291"/>
        <v>43669</v>
      </c>
      <c r="N643" s="513">
        <f t="shared" si="291"/>
        <v>43669</v>
      </c>
      <c r="O643" s="513">
        <f t="shared" si="291"/>
        <v>43669</v>
      </c>
      <c r="P643" s="513">
        <f t="shared" si="291"/>
        <v>43669</v>
      </c>
      <c r="Q643" s="513">
        <f t="shared" si="291"/>
        <v>43669</v>
      </c>
      <c r="R643" s="526">
        <f>R277</f>
        <v>43669</v>
      </c>
      <c r="S643" s="526">
        <f>S277</f>
        <v>43669</v>
      </c>
      <c r="T643" s="526">
        <f>T277</f>
        <v>43669</v>
      </c>
      <c r="U643" s="526">
        <f>U277</f>
        <v>43669</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idden="1" outlineLevel="3" x14ac:dyDescent="0.25">
      <c r="A644" s="411"/>
      <c r="B644" s="420"/>
      <c r="C644" s="413">
        <f t="shared" si="286"/>
        <v>3</v>
      </c>
      <c r="D644" s="442"/>
      <c r="E644" s="500"/>
      <c r="F644" s="500"/>
      <c r="G644" s="442"/>
      <c r="H644" s="516"/>
      <c r="I644" s="469" t="s">
        <v>698</v>
      </c>
      <c r="J644" s="469"/>
      <c r="K644" s="580">
        <f t="shared" ref="K644:U644" si="292">K643+INDEX($R$320:$U$320,1,K$241+1)</f>
        <v>43760</v>
      </c>
      <c r="L644" s="580">
        <f t="shared" si="292"/>
        <v>43760</v>
      </c>
      <c r="M644" s="579">
        <f t="shared" si="292"/>
        <v>43760</v>
      </c>
      <c r="N644" s="579">
        <f t="shared" si="292"/>
        <v>43760</v>
      </c>
      <c r="O644" s="579">
        <f t="shared" si="292"/>
        <v>43760</v>
      </c>
      <c r="P644" s="579">
        <f t="shared" si="292"/>
        <v>43760</v>
      </c>
      <c r="Q644" s="579">
        <f t="shared" si="292"/>
        <v>43760</v>
      </c>
      <c r="R644" s="579">
        <f t="shared" si="292"/>
        <v>43760</v>
      </c>
      <c r="S644" s="579">
        <f t="shared" si="292"/>
        <v>43760</v>
      </c>
      <c r="T644" s="579">
        <f t="shared" si="292"/>
        <v>43760</v>
      </c>
      <c r="U644" s="579">
        <f t="shared" si="292"/>
        <v>43760</v>
      </c>
      <c r="V644" s="447"/>
      <c r="W644" s="447"/>
      <c r="X644" s="447"/>
      <c r="Y644" s="447"/>
      <c r="Z644" s="447"/>
      <c r="AA644" s="447"/>
      <c r="AB644" s="447"/>
      <c r="AC644" s="447"/>
      <c r="AD644" s="447"/>
      <c r="AE644" s="447"/>
      <c r="AF644" s="447"/>
      <c r="AG644" s="447"/>
      <c r="AH644" s="447"/>
      <c r="AI644" s="447"/>
      <c r="AJ644" s="447"/>
      <c r="AK644" s="447"/>
      <c r="AL644" s="447"/>
      <c r="AM644" s="447"/>
      <c r="AN644" s="447"/>
      <c r="AO644" s="447"/>
      <c r="AP644" s="442"/>
      <c r="AQ644" s="423"/>
      <c r="AR644" s="411"/>
      <c r="AS644" s="411"/>
      <c r="AT644" s="411"/>
    </row>
    <row r="645" spans="1:46" hidden="1" outlineLevel="2" x14ac:dyDescent="0.25">
      <c r="A645" s="411"/>
      <c r="B645" s="420"/>
      <c r="C645" s="413">
        <f t="shared" si="286"/>
        <v>3</v>
      </c>
      <c r="D645" s="442"/>
      <c r="E645" s="500"/>
      <c r="F645" s="500"/>
      <c r="G645" s="442"/>
      <c r="H645" s="516" t="s">
        <v>607</v>
      </c>
      <c r="I645" s="470" t="s">
        <v>699</v>
      </c>
      <c r="J645" s="573" t="s">
        <v>700</v>
      </c>
      <c r="K645" s="574">
        <f>COUNTA($H$646:$H$718)</f>
        <v>3</v>
      </c>
      <c r="L645" s="574">
        <f>COUNTA($I$646:$I$718)/K645</f>
        <v>8</v>
      </c>
      <c r="M645" s="518">
        <f>COUNTA($J$646:$J$718)/(L645*K645)</f>
        <v>3</v>
      </c>
      <c r="N645" s="581" t="s">
        <v>701</v>
      </c>
      <c r="O645" s="582"/>
      <c r="P645" s="582"/>
      <c r="Q645" s="582"/>
      <c r="R645" s="582"/>
      <c r="S645" s="582"/>
      <c r="T645" s="582"/>
      <c r="U645" s="556"/>
      <c r="V645" s="463" t="s">
        <v>702</v>
      </c>
      <c r="W645" s="447"/>
      <c r="X645" s="469" t="s">
        <v>703</v>
      </c>
      <c r="Y645" s="469"/>
      <c r="Z645" s="469"/>
      <c r="AA645" s="469"/>
      <c r="AB645" s="447"/>
      <c r="AC645" s="447"/>
      <c r="AD645" s="447"/>
      <c r="AE645" s="447"/>
      <c r="AF645" s="447"/>
      <c r="AG645" s="447"/>
      <c r="AH645" s="447"/>
      <c r="AI645" s="447"/>
      <c r="AJ645" s="447"/>
      <c r="AK645" s="447"/>
      <c r="AL645" s="447"/>
      <c r="AM645" s="447"/>
      <c r="AN645" s="447"/>
      <c r="AO645" s="447"/>
      <c r="AP645" s="442"/>
      <c r="AQ645" s="423"/>
      <c r="AR645" s="411"/>
      <c r="AS645" s="411"/>
      <c r="AT645" s="411"/>
    </row>
    <row r="646" spans="1:46" hidden="1" outlineLevel="3" x14ac:dyDescent="0.25">
      <c r="A646" s="411"/>
      <c r="B646" s="420"/>
      <c r="C646" s="413">
        <f t="shared" si="286"/>
        <v>3</v>
      </c>
      <c r="D646" s="442"/>
      <c r="E646" s="500"/>
      <c r="F646" s="500"/>
      <c r="G646" s="442"/>
      <c r="H646" s="463" t="str">
        <f>H$252</f>
        <v>Aut</v>
      </c>
      <c r="I646" s="463">
        <v>0</v>
      </c>
      <c r="J646" s="490" t="s">
        <v>586</v>
      </c>
      <c r="K646" s="583">
        <v>43753</v>
      </c>
      <c r="L646" s="583">
        <v>43753</v>
      </c>
      <c r="M646" s="583">
        <v>43753</v>
      </c>
      <c r="N646" s="447"/>
      <c r="O646" s="447"/>
      <c r="P646" s="447"/>
      <c r="Q646" s="447"/>
      <c r="R646" s="584">
        <v>43753</v>
      </c>
      <c r="S646" s="584">
        <v>43753</v>
      </c>
      <c r="T646" s="584">
        <v>43753</v>
      </c>
      <c r="U646" s="584">
        <v>43753</v>
      </c>
      <c r="V646" s="491">
        <v>0</v>
      </c>
      <c r="W646" s="447"/>
      <c r="X646" s="447" t="b">
        <f t="shared" ref="X646:AA648" si="293">R646&lt;(MAX(R$258:R$265)+MAX($I$320*R$320,$I$321*R$321,$I$322*R$322))</f>
        <v>0</v>
      </c>
      <c r="Y646" s="447" t="b">
        <f t="shared" si="293"/>
        <v>0</v>
      </c>
      <c r="Z646" s="447" t="b">
        <f t="shared" si="293"/>
        <v>0</v>
      </c>
      <c r="AA646" s="447" t="b">
        <f t="shared" si="293"/>
        <v>0</v>
      </c>
      <c r="AB646" s="447"/>
      <c r="AC646" s="447"/>
      <c r="AD646" s="447"/>
      <c r="AE646" s="447"/>
      <c r="AF646" s="447"/>
      <c r="AG646" s="447"/>
      <c r="AH646" s="447"/>
      <c r="AI646" s="447"/>
      <c r="AJ646" s="447"/>
      <c r="AK646" s="447"/>
      <c r="AL646" s="447"/>
      <c r="AM646" s="447"/>
      <c r="AN646" s="447"/>
      <c r="AO646" s="447"/>
      <c r="AP646" s="442"/>
      <c r="AQ646" s="423"/>
      <c r="AR646" s="411"/>
      <c r="AS646" s="411"/>
      <c r="AT646" s="411"/>
    </row>
    <row r="647" spans="1:46" hidden="1" outlineLevel="3" x14ac:dyDescent="0.25">
      <c r="A647" s="411"/>
      <c r="B647" s="420"/>
      <c r="C647" s="413">
        <f t="shared" si="286"/>
        <v>3</v>
      </c>
      <c r="D647" s="442"/>
      <c r="E647" s="500"/>
      <c r="F647" s="500"/>
      <c r="G647" s="442"/>
      <c r="H647" s="463"/>
      <c r="I647" s="463"/>
      <c r="J647" s="490" t="s">
        <v>10</v>
      </c>
      <c r="K647" s="447"/>
      <c r="L647" s="447"/>
      <c r="M647" s="447"/>
      <c r="N647" s="584">
        <v>43753</v>
      </c>
      <c r="O647" s="584">
        <v>43753</v>
      </c>
      <c r="P647" s="584">
        <v>43753</v>
      </c>
      <c r="Q647" s="584">
        <v>43753</v>
      </c>
      <c r="R647" s="584">
        <v>43753</v>
      </c>
      <c r="S647" s="584">
        <v>43753</v>
      </c>
      <c r="T647" s="584">
        <v>43753</v>
      </c>
      <c r="U647" s="584">
        <v>43753</v>
      </c>
      <c r="V647" s="585">
        <f>1-SUM(V617,V648)</f>
        <v>0.5</v>
      </c>
      <c r="W647" s="447"/>
      <c r="X647" s="447" t="b">
        <f t="shared" si="293"/>
        <v>0</v>
      </c>
      <c r="Y647" s="447" t="b">
        <f t="shared" si="293"/>
        <v>0</v>
      </c>
      <c r="Z647" s="447" t="b">
        <f t="shared" si="293"/>
        <v>0</v>
      </c>
      <c r="AA647" s="447" t="b">
        <f t="shared" si="293"/>
        <v>0</v>
      </c>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6"/>
        <v>3</v>
      </c>
      <c r="D648" s="442"/>
      <c r="E648" s="500"/>
      <c r="F648" s="500"/>
      <c r="G648" s="442"/>
      <c r="H648" s="463"/>
      <c r="I648" s="463"/>
      <c r="J648" s="490" t="s">
        <v>927</v>
      </c>
      <c r="K648" s="447"/>
      <c r="L648" s="447"/>
      <c r="M648" s="447"/>
      <c r="N648" s="447"/>
      <c r="O648" s="447"/>
      <c r="P648" s="447"/>
      <c r="Q648" s="447"/>
      <c r="R648" s="584">
        <v>43753</v>
      </c>
      <c r="S648" s="584">
        <v>43753</v>
      </c>
      <c r="T648" s="584">
        <v>43753</v>
      </c>
      <c r="U648" s="584">
        <v>43753</v>
      </c>
      <c r="V648" s="491">
        <v>0.5</v>
      </c>
      <c r="W648" s="447"/>
      <c r="X648" s="447" t="b">
        <f t="shared" si="293"/>
        <v>0</v>
      </c>
      <c r="Y648" s="447" t="b">
        <f t="shared" si="293"/>
        <v>0</v>
      </c>
      <c r="Z648" s="447" t="b">
        <f t="shared" si="293"/>
        <v>0</v>
      </c>
      <c r="AA648" s="447" t="b">
        <f t="shared" si="293"/>
        <v>0</v>
      </c>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INT($C$233)+3</f>
        <v>4</v>
      </c>
      <c r="D649" s="442"/>
      <c r="E649" s="500"/>
      <c r="F649" s="500"/>
      <c r="G649" s="442"/>
      <c r="H649" s="447"/>
      <c r="I649" s="463">
        <v>1</v>
      </c>
      <c r="J649" s="463" t="s">
        <v>704</v>
      </c>
      <c r="K649" s="546">
        <f>DATE(YEAR(K646)+1,MONTH(K646),DAY(K646))</f>
        <v>44119</v>
      </c>
      <c r="L649" s="546">
        <f>DATE(YEAR(L646)+1,MONTH(L646),DAY(L646))</f>
        <v>44119</v>
      </c>
      <c r="M649" s="546">
        <f>DATE(YEAR(M646)+1,MONTH(M646),DAY(M646))</f>
        <v>44119</v>
      </c>
      <c r="N649" s="447"/>
      <c r="O649" s="447"/>
      <c r="P649" s="447"/>
      <c r="Q649" s="447"/>
      <c r="R649" s="546">
        <f t="shared" ref="R649:U669" si="294">DATE(YEAR(R646)+1,MONTH(R646),DAY(R646))</f>
        <v>44119</v>
      </c>
      <c r="S649" s="546">
        <f t="shared" si="294"/>
        <v>44119</v>
      </c>
      <c r="T649" s="546">
        <f t="shared" si="294"/>
        <v>44119</v>
      </c>
      <c r="U649" s="546">
        <f t="shared" si="294"/>
        <v>44119</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INT($C$233)+3</f>
        <v>4</v>
      </c>
      <c r="D650" s="442"/>
      <c r="E650" s="500"/>
      <c r="F650" s="500"/>
      <c r="G650" s="442"/>
      <c r="H650" s="447"/>
      <c r="I650" s="463"/>
      <c r="J650" s="463" t="s">
        <v>694</v>
      </c>
      <c r="K650" s="447"/>
      <c r="L650" s="447"/>
      <c r="M650" s="447"/>
      <c r="N650" s="546">
        <f>DATE(YEAR(N647)+1,MONTH(N647),DAY(N647))</f>
        <v>44119</v>
      </c>
      <c r="O650" s="546">
        <f>DATE(YEAR(O647)+1,MONTH(O647),DAY(O647))</f>
        <v>44119</v>
      </c>
      <c r="P650" s="546">
        <f>DATE(YEAR(P647)+1,MONTH(P647),DAY(P647))</f>
        <v>44119</v>
      </c>
      <c r="Q650" s="546">
        <f>DATE(YEAR(Q647)+1,MONTH(Q647),DAY(Q647))</f>
        <v>44119</v>
      </c>
      <c r="R650" s="546">
        <f t="shared" si="294"/>
        <v>44119</v>
      </c>
      <c r="S650" s="546">
        <f t="shared" si="294"/>
        <v>44119</v>
      </c>
      <c r="T650" s="546">
        <f t="shared" si="294"/>
        <v>44119</v>
      </c>
      <c r="U650" s="546">
        <f t="shared" si="294"/>
        <v>44119</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INT($C$233)+3</f>
        <v>4</v>
      </c>
      <c r="D651" s="442"/>
      <c r="E651" s="500"/>
      <c r="F651" s="500"/>
      <c r="G651" s="442"/>
      <c r="H651" s="447"/>
      <c r="I651" s="463"/>
      <c r="J651" s="463" t="s">
        <v>695</v>
      </c>
      <c r="K651" s="447"/>
      <c r="L651" s="447"/>
      <c r="M651" s="447"/>
      <c r="N651" s="447"/>
      <c r="O651" s="447"/>
      <c r="P651" s="447"/>
      <c r="Q651" s="447"/>
      <c r="R651" s="546">
        <f t="shared" si="294"/>
        <v>44119</v>
      </c>
      <c r="S651" s="546">
        <f t="shared" si="294"/>
        <v>44119</v>
      </c>
      <c r="T651" s="546">
        <f t="shared" si="294"/>
        <v>44119</v>
      </c>
      <c r="U651" s="546">
        <f t="shared" si="294"/>
        <v>44119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ref="C652:C708" si="295">INT($C$233+3)</f>
        <v>4</v>
      </c>
      <c r="D652" s="442"/>
      <c r="E652" s="500"/>
      <c r="F652" s="500"/>
      <c r="G652" s="442"/>
      <c r="H652" s="447"/>
      <c r="I652" s="463">
        <v>2</v>
      </c>
      <c r="J652" s="463" t="s">
        <v>704</v>
      </c>
      <c r="K652" s="546">
        <f>DATE(YEAR(K649)+1,MONTH(K649),DAY(K649))</f>
        <v>44484</v>
      </c>
      <c r="L652" s="546">
        <f>DATE(YEAR(L649)+1,MONTH(L649),DAY(L649))</f>
        <v>44484</v>
      </c>
      <c r="M652" s="546">
        <f>DATE(YEAR(M649)+1,MONTH(M649),DAY(M649))</f>
        <v>44484</v>
      </c>
      <c r="N652" s="447"/>
      <c r="O652" s="447"/>
      <c r="P652" s="447"/>
      <c r="Q652" s="447"/>
      <c r="R652" s="546">
        <f t="shared" si="294"/>
        <v>44484</v>
      </c>
      <c r="S652" s="546">
        <f t="shared" si="294"/>
        <v>44484</v>
      </c>
      <c r="T652" s="546">
        <f t="shared" si="294"/>
        <v>44484</v>
      </c>
      <c r="U652" s="546">
        <f t="shared" si="294"/>
        <v>44484</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hidden="1" outlineLevel="3" x14ac:dyDescent="0.25">
      <c r="A653" s="411"/>
      <c r="B653" s="420"/>
      <c r="C653" s="413">
        <f t="shared" si="295"/>
        <v>4</v>
      </c>
      <c r="D653" s="442"/>
      <c r="E653" s="500"/>
      <c r="F653" s="500"/>
      <c r="G653" s="442"/>
      <c r="H653" s="447"/>
      <c r="I653" s="463"/>
      <c r="J653" s="463" t="s">
        <v>694</v>
      </c>
      <c r="K653" s="447"/>
      <c r="L653" s="447"/>
      <c r="M653" s="447"/>
      <c r="N653" s="546">
        <f>DATE(YEAR(N650)+1,MONTH(N650),DAY(N650))</f>
        <v>44484</v>
      </c>
      <c r="O653" s="546">
        <f>DATE(YEAR(O650)+1,MONTH(O650),DAY(O650))</f>
        <v>44484</v>
      </c>
      <c r="P653" s="546">
        <f>DATE(YEAR(P650)+1,MONTH(P650),DAY(P650))</f>
        <v>44484</v>
      </c>
      <c r="Q653" s="546">
        <f>DATE(YEAR(Q650)+1,MONTH(Q650),DAY(Q650))</f>
        <v>44484</v>
      </c>
      <c r="R653" s="546">
        <f t="shared" si="294"/>
        <v>44484</v>
      </c>
      <c r="S653" s="546">
        <f t="shared" si="294"/>
        <v>44484</v>
      </c>
      <c r="T653" s="546">
        <f t="shared" si="294"/>
        <v>44484</v>
      </c>
      <c r="U653" s="546">
        <f t="shared" si="294"/>
        <v>44484</v>
      </c>
      <c r="V653" s="447"/>
      <c r="W653" s="447"/>
      <c r="X653" s="447"/>
      <c r="Y653" s="447"/>
      <c r="Z653" s="447"/>
      <c r="AA653" s="447"/>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hidden="1" outlineLevel="3" x14ac:dyDescent="0.25">
      <c r="A654" s="411"/>
      <c r="B654" s="420"/>
      <c r="C654" s="413">
        <f t="shared" si="295"/>
        <v>4</v>
      </c>
      <c r="D654" s="442"/>
      <c r="E654" s="500"/>
      <c r="F654" s="500"/>
      <c r="G654" s="442"/>
      <c r="H654" s="447"/>
      <c r="I654" s="463"/>
      <c r="J654" s="463" t="s">
        <v>695</v>
      </c>
      <c r="K654" s="447"/>
      <c r="L654" s="447"/>
      <c r="M654" s="447"/>
      <c r="N654" s="447"/>
      <c r="O654" s="447"/>
      <c r="P654" s="447"/>
      <c r="Q654" s="447"/>
      <c r="R654" s="546">
        <f t="shared" si="294"/>
        <v>44484</v>
      </c>
      <c r="S654" s="546">
        <f t="shared" si="294"/>
        <v>44484</v>
      </c>
      <c r="T654" s="546">
        <f t="shared" si="294"/>
        <v>44484</v>
      </c>
      <c r="U654" s="546">
        <f t="shared" si="294"/>
        <v>44484</v>
      </c>
      <c r="V654" s="447"/>
      <c r="W654" s="447"/>
      <c r="X654" s="447"/>
      <c r="Y654" s="447"/>
      <c r="Z654" s="447"/>
      <c r="AA654" s="447"/>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hidden="1" outlineLevel="3" x14ac:dyDescent="0.25">
      <c r="A655" s="411"/>
      <c r="B655" s="420"/>
      <c r="C655" s="413">
        <f t="shared" si="295"/>
        <v>4</v>
      </c>
      <c r="D655" s="442"/>
      <c r="E655" s="500"/>
      <c r="F655" s="500"/>
      <c r="G655" s="442"/>
      <c r="H655" s="447"/>
      <c r="I655" s="463">
        <v>3</v>
      </c>
      <c r="J655" s="463" t="s">
        <v>704</v>
      </c>
      <c r="K655" s="546">
        <f>DATE(YEAR(K652)+1,MONTH(K652),DAY(K652))</f>
        <v>44849</v>
      </c>
      <c r="L655" s="546">
        <f>DATE(YEAR(L652)+1,MONTH(L652),DAY(L652))</f>
        <v>44849</v>
      </c>
      <c r="M655" s="546">
        <f>DATE(YEAR(M652)+1,MONTH(M652),DAY(M652))</f>
        <v>44849</v>
      </c>
      <c r="N655" s="447"/>
      <c r="O655" s="447"/>
      <c r="P655" s="447"/>
      <c r="Q655" s="447"/>
      <c r="R655" s="546">
        <f t="shared" si="294"/>
        <v>44849</v>
      </c>
      <c r="S655" s="546">
        <f t="shared" si="294"/>
        <v>44849</v>
      </c>
      <c r="T655" s="546">
        <f t="shared" si="294"/>
        <v>44849</v>
      </c>
      <c r="U655" s="546">
        <f t="shared" si="294"/>
        <v>44849</v>
      </c>
      <c r="V655" s="447"/>
      <c r="W655" s="447"/>
      <c r="X655" s="447"/>
      <c r="Y655" s="447"/>
      <c r="Z655" s="447"/>
      <c r="AA655" s="447"/>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hidden="1" outlineLevel="3" x14ac:dyDescent="0.25">
      <c r="A656" s="411"/>
      <c r="B656" s="420"/>
      <c r="C656" s="413">
        <f t="shared" si="295"/>
        <v>4</v>
      </c>
      <c r="D656" s="442"/>
      <c r="E656" s="500"/>
      <c r="F656" s="500"/>
      <c r="G656" s="442"/>
      <c r="H656" s="447"/>
      <c r="I656" s="463"/>
      <c r="J656" s="463" t="s">
        <v>694</v>
      </c>
      <c r="K656" s="447"/>
      <c r="L656" s="447"/>
      <c r="M656" s="447"/>
      <c r="N656" s="546">
        <f>DATE(YEAR(N653)+1,MONTH(N653),DAY(N653))</f>
        <v>44849</v>
      </c>
      <c r="O656" s="546">
        <f>DATE(YEAR(O653)+1,MONTH(O653),DAY(O653))</f>
        <v>44849</v>
      </c>
      <c r="P656" s="546">
        <f>DATE(YEAR(P653)+1,MONTH(P653),DAY(P653))</f>
        <v>44849</v>
      </c>
      <c r="Q656" s="546">
        <f>DATE(YEAR(Q653)+1,MONTH(Q653),DAY(Q653))</f>
        <v>44849</v>
      </c>
      <c r="R656" s="546">
        <f t="shared" si="294"/>
        <v>44849</v>
      </c>
      <c r="S656" s="546">
        <f t="shared" si="294"/>
        <v>44849</v>
      </c>
      <c r="T656" s="546">
        <f t="shared" si="294"/>
        <v>44849</v>
      </c>
      <c r="U656" s="546">
        <f t="shared" si="294"/>
        <v>44849</v>
      </c>
      <c r="V656" s="447"/>
      <c r="W656" s="447"/>
      <c r="X656" s="447"/>
      <c r="Y656" s="447"/>
      <c r="Z656" s="447"/>
      <c r="AA656" s="447"/>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hidden="1" outlineLevel="3" x14ac:dyDescent="0.25">
      <c r="A657" s="411"/>
      <c r="B657" s="420"/>
      <c r="C657" s="413">
        <f t="shared" si="295"/>
        <v>4</v>
      </c>
      <c r="D657" s="442"/>
      <c r="E657" s="500"/>
      <c r="F657" s="500"/>
      <c r="G657" s="442"/>
      <c r="H657" s="447"/>
      <c r="I657" s="463"/>
      <c r="J657" s="463" t="s">
        <v>695</v>
      </c>
      <c r="K657" s="447"/>
      <c r="L657" s="447"/>
      <c r="M657" s="447"/>
      <c r="N657" s="447"/>
      <c r="O657" s="447"/>
      <c r="P657" s="447"/>
      <c r="Q657" s="447"/>
      <c r="R657" s="546">
        <f t="shared" si="294"/>
        <v>44849</v>
      </c>
      <c r="S657" s="546">
        <f t="shared" si="294"/>
        <v>44849</v>
      </c>
      <c r="T657" s="546">
        <f t="shared" si="294"/>
        <v>44849</v>
      </c>
      <c r="U657" s="546">
        <f t="shared" si="294"/>
        <v>44849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hidden="1" outlineLevel="3" x14ac:dyDescent="0.25">
      <c r="A658" s="411"/>
      <c r="B658" s="420"/>
      <c r="C658" s="413">
        <f t="shared" si="295"/>
        <v>4</v>
      </c>
      <c r="D658" s="442"/>
      <c r="E658" s="500"/>
      <c r="F658" s="500"/>
      <c r="G658" s="442"/>
      <c r="H658" s="447"/>
      <c r="I658" s="463">
        <v>4</v>
      </c>
      <c r="J658" s="463" t="s">
        <v>704</v>
      </c>
      <c r="K658" s="546">
        <f>DATE(YEAR(K655)+1,MONTH(K655),DAY(K655))</f>
        <v>45214</v>
      </c>
      <c r="L658" s="546">
        <f>DATE(YEAR(L655)+1,MONTH(L655),DAY(L655))</f>
        <v>45214</v>
      </c>
      <c r="M658" s="546">
        <f>DATE(YEAR(M655)+1,MONTH(M655),DAY(M655))</f>
        <v>45214</v>
      </c>
      <c r="N658" s="447"/>
      <c r="O658" s="447"/>
      <c r="P658" s="447"/>
      <c r="Q658" s="447"/>
      <c r="R658" s="546">
        <f t="shared" si="294"/>
        <v>45214</v>
      </c>
      <c r="S658" s="546">
        <f t="shared" si="294"/>
        <v>45214</v>
      </c>
      <c r="T658" s="546">
        <f t="shared" si="294"/>
        <v>45214</v>
      </c>
      <c r="U658" s="546">
        <f t="shared" si="294"/>
        <v>45214</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hidden="1" outlineLevel="3" x14ac:dyDescent="0.25">
      <c r="A659" s="411"/>
      <c r="B659" s="420"/>
      <c r="C659" s="413">
        <f t="shared" si="295"/>
        <v>4</v>
      </c>
      <c r="D659" s="442"/>
      <c r="E659" s="500"/>
      <c r="F659" s="500"/>
      <c r="G659" s="442"/>
      <c r="H659" s="447"/>
      <c r="I659" s="463"/>
      <c r="J659" s="463" t="s">
        <v>694</v>
      </c>
      <c r="K659" s="447"/>
      <c r="L659" s="447"/>
      <c r="M659" s="447"/>
      <c r="N659" s="546">
        <f>DATE(YEAR(N656)+1,MONTH(N656),DAY(N656))</f>
        <v>45214</v>
      </c>
      <c r="O659" s="546">
        <f>DATE(YEAR(O656)+1,MONTH(O656),DAY(O656))</f>
        <v>45214</v>
      </c>
      <c r="P659" s="546">
        <f>DATE(YEAR(P656)+1,MONTH(P656),DAY(P656))</f>
        <v>45214</v>
      </c>
      <c r="Q659" s="546">
        <f>DATE(YEAR(Q656)+1,MONTH(Q656),DAY(Q656))</f>
        <v>45214</v>
      </c>
      <c r="R659" s="546">
        <f t="shared" si="294"/>
        <v>45214</v>
      </c>
      <c r="S659" s="546">
        <f t="shared" si="294"/>
        <v>45214</v>
      </c>
      <c r="T659" s="546">
        <f t="shared" si="294"/>
        <v>45214</v>
      </c>
      <c r="U659" s="546">
        <f t="shared" si="294"/>
        <v>45214</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hidden="1" outlineLevel="3" x14ac:dyDescent="0.25">
      <c r="A660" s="411"/>
      <c r="B660" s="420"/>
      <c r="C660" s="413">
        <f t="shared" si="295"/>
        <v>4</v>
      </c>
      <c r="D660" s="442"/>
      <c r="E660" s="500"/>
      <c r="F660" s="500"/>
      <c r="G660" s="442"/>
      <c r="H660" s="447"/>
      <c r="I660" s="463"/>
      <c r="J660" s="463" t="s">
        <v>695</v>
      </c>
      <c r="K660" s="447"/>
      <c r="L660" s="447"/>
      <c r="M660" s="447"/>
      <c r="N660" s="447"/>
      <c r="O660" s="447"/>
      <c r="P660" s="447"/>
      <c r="Q660" s="447"/>
      <c r="R660" s="546">
        <f t="shared" si="294"/>
        <v>45214</v>
      </c>
      <c r="S660" s="546">
        <f t="shared" si="294"/>
        <v>45214</v>
      </c>
      <c r="T660" s="546">
        <f t="shared" si="294"/>
        <v>45214</v>
      </c>
      <c r="U660" s="546">
        <f t="shared" si="294"/>
        <v>45214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hidden="1" outlineLevel="3" x14ac:dyDescent="0.25">
      <c r="A661" s="411"/>
      <c r="B661" s="420"/>
      <c r="C661" s="413">
        <f t="shared" si="295"/>
        <v>4</v>
      </c>
      <c r="D661" s="442"/>
      <c r="E661" s="500"/>
      <c r="F661" s="500"/>
      <c r="G661" s="442"/>
      <c r="H661" s="447"/>
      <c r="I661" s="463">
        <v>5</v>
      </c>
      <c r="J661" s="463" t="s">
        <v>704</v>
      </c>
      <c r="K661" s="546">
        <f>DATE(YEAR(K658)+1,MONTH(K658),DAY(K658))</f>
        <v>45580</v>
      </c>
      <c r="L661" s="546">
        <f>DATE(YEAR(L658)+1,MONTH(L658),DAY(L658))</f>
        <v>45580</v>
      </c>
      <c r="M661" s="546">
        <f>DATE(YEAR(M658)+1,MONTH(M658),DAY(M658))</f>
        <v>45580</v>
      </c>
      <c r="N661" s="447"/>
      <c r="O661" s="447"/>
      <c r="P661" s="447"/>
      <c r="Q661" s="447"/>
      <c r="R661" s="546">
        <f t="shared" si="294"/>
        <v>45580</v>
      </c>
      <c r="S661" s="546">
        <f t="shared" si="294"/>
        <v>45580</v>
      </c>
      <c r="T661" s="546">
        <f t="shared" si="294"/>
        <v>45580</v>
      </c>
      <c r="U661" s="546">
        <f t="shared" si="294"/>
        <v>45580</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hidden="1" outlineLevel="3" x14ac:dyDescent="0.25">
      <c r="A662" s="411"/>
      <c r="B662" s="420"/>
      <c r="C662" s="413">
        <f t="shared" si="295"/>
        <v>4</v>
      </c>
      <c r="D662" s="442"/>
      <c r="E662" s="500"/>
      <c r="F662" s="500"/>
      <c r="G662" s="442"/>
      <c r="H662" s="447"/>
      <c r="I662" s="463"/>
      <c r="J662" s="463" t="s">
        <v>694</v>
      </c>
      <c r="K662" s="447"/>
      <c r="L662" s="447"/>
      <c r="M662" s="447"/>
      <c r="N662" s="546">
        <f>DATE(YEAR(N659)+1,MONTH(N659),DAY(N659))</f>
        <v>45580</v>
      </c>
      <c r="O662" s="546">
        <f>DATE(YEAR(O659)+1,MONTH(O659),DAY(O659))</f>
        <v>45580</v>
      </c>
      <c r="P662" s="546">
        <f>DATE(YEAR(P659)+1,MONTH(P659),DAY(P659))</f>
        <v>45580</v>
      </c>
      <c r="Q662" s="546">
        <f>DATE(YEAR(Q659)+1,MONTH(Q659),DAY(Q659))</f>
        <v>45580</v>
      </c>
      <c r="R662" s="546">
        <f t="shared" si="294"/>
        <v>45580</v>
      </c>
      <c r="S662" s="546">
        <f t="shared" si="294"/>
        <v>45580</v>
      </c>
      <c r="T662" s="546">
        <f t="shared" si="294"/>
        <v>45580</v>
      </c>
      <c r="U662" s="546">
        <f t="shared" si="294"/>
        <v>45580</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hidden="1" outlineLevel="3" x14ac:dyDescent="0.25">
      <c r="A663" s="411"/>
      <c r="B663" s="420"/>
      <c r="C663" s="413">
        <f t="shared" si="295"/>
        <v>4</v>
      </c>
      <c r="D663" s="442"/>
      <c r="E663" s="500"/>
      <c r="F663" s="500"/>
      <c r="G663" s="442"/>
      <c r="H663" s="447"/>
      <c r="I663" s="463"/>
      <c r="J663" s="463" t="s">
        <v>695</v>
      </c>
      <c r="K663" s="447"/>
      <c r="L663" s="447"/>
      <c r="M663" s="447"/>
      <c r="N663" s="447"/>
      <c r="O663" s="447"/>
      <c r="P663" s="447"/>
      <c r="Q663" s="447"/>
      <c r="R663" s="546">
        <f t="shared" si="294"/>
        <v>45580</v>
      </c>
      <c r="S663" s="546">
        <f t="shared" si="294"/>
        <v>45580</v>
      </c>
      <c r="T663" s="546">
        <f t="shared" si="294"/>
        <v>45580</v>
      </c>
      <c r="U663" s="546">
        <f t="shared" si="294"/>
        <v>45580</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hidden="1" outlineLevel="3" x14ac:dyDescent="0.25">
      <c r="A664" s="411"/>
      <c r="B664" s="420"/>
      <c r="C664" s="413">
        <f t="shared" si="295"/>
        <v>4</v>
      </c>
      <c r="D664" s="442"/>
      <c r="E664" s="500"/>
      <c r="F664" s="500"/>
      <c r="G664" s="442"/>
      <c r="H664" s="447"/>
      <c r="I664" s="463">
        <v>6</v>
      </c>
      <c r="J664" s="463" t="s">
        <v>704</v>
      </c>
      <c r="K664" s="546">
        <f>DATE(YEAR(K661)+1,MONTH(K661),DAY(K661))</f>
        <v>45945</v>
      </c>
      <c r="L664" s="546">
        <f>DATE(YEAR(L661)+1,MONTH(L661),DAY(L661))</f>
        <v>45945</v>
      </c>
      <c r="M664" s="546">
        <f>DATE(YEAR(M661)+1,MONTH(M661),DAY(M661))</f>
        <v>45945</v>
      </c>
      <c r="N664" s="447"/>
      <c r="O664" s="447"/>
      <c r="P664" s="447"/>
      <c r="Q664" s="447"/>
      <c r="R664" s="546">
        <f t="shared" si="294"/>
        <v>45945</v>
      </c>
      <c r="S664" s="546">
        <f t="shared" si="294"/>
        <v>45945</v>
      </c>
      <c r="T664" s="546">
        <f t="shared" si="294"/>
        <v>45945</v>
      </c>
      <c r="U664" s="546">
        <f t="shared" si="294"/>
        <v>45945</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hidden="1" outlineLevel="3" x14ac:dyDescent="0.25">
      <c r="A665" s="411"/>
      <c r="B665" s="420"/>
      <c r="C665" s="413">
        <f t="shared" si="295"/>
        <v>4</v>
      </c>
      <c r="D665" s="442"/>
      <c r="E665" s="500"/>
      <c r="F665" s="500"/>
      <c r="G665" s="442"/>
      <c r="H665" s="447"/>
      <c r="I665" s="463"/>
      <c r="J665" s="463" t="s">
        <v>694</v>
      </c>
      <c r="K665" s="447"/>
      <c r="L665" s="447"/>
      <c r="M665" s="447"/>
      <c r="N665" s="546">
        <f>DATE(YEAR(N662)+1,MONTH(N662),DAY(N662))</f>
        <v>45945</v>
      </c>
      <c r="O665" s="546">
        <f>DATE(YEAR(O662)+1,MONTH(O662),DAY(O662))</f>
        <v>45945</v>
      </c>
      <c r="P665" s="546">
        <f>DATE(YEAR(P662)+1,MONTH(P662),DAY(P662))</f>
        <v>45945</v>
      </c>
      <c r="Q665" s="546">
        <f>DATE(YEAR(Q662)+1,MONTH(Q662),DAY(Q662))</f>
        <v>45945</v>
      </c>
      <c r="R665" s="546">
        <f t="shared" si="294"/>
        <v>45945</v>
      </c>
      <c r="S665" s="546">
        <f t="shared" si="294"/>
        <v>45945</v>
      </c>
      <c r="T665" s="546">
        <f t="shared" si="294"/>
        <v>45945</v>
      </c>
      <c r="U665" s="546">
        <f t="shared" si="294"/>
        <v>45945</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hidden="1" outlineLevel="3" x14ac:dyDescent="0.25">
      <c r="A666" s="411"/>
      <c r="B666" s="420"/>
      <c r="C666" s="413">
        <f t="shared" si="295"/>
        <v>4</v>
      </c>
      <c r="D666" s="442"/>
      <c r="E666" s="500"/>
      <c r="F666" s="500"/>
      <c r="G666" s="442"/>
      <c r="H666" s="447"/>
      <c r="I666" s="463"/>
      <c r="J666" s="463" t="s">
        <v>695</v>
      </c>
      <c r="K666" s="447"/>
      <c r="L666" s="447"/>
      <c r="M666" s="447"/>
      <c r="N666" s="447"/>
      <c r="O666" s="447"/>
      <c r="P666" s="447"/>
      <c r="Q666" s="447"/>
      <c r="R666" s="546">
        <f t="shared" si="294"/>
        <v>45945</v>
      </c>
      <c r="S666" s="546">
        <f t="shared" si="294"/>
        <v>45945</v>
      </c>
      <c r="T666" s="546">
        <f t="shared" si="294"/>
        <v>45945</v>
      </c>
      <c r="U666" s="546">
        <f t="shared" si="294"/>
        <v>45945</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hidden="1" outlineLevel="3" x14ac:dyDescent="0.25">
      <c r="A667" s="411"/>
      <c r="B667" s="420"/>
      <c r="C667" s="413">
        <f t="shared" si="295"/>
        <v>4</v>
      </c>
      <c r="D667" s="442"/>
      <c r="E667" s="500"/>
      <c r="F667" s="500"/>
      <c r="G667" s="442"/>
      <c r="H667" s="447"/>
      <c r="I667" s="463">
        <v>7</v>
      </c>
      <c r="J667" s="463" t="s">
        <v>704</v>
      </c>
      <c r="K667" s="546">
        <f>DATE(YEAR(K664)+1,MONTH(K664),DAY(K664))</f>
        <v>46310</v>
      </c>
      <c r="L667" s="546">
        <f>DATE(YEAR(L664)+1,MONTH(L664),DAY(L664))</f>
        <v>46310</v>
      </c>
      <c r="M667" s="546">
        <f>DATE(YEAR(M664)+1,MONTH(M664),DAY(M664))</f>
        <v>46310</v>
      </c>
      <c r="N667" s="447"/>
      <c r="O667" s="447"/>
      <c r="P667" s="447"/>
      <c r="Q667" s="447"/>
      <c r="R667" s="546">
        <f t="shared" si="294"/>
        <v>46310</v>
      </c>
      <c r="S667" s="546">
        <f t="shared" si="294"/>
        <v>46310</v>
      </c>
      <c r="T667" s="546">
        <f t="shared" si="294"/>
        <v>46310</v>
      </c>
      <c r="U667" s="546">
        <f t="shared" si="294"/>
        <v>46310</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hidden="1" outlineLevel="3" x14ac:dyDescent="0.25">
      <c r="A668" s="411"/>
      <c r="B668" s="420"/>
      <c r="C668" s="413">
        <f t="shared" si="295"/>
        <v>4</v>
      </c>
      <c r="D668" s="442"/>
      <c r="E668" s="500"/>
      <c r="F668" s="500"/>
      <c r="G668" s="442"/>
      <c r="H668" s="447"/>
      <c r="I668" s="463"/>
      <c r="J668" s="463" t="s">
        <v>694</v>
      </c>
      <c r="K668" s="447"/>
      <c r="L668" s="447"/>
      <c r="M668" s="447"/>
      <c r="N668" s="546">
        <f>DATE(YEAR(N665)+1,MONTH(N665),DAY(N665))</f>
        <v>46310</v>
      </c>
      <c r="O668" s="546">
        <f>DATE(YEAR(O665)+1,MONTH(O665),DAY(O665))</f>
        <v>46310</v>
      </c>
      <c r="P668" s="546">
        <f>DATE(YEAR(P665)+1,MONTH(P665),DAY(P665))</f>
        <v>46310</v>
      </c>
      <c r="Q668" s="546">
        <f>DATE(YEAR(Q665)+1,MONTH(Q665),DAY(Q665))</f>
        <v>46310</v>
      </c>
      <c r="R668" s="546">
        <f t="shared" si="294"/>
        <v>46310</v>
      </c>
      <c r="S668" s="546">
        <f t="shared" si="294"/>
        <v>46310</v>
      </c>
      <c r="T668" s="546">
        <f t="shared" si="294"/>
        <v>46310</v>
      </c>
      <c r="U668" s="546">
        <f t="shared" si="294"/>
        <v>46310</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hidden="1" outlineLevel="3" x14ac:dyDescent="0.25">
      <c r="A669" s="411"/>
      <c r="B669" s="420"/>
      <c r="C669" s="413">
        <f t="shared" si="295"/>
        <v>4</v>
      </c>
      <c r="D669" s="442"/>
      <c r="E669" s="500"/>
      <c r="F669" s="500"/>
      <c r="G669" s="442"/>
      <c r="H669" s="447"/>
      <c r="I669" s="463"/>
      <c r="J669" s="463" t="s">
        <v>695</v>
      </c>
      <c r="K669" s="447"/>
      <c r="L669" s="447"/>
      <c r="M669" s="447"/>
      <c r="N669" s="447"/>
      <c r="O669" s="447"/>
      <c r="P669" s="447"/>
      <c r="Q669" s="447"/>
      <c r="R669" s="546">
        <f t="shared" si="294"/>
        <v>46310</v>
      </c>
      <c r="S669" s="546">
        <f t="shared" si="294"/>
        <v>46310</v>
      </c>
      <c r="T669" s="546">
        <f t="shared" si="294"/>
        <v>46310</v>
      </c>
      <c r="U669" s="546">
        <f t="shared" si="294"/>
        <v>46310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hidden="1" outlineLevel="3" x14ac:dyDescent="0.25">
      <c r="A670" s="411"/>
      <c r="B670" s="420"/>
      <c r="C670" s="413">
        <f t="shared" si="295"/>
        <v>4</v>
      </c>
      <c r="D670" s="442"/>
      <c r="E670" s="500"/>
      <c r="F670" s="500"/>
      <c r="G670" s="442"/>
      <c r="H670" s="463" t="str">
        <f>H$253</f>
        <v>Win</v>
      </c>
      <c r="I670" s="463">
        <v>0</v>
      </c>
      <c r="J670" s="463" t="s">
        <v>704</v>
      </c>
      <c r="K670" s="584">
        <v>43845</v>
      </c>
      <c r="L670" s="584">
        <v>43845</v>
      </c>
      <c r="M670" s="584">
        <v>43845</v>
      </c>
      <c r="N670" s="447"/>
      <c r="O670" s="447"/>
      <c r="P670" s="447"/>
      <c r="Q670" s="447"/>
      <c r="R670" s="584">
        <v>43845</v>
      </c>
      <c r="S670" s="584">
        <v>43845</v>
      </c>
      <c r="T670" s="584">
        <v>43845</v>
      </c>
      <c r="U670" s="584">
        <v>43845</v>
      </c>
      <c r="V670" s="447"/>
      <c r="W670" s="447"/>
      <c r="X670" s="447" t="b">
        <f t="shared" ref="X670:AA672" si="296">R670&lt;(MAX(R$274:R$281)+MAX($I$320*R$320,$I$321*R$321,$I$322*R$322))</f>
        <v>0</v>
      </c>
      <c r="Y670" s="447" t="b">
        <f t="shared" si="296"/>
        <v>0</v>
      </c>
      <c r="Z670" s="447" t="b">
        <f t="shared" si="296"/>
        <v>0</v>
      </c>
      <c r="AA670" s="447" t="b">
        <f t="shared" si="296"/>
        <v>0</v>
      </c>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hidden="1" outlineLevel="3" x14ac:dyDescent="0.25">
      <c r="A671" s="411"/>
      <c r="B671" s="420"/>
      <c r="C671" s="413">
        <f t="shared" si="295"/>
        <v>4</v>
      </c>
      <c r="D671" s="442"/>
      <c r="E671" s="500"/>
      <c r="F671" s="500"/>
      <c r="G671" s="442"/>
      <c r="H671" s="463"/>
      <c r="I671" s="463"/>
      <c r="J671" s="463" t="s">
        <v>694</v>
      </c>
      <c r="K671" s="447"/>
      <c r="L671" s="447"/>
      <c r="M671" s="447"/>
      <c r="N671" s="584">
        <v>43845</v>
      </c>
      <c r="O671" s="584">
        <v>43845</v>
      </c>
      <c r="P671" s="584">
        <v>43845</v>
      </c>
      <c r="Q671" s="584">
        <v>43845</v>
      </c>
      <c r="R671" s="584">
        <v>43845</v>
      </c>
      <c r="S671" s="584">
        <v>43845</v>
      </c>
      <c r="T671" s="584">
        <v>43845</v>
      </c>
      <c r="U671" s="584">
        <v>43845</v>
      </c>
      <c r="V671" s="447"/>
      <c r="W671" s="447"/>
      <c r="X671" s="447" t="b">
        <f t="shared" si="296"/>
        <v>0</v>
      </c>
      <c r="Y671" s="447" t="b">
        <f t="shared" si="296"/>
        <v>0</v>
      </c>
      <c r="Z671" s="447" t="b">
        <f t="shared" si="296"/>
        <v>0</v>
      </c>
      <c r="AA671" s="447" t="b">
        <f t="shared" si="296"/>
        <v>0</v>
      </c>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hidden="1" outlineLevel="3" x14ac:dyDescent="0.25">
      <c r="A672" s="411"/>
      <c r="B672" s="420"/>
      <c r="C672" s="413">
        <f t="shared" si="295"/>
        <v>4</v>
      </c>
      <c r="D672" s="442"/>
      <c r="E672" s="500"/>
      <c r="F672" s="500"/>
      <c r="G672" s="442"/>
      <c r="H672" s="463"/>
      <c r="I672" s="463"/>
      <c r="J672" s="463" t="s">
        <v>695</v>
      </c>
      <c r="K672" s="447"/>
      <c r="L672" s="447"/>
      <c r="M672" s="447"/>
      <c r="N672" s="447"/>
      <c r="O672" s="447"/>
      <c r="P672" s="447"/>
      <c r="Q672" s="447"/>
      <c r="R672" s="584">
        <v>43845</v>
      </c>
      <c r="S672" s="584">
        <v>43845</v>
      </c>
      <c r="T672" s="584">
        <v>43845</v>
      </c>
      <c r="U672" s="584">
        <v>43845</v>
      </c>
      <c r="V672" s="447"/>
      <c r="W672" s="447"/>
      <c r="X672" s="447" t="b">
        <f t="shared" si="296"/>
        <v>0</v>
      </c>
      <c r="Y672" s="447" t="b">
        <f t="shared" si="296"/>
        <v>0</v>
      </c>
      <c r="Z672" s="447" t="b">
        <f t="shared" si="296"/>
        <v>0</v>
      </c>
      <c r="AA672" s="447" t="b">
        <f t="shared" si="296"/>
        <v>0</v>
      </c>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hidden="1" outlineLevel="3" x14ac:dyDescent="0.25">
      <c r="A673" s="411"/>
      <c r="B673" s="420"/>
      <c r="C673" s="413">
        <f t="shared" si="295"/>
        <v>4</v>
      </c>
      <c r="D673" s="442"/>
      <c r="E673" s="500"/>
      <c r="F673" s="500"/>
      <c r="G673" s="442"/>
      <c r="H673" s="447"/>
      <c r="I673" s="463">
        <v>1</v>
      </c>
      <c r="J673" s="463" t="s">
        <v>704</v>
      </c>
      <c r="K673" s="546">
        <f>DATE(YEAR(K670)+1,MONTH(K670),DAY(K670))</f>
        <v>44211</v>
      </c>
      <c r="L673" s="546">
        <f>DATE(YEAR(L670)+1,MONTH(L670),DAY(L670))</f>
        <v>44211</v>
      </c>
      <c r="M673" s="546">
        <f>DATE(YEAR(M670)+1,MONTH(M670),DAY(M670))</f>
        <v>44211</v>
      </c>
      <c r="N673" s="447"/>
      <c r="O673" s="447"/>
      <c r="P673" s="447"/>
      <c r="Q673" s="447"/>
      <c r="R673" s="546">
        <f t="shared" ref="R673:U673" si="297">DATE(YEAR(R670)+1,MONTH(R670),DAY(R670))</f>
        <v>44211</v>
      </c>
      <c r="S673" s="546">
        <f t="shared" si="297"/>
        <v>44211</v>
      </c>
      <c r="T673" s="546">
        <f t="shared" si="297"/>
        <v>44211</v>
      </c>
      <c r="U673" s="546">
        <f t="shared" si="297"/>
        <v>44211</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hidden="1" outlineLevel="3" x14ac:dyDescent="0.25">
      <c r="A674" s="411"/>
      <c r="B674" s="420"/>
      <c r="C674" s="413">
        <f t="shared" si="295"/>
        <v>4</v>
      </c>
      <c r="D674" s="442"/>
      <c r="E674" s="500"/>
      <c r="F674" s="500"/>
      <c r="G674" s="442"/>
      <c r="H674" s="447"/>
      <c r="I674" s="463"/>
      <c r="J674" s="463" t="s">
        <v>694</v>
      </c>
      <c r="K674" s="447"/>
      <c r="L674" s="447"/>
      <c r="M674" s="447"/>
      <c r="N674" s="546">
        <f>DATE(YEAR(N671)+1,MONTH(N671),DAY(N671))</f>
        <v>44211</v>
      </c>
      <c r="O674" s="546">
        <f>DATE(YEAR(O671)+1,MONTH(O671),DAY(O671))</f>
        <v>44211</v>
      </c>
      <c r="P674" s="546">
        <f>DATE(YEAR(P671)+1,MONTH(P671),DAY(P671))</f>
        <v>44211</v>
      </c>
      <c r="Q674" s="546">
        <f>DATE(YEAR(Q671)+1,MONTH(Q671),DAY(Q671))</f>
        <v>44211</v>
      </c>
      <c r="R674" s="546">
        <f t="shared" ref="R674:U674" si="298">DATE(YEAR(R671)+1,MONTH(R671),DAY(R671))</f>
        <v>44211</v>
      </c>
      <c r="S674" s="546">
        <f t="shared" si="298"/>
        <v>44211</v>
      </c>
      <c r="T674" s="546">
        <f t="shared" si="298"/>
        <v>44211</v>
      </c>
      <c r="U674" s="546">
        <f t="shared" si="298"/>
        <v>44211</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hidden="1" outlineLevel="3" x14ac:dyDescent="0.25">
      <c r="A675" s="411"/>
      <c r="B675" s="420"/>
      <c r="C675" s="413">
        <f t="shared" si="295"/>
        <v>4</v>
      </c>
      <c r="D675" s="442"/>
      <c r="E675" s="500"/>
      <c r="F675" s="500"/>
      <c r="G675" s="442"/>
      <c r="H675" s="447"/>
      <c r="I675" s="463"/>
      <c r="J675" s="463" t="s">
        <v>695</v>
      </c>
      <c r="K675" s="447"/>
      <c r="L675" s="447"/>
      <c r="M675" s="447"/>
      <c r="N675" s="447"/>
      <c r="O675" s="447"/>
      <c r="P675" s="447"/>
      <c r="Q675" s="447"/>
      <c r="R675" s="546">
        <f t="shared" ref="R675:U675" si="299">DATE(YEAR(R672)+1,MONTH(R672),DAY(R672))</f>
        <v>44211</v>
      </c>
      <c r="S675" s="546">
        <f t="shared" si="299"/>
        <v>44211</v>
      </c>
      <c r="T675" s="546">
        <f t="shared" si="299"/>
        <v>44211</v>
      </c>
      <c r="U675" s="546">
        <f t="shared" si="299"/>
        <v>44211</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hidden="1" outlineLevel="3" x14ac:dyDescent="0.25">
      <c r="A676" s="411"/>
      <c r="B676" s="420"/>
      <c r="C676" s="413">
        <f t="shared" si="295"/>
        <v>4</v>
      </c>
      <c r="D676" s="442"/>
      <c r="E676" s="500"/>
      <c r="F676" s="500"/>
      <c r="G676" s="442"/>
      <c r="H676" s="447"/>
      <c r="I676" s="463">
        <v>2</v>
      </c>
      <c r="J676" s="463" t="s">
        <v>704</v>
      </c>
      <c r="K676" s="546">
        <f>DATE(YEAR(K673)+1,MONTH(K673),DAY(K673))</f>
        <v>44576</v>
      </c>
      <c r="L676" s="546">
        <f>DATE(YEAR(L673)+1,MONTH(L673),DAY(L673))</f>
        <v>44576</v>
      </c>
      <c r="M676" s="546">
        <f>DATE(YEAR(M673)+1,MONTH(M673),DAY(M673))</f>
        <v>44576</v>
      </c>
      <c r="N676" s="447"/>
      <c r="O676" s="447"/>
      <c r="P676" s="447"/>
      <c r="Q676" s="447"/>
      <c r="R676" s="546">
        <f t="shared" ref="R676:U676" si="300">DATE(YEAR(R673)+1,MONTH(R673),DAY(R673))</f>
        <v>44576</v>
      </c>
      <c r="S676" s="546">
        <f t="shared" si="300"/>
        <v>44576</v>
      </c>
      <c r="T676" s="546">
        <f t="shared" si="300"/>
        <v>44576</v>
      </c>
      <c r="U676" s="546">
        <f t="shared" si="300"/>
        <v>44576</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hidden="1" outlineLevel="3" x14ac:dyDescent="0.25">
      <c r="A677" s="411"/>
      <c r="B677" s="420"/>
      <c r="C677" s="413">
        <f t="shared" si="295"/>
        <v>4</v>
      </c>
      <c r="D677" s="442"/>
      <c r="E677" s="500"/>
      <c r="F677" s="500"/>
      <c r="G677" s="442"/>
      <c r="H677" s="447"/>
      <c r="I677" s="463"/>
      <c r="J677" s="463" t="s">
        <v>694</v>
      </c>
      <c r="K677" s="447"/>
      <c r="L677" s="447"/>
      <c r="M677" s="447"/>
      <c r="N677" s="546">
        <f>DATE(YEAR(N674)+1,MONTH(N674),DAY(N674))</f>
        <v>44576</v>
      </c>
      <c r="O677" s="546">
        <f>DATE(YEAR(O674)+1,MONTH(O674),DAY(O674))</f>
        <v>44576</v>
      </c>
      <c r="P677" s="546">
        <f>DATE(YEAR(P674)+1,MONTH(P674),DAY(P674))</f>
        <v>44576</v>
      </c>
      <c r="Q677" s="546">
        <f>DATE(YEAR(Q674)+1,MONTH(Q674),DAY(Q674))</f>
        <v>44576</v>
      </c>
      <c r="R677" s="546">
        <f t="shared" ref="R677:U677" si="301">DATE(YEAR(R674)+1,MONTH(R674),DAY(R674))</f>
        <v>44576</v>
      </c>
      <c r="S677" s="546">
        <f t="shared" si="301"/>
        <v>44576</v>
      </c>
      <c r="T677" s="546">
        <f t="shared" si="301"/>
        <v>44576</v>
      </c>
      <c r="U677" s="546">
        <f t="shared" si="301"/>
        <v>44576</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hidden="1" outlineLevel="3" x14ac:dyDescent="0.25">
      <c r="A678" s="411"/>
      <c r="B678" s="420"/>
      <c r="C678" s="413">
        <f t="shared" si="295"/>
        <v>4</v>
      </c>
      <c r="D678" s="442"/>
      <c r="E678" s="500"/>
      <c r="F678" s="500"/>
      <c r="G678" s="442"/>
      <c r="H678" s="447"/>
      <c r="I678" s="463"/>
      <c r="J678" s="463" t="s">
        <v>695</v>
      </c>
      <c r="K678" s="447"/>
      <c r="L678" s="447"/>
      <c r="M678" s="447"/>
      <c r="N678" s="447"/>
      <c r="O678" s="447"/>
      <c r="P678" s="447"/>
      <c r="Q678" s="447"/>
      <c r="R678" s="546">
        <f t="shared" ref="R678:U678" si="302">DATE(YEAR(R675)+1,MONTH(R675),DAY(R675))</f>
        <v>44576</v>
      </c>
      <c r="S678" s="546">
        <f t="shared" si="302"/>
        <v>44576</v>
      </c>
      <c r="T678" s="546">
        <f t="shared" si="302"/>
        <v>44576</v>
      </c>
      <c r="U678" s="546">
        <f t="shared" si="302"/>
        <v>44576</v>
      </c>
      <c r="V678" s="447"/>
      <c r="W678" s="447"/>
      <c r="X678" s="447"/>
      <c r="Y678" s="447"/>
      <c r="Z678" s="447"/>
      <c r="AA678" s="447"/>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hidden="1" outlineLevel="3" x14ac:dyDescent="0.25">
      <c r="A679" s="411"/>
      <c r="B679" s="420"/>
      <c r="C679" s="413">
        <f t="shared" si="295"/>
        <v>4</v>
      </c>
      <c r="D679" s="442"/>
      <c r="E679" s="500"/>
      <c r="F679" s="500"/>
      <c r="G679" s="442"/>
      <c r="H679" s="447"/>
      <c r="I679" s="463">
        <v>3</v>
      </c>
      <c r="J679" s="463" t="s">
        <v>704</v>
      </c>
      <c r="K679" s="546">
        <f>DATE(YEAR(K676)+1,MONTH(K676),DAY(K676))</f>
        <v>44941</v>
      </c>
      <c r="L679" s="546">
        <f>DATE(YEAR(L676)+1,MONTH(L676),DAY(L676))</f>
        <v>44941</v>
      </c>
      <c r="M679" s="546">
        <f>DATE(YEAR(M676)+1,MONTH(M676),DAY(M676))</f>
        <v>44941</v>
      </c>
      <c r="N679" s="447"/>
      <c r="O679" s="447"/>
      <c r="P679" s="447"/>
      <c r="Q679" s="447"/>
      <c r="R679" s="546">
        <f t="shared" ref="R679:U679" si="303">DATE(YEAR(R676)+1,MONTH(R676),DAY(R676))</f>
        <v>44941</v>
      </c>
      <c r="S679" s="546">
        <f t="shared" si="303"/>
        <v>44941</v>
      </c>
      <c r="T679" s="546">
        <f t="shared" si="303"/>
        <v>44941</v>
      </c>
      <c r="U679" s="546">
        <f t="shared" si="303"/>
        <v>44941</v>
      </c>
      <c r="V679" s="447"/>
      <c r="W679" s="447"/>
      <c r="X679" s="447"/>
      <c r="Y679" s="447"/>
      <c r="Z679" s="447"/>
      <c r="AA679" s="447"/>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hidden="1" outlineLevel="3" x14ac:dyDescent="0.25">
      <c r="A680" s="411"/>
      <c r="B680" s="420"/>
      <c r="C680" s="413">
        <f t="shared" si="295"/>
        <v>4</v>
      </c>
      <c r="D680" s="442"/>
      <c r="E680" s="500"/>
      <c r="F680" s="500"/>
      <c r="G680" s="442"/>
      <c r="H680" s="447"/>
      <c r="I680" s="463"/>
      <c r="J680" s="463" t="s">
        <v>694</v>
      </c>
      <c r="K680" s="447"/>
      <c r="L680" s="447"/>
      <c r="M680" s="447"/>
      <c r="N680" s="546">
        <f>DATE(YEAR(N677)+1,MONTH(N677),DAY(N677))</f>
        <v>44941</v>
      </c>
      <c r="O680" s="546">
        <f>DATE(YEAR(O677)+1,MONTH(O677),DAY(O677))</f>
        <v>44941</v>
      </c>
      <c r="P680" s="546">
        <f>DATE(YEAR(P677)+1,MONTH(P677),DAY(P677))</f>
        <v>44941</v>
      </c>
      <c r="Q680" s="546">
        <f>DATE(YEAR(Q677)+1,MONTH(Q677),DAY(Q677))</f>
        <v>44941</v>
      </c>
      <c r="R680" s="546">
        <f t="shared" ref="R680:U680" si="304">DATE(YEAR(R677)+1,MONTH(R677),DAY(R677))</f>
        <v>44941</v>
      </c>
      <c r="S680" s="546">
        <f t="shared" si="304"/>
        <v>44941</v>
      </c>
      <c r="T680" s="546">
        <f t="shared" si="304"/>
        <v>44941</v>
      </c>
      <c r="U680" s="546">
        <f t="shared" si="304"/>
        <v>44941</v>
      </c>
      <c r="V680" s="447"/>
      <c r="W680" s="447"/>
      <c r="X680" s="447"/>
      <c r="Y680" s="447"/>
      <c r="Z680" s="447"/>
      <c r="AA680" s="447"/>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hidden="1" outlineLevel="3" x14ac:dyDescent="0.25">
      <c r="A681" s="411"/>
      <c r="B681" s="420"/>
      <c r="C681" s="413">
        <f t="shared" si="295"/>
        <v>4</v>
      </c>
      <c r="D681" s="442"/>
      <c r="E681" s="500"/>
      <c r="F681" s="500"/>
      <c r="G681" s="442"/>
      <c r="H681" s="447"/>
      <c r="I681" s="463"/>
      <c r="J681" s="463" t="s">
        <v>695</v>
      </c>
      <c r="K681" s="447"/>
      <c r="L681" s="447"/>
      <c r="M681" s="447"/>
      <c r="N681" s="447"/>
      <c r="O681" s="447"/>
      <c r="P681" s="447"/>
      <c r="Q681" s="447"/>
      <c r="R681" s="546">
        <f t="shared" ref="R681:U681" si="305">DATE(YEAR(R678)+1,MONTH(R678),DAY(R678))</f>
        <v>44941</v>
      </c>
      <c r="S681" s="546">
        <f t="shared" si="305"/>
        <v>44941</v>
      </c>
      <c r="T681" s="546">
        <f t="shared" si="305"/>
        <v>44941</v>
      </c>
      <c r="U681" s="546">
        <f t="shared" si="305"/>
        <v>44941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hidden="1" outlineLevel="3" x14ac:dyDescent="0.25">
      <c r="A682" s="411"/>
      <c r="B682" s="420"/>
      <c r="C682" s="413">
        <f t="shared" si="295"/>
        <v>4</v>
      </c>
      <c r="D682" s="442"/>
      <c r="E682" s="500"/>
      <c r="F682" s="500"/>
      <c r="G682" s="442"/>
      <c r="H682" s="447"/>
      <c r="I682" s="463">
        <v>4</v>
      </c>
      <c r="J682" s="463" t="s">
        <v>704</v>
      </c>
      <c r="K682" s="546">
        <f>DATE(YEAR(K679)+1,MONTH(K679),DAY(K679))</f>
        <v>45306</v>
      </c>
      <c r="L682" s="546">
        <f>DATE(YEAR(L679)+1,MONTH(L679),DAY(L679))</f>
        <v>45306</v>
      </c>
      <c r="M682" s="546">
        <f>DATE(YEAR(M679)+1,MONTH(M679),DAY(M679))</f>
        <v>45306</v>
      </c>
      <c r="N682" s="447"/>
      <c r="O682" s="447"/>
      <c r="P682" s="447"/>
      <c r="Q682" s="447"/>
      <c r="R682" s="546">
        <f t="shared" ref="R682:U682" si="306">DATE(YEAR(R679)+1,MONTH(R679),DAY(R679))</f>
        <v>45306</v>
      </c>
      <c r="S682" s="546">
        <f t="shared" si="306"/>
        <v>45306</v>
      </c>
      <c r="T682" s="546">
        <f t="shared" si="306"/>
        <v>45306</v>
      </c>
      <c r="U682" s="546">
        <f t="shared" si="306"/>
        <v>45306</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hidden="1" outlineLevel="3" x14ac:dyDescent="0.25">
      <c r="A683" s="411"/>
      <c r="B683" s="420"/>
      <c r="C683" s="413">
        <f t="shared" si="295"/>
        <v>4</v>
      </c>
      <c r="D683" s="442"/>
      <c r="E683" s="500"/>
      <c r="F683" s="500"/>
      <c r="G683" s="442"/>
      <c r="H683" s="447"/>
      <c r="I683" s="463"/>
      <c r="J683" s="463" t="s">
        <v>694</v>
      </c>
      <c r="K683" s="447"/>
      <c r="L683" s="447"/>
      <c r="M683" s="447"/>
      <c r="N683" s="546">
        <f>DATE(YEAR(N680)+1,MONTH(N680),DAY(N680))</f>
        <v>45306</v>
      </c>
      <c r="O683" s="546">
        <f>DATE(YEAR(O680)+1,MONTH(O680),DAY(O680))</f>
        <v>45306</v>
      </c>
      <c r="P683" s="546">
        <f>DATE(YEAR(P680)+1,MONTH(P680),DAY(P680))</f>
        <v>45306</v>
      </c>
      <c r="Q683" s="546">
        <f>DATE(YEAR(Q680)+1,MONTH(Q680),DAY(Q680))</f>
        <v>45306</v>
      </c>
      <c r="R683" s="546">
        <f t="shared" ref="R683:U683" si="307">DATE(YEAR(R680)+1,MONTH(R680),DAY(R680))</f>
        <v>45306</v>
      </c>
      <c r="S683" s="546">
        <f t="shared" si="307"/>
        <v>45306</v>
      </c>
      <c r="T683" s="546">
        <f t="shared" si="307"/>
        <v>45306</v>
      </c>
      <c r="U683" s="546">
        <f t="shared" si="307"/>
        <v>45306</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hidden="1" outlineLevel="3" x14ac:dyDescent="0.25">
      <c r="A684" s="411"/>
      <c r="B684" s="420"/>
      <c r="C684" s="413">
        <f t="shared" si="295"/>
        <v>4</v>
      </c>
      <c r="D684" s="442"/>
      <c r="E684" s="500"/>
      <c r="F684" s="500"/>
      <c r="G684" s="442"/>
      <c r="H684" s="447"/>
      <c r="I684" s="463"/>
      <c r="J684" s="463" t="s">
        <v>695</v>
      </c>
      <c r="K684" s="447"/>
      <c r="L684" s="447"/>
      <c r="M684" s="447"/>
      <c r="N684" s="447"/>
      <c r="O684" s="447"/>
      <c r="P684" s="447"/>
      <c r="Q684" s="447"/>
      <c r="R684" s="546">
        <f t="shared" ref="R684:U684" si="308">DATE(YEAR(R681)+1,MONTH(R681),DAY(R681))</f>
        <v>45306</v>
      </c>
      <c r="S684" s="546">
        <f t="shared" si="308"/>
        <v>45306</v>
      </c>
      <c r="T684" s="546">
        <f t="shared" si="308"/>
        <v>45306</v>
      </c>
      <c r="U684" s="546">
        <f t="shared" si="308"/>
        <v>45306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hidden="1" outlineLevel="3" x14ac:dyDescent="0.25">
      <c r="A685" s="411"/>
      <c r="B685" s="420"/>
      <c r="C685" s="413">
        <f t="shared" ref="C685:C693" si="309">INT($C$233)+3</f>
        <v>4</v>
      </c>
      <c r="D685" s="442"/>
      <c r="E685" s="500"/>
      <c r="F685" s="500"/>
      <c r="G685" s="442"/>
      <c r="H685" s="447"/>
      <c r="I685" s="463">
        <v>5</v>
      </c>
      <c r="J685" s="463" t="s">
        <v>704</v>
      </c>
      <c r="K685" s="546">
        <f>DATE(YEAR(K682)+1,MONTH(K682),DAY(K682))</f>
        <v>45672</v>
      </c>
      <c r="L685" s="546">
        <f>DATE(YEAR(L682)+1,MONTH(L682),DAY(L682))</f>
        <v>45672</v>
      </c>
      <c r="M685" s="546">
        <f>DATE(YEAR(M682)+1,MONTH(M682),DAY(M682))</f>
        <v>45672</v>
      </c>
      <c r="N685" s="447"/>
      <c r="O685" s="447"/>
      <c r="P685" s="447"/>
      <c r="Q685" s="447"/>
      <c r="R685" s="546">
        <f t="shared" ref="R685:U685" si="310">DATE(YEAR(R682)+1,MONTH(R682),DAY(R682))</f>
        <v>45672</v>
      </c>
      <c r="S685" s="546">
        <f t="shared" si="310"/>
        <v>45672</v>
      </c>
      <c r="T685" s="546">
        <f t="shared" si="310"/>
        <v>45672</v>
      </c>
      <c r="U685" s="546">
        <f t="shared" si="310"/>
        <v>45672</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hidden="1" outlineLevel="3" x14ac:dyDescent="0.25">
      <c r="A686" s="411"/>
      <c r="B686" s="420"/>
      <c r="C686" s="413">
        <f t="shared" si="309"/>
        <v>4</v>
      </c>
      <c r="D686" s="442"/>
      <c r="E686" s="500"/>
      <c r="F686" s="500"/>
      <c r="G686" s="442"/>
      <c r="H686" s="447"/>
      <c r="I686" s="463"/>
      <c r="J686" s="463" t="s">
        <v>694</v>
      </c>
      <c r="K686" s="447"/>
      <c r="L686" s="447"/>
      <c r="M686" s="447"/>
      <c r="N686" s="546">
        <f>DATE(YEAR(N683)+1,MONTH(N683),DAY(N683))</f>
        <v>45672</v>
      </c>
      <c r="O686" s="546">
        <f>DATE(YEAR(O683)+1,MONTH(O683),DAY(O683))</f>
        <v>45672</v>
      </c>
      <c r="P686" s="546">
        <f>DATE(YEAR(P683)+1,MONTH(P683),DAY(P683))</f>
        <v>45672</v>
      </c>
      <c r="Q686" s="546">
        <f>DATE(YEAR(Q683)+1,MONTH(Q683),DAY(Q683))</f>
        <v>45672</v>
      </c>
      <c r="R686" s="546">
        <f t="shared" ref="R686:U686" si="311">DATE(YEAR(R683)+1,MONTH(R683),DAY(R683))</f>
        <v>45672</v>
      </c>
      <c r="S686" s="546">
        <f t="shared" si="311"/>
        <v>45672</v>
      </c>
      <c r="T686" s="546">
        <f t="shared" si="311"/>
        <v>45672</v>
      </c>
      <c r="U686" s="546">
        <f t="shared" si="311"/>
        <v>45672</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hidden="1" outlineLevel="3" x14ac:dyDescent="0.25">
      <c r="A687" s="411"/>
      <c r="B687" s="420"/>
      <c r="C687" s="413">
        <f t="shared" si="309"/>
        <v>4</v>
      </c>
      <c r="D687" s="442"/>
      <c r="E687" s="500"/>
      <c r="F687" s="500"/>
      <c r="G687" s="442"/>
      <c r="H687" s="447"/>
      <c r="I687" s="463"/>
      <c r="J687" s="463" t="s">
        <v>695</v>
      </c>
      <c r="K687" s="447"/>
      <c r="L687" s="447"/>
      <c r="M687" s="447"/>
      <c r="N687" s="447"/>
      <c r="O687" s="447"/>
      <c r="P687" s="447"/>
      <c r="Q687" s="447"/>
      <c r="R687" s="546">
        <f t="shared" ref="R687:U687" si="312">DATE(YEAR(R684)+1,MONTH(R684),DAY(R684))</f>
        <v>45672</v>
      </c>
      <c r="S687" s="546">
        <f t="shared" si="312"/>
        <v>45672</v>
      </c>
      <c r="T687" s="546">
        <f t="shared" si="312"/>
        <v>45672</v>
      </c>
      <c r="U687" s="546">
        <f t="shared" si="312"/>
        <v>45672</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hidden="1" outlineLevel="3" x14ac:dyDescent="0.25">
      <c r="A688" s="411"/>
      <c r="B688" s="420"/>
      <c r="C688" s="413">
        <f t="shared" si="309"/>
        <v>4</v>
      </c>
      <c r="D688" s="442"/>
      <c r="E688" s="500"/>
      <c r="F688" s="500"/>
      <c r="G688" s="442"/>
      <c r="H688" s="447"/>
      <c r="I688" s="463">
        <v>6</v>
      </c>
      <c r="J688" s="463" t="s">
        <v>704</v>
      </c>
      <c r="K688" s="546">
        <f>DATE(YEAR(K685)+1,MONTH(K685),DAY(K685))</f>
        <v>46037</v>
      </c>
      <c r="L688" s="546">
        <f>DATE(YEAR(L685)+1,MONTH(L685),DAY(L685))</f>
        <v>46037</v>
      </c>
      <c r="M688" s="546">
        <f>DATE(YEAR(M685)+1,MONTH(M685),DAY(M685))</f>
        <v>46037</v>
      </c>
      <c r="N688" s="447"/>
      <c r="O688" s="447"/>
      <c r="P688" s="447"/>
      <c r="Q688" s="447"/>
      <c r="R688" s="546">
        <f t="shared" ref="R688:U688" si="313">DATE(YEAR(R685)+1,MONTH(R685),DAY(R685))</f>
        <v>46037</v>
      </c>
      <c r="S688" s="546">
        <f t="shared" si="313"/>
        <v>46037</v>
      </c>
      <c r="T688" s="546">
        <f t="shared" si="313"/>
        <v>46037</v>
      </c>
      <c r="U688" s="546">
        <f t="shared" si="313"/>
        <v>46037</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hidden="1" outlineLevel="3" x14ac:dyDescent="0.25">
      <c r="A689" s="411"/>
      <c r="B689" s="420"/>
      <c r="C689" s="413">
        <f t="shared" si="309"/>
        <v>4</v>
      </c>
      <c r="D689" s="442"/>
      <c r="E689" s="500"/>
      <c r="F689" s="500"/>
      <c r="G689" s="442"/>
      <c r="H689" s="447"/>
      <c r="I689" s="463"/>
      <c r="J689" s="463" t="s">
        <v>694</v>
      </c>
      <c r="K689" s="447"/>
      <c r="L689" s="447"/>
      <c r="M689" s="447"/>
      <c r="N689" s="546">
        <f>DATE(YEAR(N686)+1,MONTH(N686),DAY(N686))</f>
        <v>46037</v>
      </c>
      <c r="O689" s="546">
        <f>DATE(YEAR(O686)+1,MONTH(O686),DAY(O686))</f>
        <v>46037</v>
      </c>
      <c r="P689" s="546">
        <f>DATE(YEAR(P686)+1,MONTH(P686),DAY(P686))</f>
        <v>46037</v>
      </c>
      <c r="Q689" s="546">
        <f>DATE(YEAR(Q686)+1,MONTH(Q686),DAY(Q686))</f>
        <v>46037</v>
      </c>
      <c r="R689" s="546">
        <f t="shared" ref="R689:U689" si="314">DATE(YEAR(R686)+1,MONTH(R686),DAY(R686))</f>
        <v>46037</v>
      </c>
      <c r="S689" s="546">
        <f t="shared" si="314"/>
        <v>46037</v>
      </c>
      <c r="T689" s="546">
        <f t="shared" si="314"/>
        <v>46037</v>
      </c>
      <c r="U689" s="546">
        <f t="shared" si="314"/>
        <v>46037</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hidden="1" outlineLevel="3" x14ac:dyDescent="0.25">
      <c r="A690" s="411"/>
      <c r="B690" s="420"/>
      <c r="C690" s="413">
        <f t="shared" si="309"/>
        <v>4</v>
      </c>
      <c r="D690" s="442"/>
      <c r="E690" s="500"/>
      <c r="F690" s="500"/>
      <c r="G690" s="442"/>
      <c r="H690" s="447"/>
      <c r="I690" s="463"/>
      <c r="J690" s="463" t="s">
        <v>695</v>
      </c>
      <c r="K690" s="447"/>
      <c r="L690" s="447"/>
      <c r="M690" s="447"/>
      <c r="N690" s="447"/>
      <c r="O690" s="447"/>
      <c r="P690" s="447"/>
      <c r="Q690" s="447"/>
      <c r="R690" s="546">
        <f t="shared" ref="R690:U690" si="315">DATE(YEAR(R687)+1,MONTH(R687),DAY(R687))</f>
        <v>46037</v>
      </c>
      <c r="S690" s="546">
        <f t="shared" si="315"/>
        <v>46037</v>
      </c>
      <c r="T690" s="546">
        <f t="shared" si="315"/>
        <v>46037</v>
      </c>
      <c r="U690" s="546">
        <f t="shared" si="315"/>
        <v>46037</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hidden="1" outlineLevel="3" x14ac:dyDescent="0.25">
      <c r="A691" s="411"/>
      <c r="B691" s="420"/>
      <c r="C691" s="413">
        <f t="shared" si="309"/>
        <v>4</v>
      </c>
      <c r="D691" s="442"/>
      <c r="E691" s="500"/>
      <c r="F691" s="500"/>
      <c r="G691" s="442"/>
      <c r="H691" s="447"/>
      <c r="I691" s="463">
        <v>7</v>
      </c>
      <c r="J691" s="463" t="s">
        <v>704</v>
      </c>
      <c r="K691" s="546">
        <f>DATE(YEAR(K688)+1,MONTH(K688),DAY(K688))</f>
        <v>46402</v>
      </c>
      <c r="L691" s="546">
        <f>DATE(YEAR(L688)+1,MONTH(L688),DAY(L688))</f>
        <v>46402</v>
      </c>
      <c r="M691" s="546">
        <f>DATE(YEAR(M688)+1,MONTH(M688),DAY(M688))</f>
        <v>46402</v>
      </c>
      <c r="N691" s="447"/>
      <c r="O691" s="447"/>
      <c r="P691" s="447"/>
      <c r="Q691" s="447"/>
      <c r="R691" s="546">
        <f t="shared" ref="R691:U691" si="316">DATE(YEAR(R688)+1,MONTH(R688),DAY(R688))</f>
        <v>46402</v>
      </c>
      <c r="S691" s="546">
        <f t="shared" si="316"/>
        <v>46402</v>
      </c>
      <c r="T691" s="546">
        <f t="shared" si="316"/>
        <v>46402</v>
      </c>
      <c r="U691" s="546">
        <f t="shared" si="316"/>
        <v>46402</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hidden="1" outlineLevel="3" x14ac:dyDescent="0.25">
      <c r="A692" s="411"/>
      <c r="B692" s="420"/>
      <c r="C692" s="413">
        <f t="shared" si="309"/>
        <v>4</v>
      </c>
      <c r="D692" s="442"/>
      <c r="E692" s="500"/>
      <c r="F692" s="500"/>
      <c r="G692" s="442"/>
      <c r="H692" s="447"/>
      <c r="I692" s="463"/>
      <c r="J692" s="463" t="s">
        <v>694</v>
      </c>
      <c r="K692" s="447"/>
      <c r="L692" s="447"/>
      <c r="M692" s="447"/>
      <c r="N692" s="546">
        <f>DATE(YEAR(N689)+1,MONTH(N689),DAY(N689))</f>
        <v>46402</v>
      </c>
      <c r="O692" s="546">
        <f>DATE(YEAR(O689)+1,MONTH(O689),DAY(O689))</f>
        <v>46402</v>
      </c>
      <c r="P692" s="546">
        <f>DATE(YEAR(P689)+1,MONTH(P689),DAY(P689))</f>
        <v>46402</v>
      </c>
      <c r="Q692" s="546">
        <f>DATE(YEAR(Q689)+1,MONTH(Q689),DAY(Q689))</f>
        <v>46402</v>
      </c>
      <c r="R692" s="546">
        <f t="shared" ref="R692:U692" si="317">DATE(YEAR(R689)+1,MONTH(R689),DAY(R689))</f>
        <v>46402</v>
      </c>
      <c r="S692" s="546">
        <f t="shared" si="317"/>
        <v>46402</v>
      </c>
      <c r="T692" s="546">
        <f t="shared" si="317"/>
        <v>46402</v>
      </c>
      <c r="U692" s="546">
        <f t="shared" si="317"/>
        <v>46402</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hidden="1" outlineLevel="3" x14ac:dyDescent="0.25">
      <c r="A693" s="411"/>
      <c r="B693" s="420"/>
      <c r="C693" s="413">
        <f t="shared" si="309"/>
        <v>4</v>
      </c>
      <c r="D693" s="442"/>
      <c r="E693" s="500"/>
      <c r="F693" s="500"/>
      <c r="G693" s="442"/>
      <c r="H693" s="447"/>
      <c r="I693" s="463"/>
      <c r="J693" s="463" t="s">
        <v>695</v>
      </c>
      <c r="K693" s="447"/>
      <c r="L693" s="447"/>
      <c r="M693" s="447"/>
      <c r="N693" s="447"/>
      <c r="O693" s="447"/>
      <c r="P693" s="447"/>
      <c r="Q693" s="447"/>
      <c r="R693" s="546">
        <f t="shared" ref="R693:U693" si="318">DATE(YEAR(R690)+1,MONTH(R690),DAY(R690))</f>
        <v>46402</v>
      </c>
      <c r="S693" s="546">
        <f t="shared" si="318"/>
        <v>46402</v>
      </c>
      <c r="T693" s="546">
        <f t="shared" si="318"/>
        <v>46402</v>
      </c>
      <c r="U693" s="546">
        <f t="shared" si="318"/>
        <v>46402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hidden="1" outlineLevel="3" x14ac:dyDescent="0.25">
      <c r="A694" s="411"/>
      <c r="B694" s="420"/>
      <c r="C694" s="413">
        <f t="shared" si="295"/>
        <v>4</v>
      </c>
      <c r="D694" s="442"/>
      <c r="E694" s="500"/>
      <c r="F694" s="500"/>
      <c r="G694" s="442"/>
      <c r="H694" s="463" t="str">
        <f>H$254</f>
        <v>Spr</v>
      </c>
      <c r="I694" s="463">
        <v>0</v>
      </c>
      <c r="J694" s="463" t="s">
        <v>704</v>
      </c>
      <c r="K694" s="584">
        <v>43845</v>
      </c>
      <c r="L694" s="584">
        <v>43845</v>
      </c>
      <c r="M694" s="584">
        <v>43845</v>
      </c>
      <c r="N694" s="447"/>
      <c r="O694" s="447"/>
      <c r="P694" s="447"/>
      <c r="Q694" s="447"/>
      <c r="R694" s="584">
        <v>43845</v>
      </c>
      <c r="S694" s="584">
        <v>43845</v>
      </c>
      <c r="T694" s="584">
        <v>43845</v>
      </c>
      <c r="U694" s="584">
        <v>43845</v>
      </c>
      <c r="V694" s="447"/>
      <c r="W694" s="447"/>
      <c r="X694" s="447" t="b">
        <f t="shared" ref="X694:AA696" si="319">R694&lt;(MAX(R$274:R$281)+MAX($I$320*R$320,$I$321*R$321,$I$322*R$322))</f>
        <v>0</v>
      </c>
      <c r="Y694" s="447" t="b">
        <f t="shared" si="319"/>
        <v>0</v>
      </c>
      <c r="Z694" s="447" t="b">
        <f t="shared" si="319"/>
        <v>0</v>
      </c>
      <c r="AA694" s="447" t="b">
        <f t="shared" si="319"/>
        <v>0</v>
      </c>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hidden="1" outlineLevel="3" x14ac:dyDescent="0.25">
      <c r="A695" s="411"/>
      <c r="B695" s="420"/>
      <c r="C695" s="413">
        <f t="shared" si="295"/>
        <v>4</v>
      </c>
      <c r="D695" s="442"/>
      <c r="E695" s="500"/>
      <c r="F695" s="500"/>
      <c r="G695" s="442"/>
      <c r="H695" s="463"/>
      <c r="I695" s="463"/>
      <c r="J695" s="463" t="s">
        <v>694</v>
      </c>
      <c r="K695" s="447"/>
      <c r="L695" s="447"/>
      <c r="M695" s="447"/>
      <c r="N695" s="584">
        <v>43845</v>
      </c>
      <c r="O695" s="584">
        <v>43845</v>
      </c>
      <c r="P695" s="584">
        <v>43845</v>
      </c>
      <c r="Q695" s="584">
        <v>43845</v>
      </c>
      <c r="R695" s="584">
        <v>43845</v>
      </c>
      <c r="S695" s="584">
        <v>43845</v>
      </c>
      <c r="T695" s="584">
        <v>43845</v>
      </c>
      <c r="U695" s="584">
        <v>43845</v>
      </c>
      <c r="V695" s="447"/>
      <c r="W695" s="447"/>
      <c r="X695" s="447" t="b">
        <f t="shared" si="319"/>
        <v>0</v>
      </c>
      <c r="Y695" s="447" t="b">
        <f t="shared" si="319"/>
        <v>0</v>
      </c>
      <c r="Z695" s="447" t="b">
        <f t="shared" si="319"/>
        <v>0</v>
      </c>
      <c r="AA695" s="447" t="b">
        <f t="shared" si="319"/>
        <v>0</v>
      </c>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hidden="1" outlineLevel="3" x14ac:dyDescent="0.25">
      <c r="A696" s="411"/>
      <c r="B696" s="420"/>
      <c r="C696" s="413">
        <f t="shared" si="295"/>
        <v>4</v>
      </c>
      <c r="D696" s="442"/>
      <c r="E696" s="500"/>
      <c r="F696" s="500"/>
      <c r="G696" s="442"/>
      <c r="H696" s="463"/>
      <c r="I696" s="463"/>
      <c r="J696" s="463" t="s">
        <v>695</v>
      </c>
      <c r="K696" s="447"/>
      <c r="L696" s="447"/>
      <c r="M696" s="447"/>
      <c r="N696" s="447"/>
      <c r="O696" s="447"/>
      <c r="P696" s="447"/>
      <c r="Q696" s="447"/>
      <c r="R696" s="584">
        <v>43845</v>
      </c>
      <c r="S696" s="584">
        <v>43845</v>
      </c>
      <c r="T696" s="584">
        <v>43845</v>
      </c>
      <c r="U696" s="584">
        <v>43845</v>
      </c>
      <c r="V696" s="447"/>
      <c r="W696" s="447"/>
      <c r="X696" s="447" t="b">
        <f t="shared" si="319"/>
        <v>0</v>
      </c>
      <c r="Y696" s="447" t="b">
        <f t="shared" si="319"/>
        <v>0</v>
      </c>
      <c r="Z696" s="447" t="b">
        <f t="shared" si="319"/>
        <v>0</v>
      </c>
      <c r="AA696" s="447" t="b">
        <f t="shared" si="319"/>
        <v>0</v>
      </c>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hidden="1" outlineLevel="3" x14ac:dyDescent="0.25">
      <c r="A697" s="411"/>
      <c r="B697" s="420"/>
      <c r="C697" s="413">
        <f t="shared" si="295"/>
        <v>4</v>
      </c>
      <c r="D697" s="442"/>
      <c r="E697" s="500"/>
      <c r="F697" s="500"/>
      <c r="G697" s="442"/>
      <c r="H697" s="447"/>
      <c r="I697" s="463">
        <v>1</v>
      </c>
      <c r="J697" s="463" t="s">
        <v>704</v>
      </c>
      <c r="K697" s="546">
        <f>DATE(YEAR(K694)+1,MONTH(K694),DAY(K694))</f>
        <v>44211</v>
      </c>
      <c r="L697" s="546">
        <f>DATE(YEAR(L694)+1,MONTH(L694),DAY(L694))</f>
        <v>44211</v>
      </c>
      <c r="M697" s="546">
        <f>DATE(YEAR(M694)+1,MONTH(M694),DAY(M694))</f>
        <v>44211</v>
      </c>
      <c r="N697" s="447"/>
      <c r="O697" s="447"/>
      <c r="P697" s="447"/>
      <c r="Q697" s="447"/>
      <c r="R697" s="546">
        <f t="shared" ref="R697:U717" si="320">DATE(YEAR(R694)+1,MONTH(R694),DAY(R694))</f>
        <v>44211</v>
      </c>
      <c r="S697" s="546">
        <f t="shared" si="320"/>
        <v>44211</v>
      </c>
      <c r="T697" s="546">
        <f t="shared" si="320"/>
        <v>44211</v>
      </c>
      <c r="U697" s="546">
        <f t="shared" si="320"/>
        <v>44211</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hidden="1" outlineLevel="3" x14ac:dyDescent="0.25">
      <c r="A698" s="411"/>
      <c r="B698" s="420"/>
      <c r="C698" s="413">
        <f t="shared" si="295"/>
        <v>4</v>
      </c>
      <c r="D698" s="442"/>
      <c r="E698" s="500"/>
      <c r="F698" s="500"/>
      <c r="G698" s="442"/>
      <c r="H698" s="447"/>
      <c r="I698" s="463"/>
      <c r="J698" s="463" t="s">
        <v>694</v>
      </c>
      <c r="K698" s="447"/>
      <c r="L698" s="447"/>
      <c r="M698" s="447"/>
      <c r="N698" s="546">
        <f>DATE(YEAR(N695)+1,MONTH(N695),DAY(N695))</f>
        <v>44211</v>
      </c>
      <c r="O698" s="546">
        <f>DATE(YEAR(O695)+1,MONTH(O695),DAY(O695))</f>
        <v>44211</v>
      </c>
      <c r="P698" s="546">
        <f>DATE(YEAR(P695)+1,MONTH(P695),DAY(P695))</f>
        <v>44211</v>
      </c>
      <c r="Q698" s="546">
        <f>DATE(YEAR(Q695)+1,MONTH(Q695),DAY(Q695))</f>
        <v>44211</v>
      </c>
      <c r="R698" s="546">
        <f t="shared" si="320"/>
        <v>44211</v>
      </c>
      <c r="S698" s="546">
        <f t="shared" si="320"/>
        <v>44211</v>
      </c>
      <c r="T698" s="546">
        <f t="shared" si="320"/>
        <v>44211</v>
      </c>
      <c r="U698" s="546">
        <f t="shared" si="320"/>
        <v>44211</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hidden="1" outlineLevel="3" x14ac:dyDescent="0.25">
      <c r="A699" s="411"/>
      <c r="B699" s="420"/>
      <c r="C699" s="413">
        <f t="shared" si="295"/>
        <v>4</v>
      </c>
      <c r="D699" s="442"/>
      <c r="E699" s="500"/>
      <c r="F699" s="500"/>
      <c r="G699" s="442"/>
      <c r="H699" s="447"/>
      <c r="I699" s="463"/>
      <c r="J699" s="463" t="s">
        <v>695</v>
      </c>
      <c r="K699" s="447"/>
      <c r="L699" s="447"/>
      <c r="M699" s="447"/>
      <c r="N699" s="447"/>
      <c r="O699" s="447"/>
      <c r="P699" s="447"/>
      <c r="Q699" s="447"/>
      <c r="R699" s="546">
        <f t="shared" si="320"/>
        <v>44211</v>
      </c>
      <c r="S699" s="546">
        <f t="shared" si="320"/>
        <v>44211</v>
      </c>
      <c r="T699" s="546">
        <f t="shared" si="320"/>
        <v>44211</v>
      </c>
      <c r="U699" s="546">
        <f t="shared" si="320"/>
        <v>44211</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hidden="1" outlineLevel="3" x14ac:dyDescent="0.25">
      <c r="A700" s="411"/>
      <c r="B700" s="420"/>
      <c r="C700" s="413">
        <f t="shared" si="295"/>
        <v>4</v>
      </c>
      <c r="D700" s="442"/>
      <c r="E700" s="500"/>
      <c r="F700" s="500"/>
      <c r="G700" s="442"/>
      <c r="H700" s="447"/>
      <c r="I700" s="463">
        <v>2</v>
      </c>
      <c r="J700" s="463" t="s">
        <v>704</v>
      </c>
      <c r="K700" s="546">
        <f>DATE(YEAR(K697)+1,MONTH(K697),DAY(K697))</f>
        <v>44576</v>
      </c>
      <c r="L700" s="546">
        <f>DATE(YEAR(L697)+1,MONTH(L697),DAY(L697))</f>
        <v>44576</v>
      </c>
      <c r="M700" s="546">
        <f>DATE(YEAR(M697)+1,MONTH(M697),DAY(M697))</f>
        <v>44576</v>
      </c>
      <c r="N700" s="447"/>
      <c r="O700" s="447"/>
      <c r="P700" s="447"/>
      <c r="Q700" s="447"/>
      <c r="R700" s="546">
        <f t="shared" si="320"/>
        <v>44576</v>
      </c>
      <c r="S700" s="546">
        <f t="shared" si="320"/>
        <v>44576</v>
      </c>
      <c r="T700" s="546">
        <f t="shared" si="320"/>
        <v>44576</v>
      </c>
      <c r="U700" s="546">
        <f t="shared" si="320"/>
        <v>44576</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hidden="1" outlineLevel="3" x14ac:dyDescent="0.25">
      <c r="A701" s="411"/>
      <c r="B701" s="420"/>
      <c r="C701" s="413">
        <f t="shared" si="295"/>
        <v>4</v>
      </c>
      <c r="D701" s="442"/>
      <c r="E701" s="500"/>
      <c r="F701" s="500"/>
      <c r="G701" s="442"/>
      <c r="H701" s="447"/>
      <c r="I701" s="463"/>
      <c r="J701" s="463" t="s">
        <v>694</v>
      </c>
      <c r="K701" s="447"/>
      <c r="L701" s="447"/>
      <c r="M701" s="447"/>
      <c r="N701" s="546">
        <f>DATE(YEAR(N698)+1,MONTH(N698),DAY(N698))</f>
        <v>44576</v>
      </c>
      <c r="O701" s="546">
        <f>DATE(YEAR(O698)+1,MONTH(O698),DAY(O698))</f>
        <v>44576</v>
      </c>
      <c r="P701" s="546">
        <f>DATE(YEAR(P698)+1,MONTH(P698),DAY(P698))</f>
        <v>44576</v>
      </c>
      <c r="Q701" s="546">
        <f>DATE(YEAR(Q698)+1,MONTH(Q698),DAY(Q698))</f>
        <v>44576</v>
      </c>
      <c r="R701" s="546">
        <f t="shared" si="320"/>
        <v>44576</v>
      </c>
      <c r="S701" s="546">
        <f t="shared" si="320"/>
        <v>44576</v>
      </c>
      <c r="T701" s="546">
        <f t="shared" si="320"/>
        <v>44576</v>
      </c>
      <c r="U701" s="546">
        <f t="shared" si="320"/>
        <v>44576</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hidden="1" outlineLevel="3" x14ac:dyDescent="0.25">
      <c r="A702" s="411"/>
      <c r="B702" s="420"/>
      <c r="C702" s="413">
        <f t="shared" si="295"/>
        <v>4</v>
      </c>
      <c r="D702" s="442"/>
      <c r="E702" s="500"/>
      <c r="F702" s="500"/>
      <c r="G702" s="442"/>
      <c r="H702" s="447"/>
      <c r="I702" s="463"/>
      <c r="J702" s="463" t="s">
        <v>695</v>
      </c>
      <c r="K702" s="447"/>
      <c r="L702" s="447"/>
      <c r="M702" s="447"/>
      <c r="N702" s="447"/>
      <c r="O702" s="447"/>
      <c r="P702" s="447"/>
      <c r="Q702" s="447"/>
      <c r="R702" s="546">
        <f t="shared" si="320"/>
        <v>44576</v>
      </c>
      <c r="S702" s="546">
        <f t="shared" si="320"/>
        <v>44576</v>
      </c>
      <c r="T702" s="546">
        <f t="shared" si="320"/>
        <v>44576</v>
      </c>
      <c r="U702" s="546">
        <f t="shared" si="320"/>
        <v>44576</v>
      </c>
      <c r="V702" s="447"/>
      <c r="W702" s="447"/>
      <c r="X702" s="447"/>
      <c r="Y702" s="447"/>
      <c r="Z702" s="447"/>
      <c r="AA702" s="447"/>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hidden="1" outlineLevel="3" x14ac:dyDescent="0.25">
      <c r="A703" s="411"/>
      <c r="B703" s="420"/>
      <c r="C703" s="413">
        <f t="shared" si="295"/>
        <v>4</v>
      </c>
      <c r="D703" s="442"/>
      <c r="E703" s="500"/>
      <c r="F703" s="500"/>
      <c r="G703" s="442"/>
      <c r="H703" s="447"/>
      <c r="I703" s="463">
        <v>3</v>
      </c>
      <c r="J703" s="463" t="s">
        <v>704</v>
      </c>
      <c r="K703" s="546">
        <f>DATE(YEAR(K700)+1,MONTH(K700),DAY(K700))</f>
        <v>44941</v>
      </c>
      <c r="L703" s="546">
        <f>DATE(YEAR(L700)+1,MONTH(L700),DAY(L700))</f>
        <v>44941</v>
      </c>
      <c r="M703" s="546">
        <f>DATE(YEAR(M700)+1,MONTH(M700),DAY(M700))</f>
        <v>44941</v>
      </c>
      <c r="N703" s="447"/>
      <c r="O703" s="447"/>
      <c r="P703" s="447"/>
      <c r="Q703" s="447"/>
      <c r="R703" s="546">
        <f t="shared" si="320"/>
        <v>44941</v>
      </c>
      <c r="S703" s="546">
        <f t="shared" si="320"/>
        <v>44941</v>
      </c>
      <c r="T703" s="546">
        <f t="shared" si="320"/>
        <v>44941</v>
      </c>
      <c r="U703" s="546">
        <f t="shared" si="320"/>
        <v>44941</v>
      </c>
      <c r="V703" s="447"/>
      <c r="W703" s="447"/>
      <c r="X703" s="447"/>
      <c r="Y703" s="447"/>
      <c r="Z703" s="447"/>
      <c r="AA703" s="447"/>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hidden="1" outlineLevel="3" x14ac:dyDescent="0.25">
      <c r="A704" s="411"/>
      <c r="B704" s="420"/>
      <c r="C704" s="413">
        <f t="shared" si="295"/>
        <v>4</v>
      </c>
      <c r="D704" s="442"/>
      <c r="E704" s="500"/>
      <c r="F704" s="500"/>
      <c r="G704" s="442"/>
      <c r="H704" s="447"/>
      <c r="I704" s="463"/>
      <c r="J704" s="463" t="s">
        <v>694</v>
      </c>
      <c r="K704" s="447"/>
      <c r="L704" s="447"/>
      <c r="M704" s="447"/>
      <c r="N704" s="546">
        <f>DATE(YEAR(N701)+1,MONTH(N701),DAY(N701))</f>
        <v>44941</v>
      </c>
      <c r="O704" s="546">
        <f>DATE(YEAR(O701)+1,MONTH(O701),DAY(O701))</f>
        <v>44941</v>
      </c>
      <c r="P704" s="546">
        <f>DATE(YEAR(P701)+1,MONTH(P701),DAY(P701))</f>
        <v>44941</v>
      </c>
      <c r="Q704" s="546">
        <f>DATE(YEAR(Q701)+1,MONTH(Q701),DAY(Q701))</f>
        <v>44941</v>
      </c>
      <c r="R704" s="546">
        <f t="shared" si="320"/>
        <v>44941</v>
      </c>
      <c r="S704" s="546">
        <f t="shared" si="320"/>
        <v>44941</v>
      </c>
      <c r="T704" s="546">
        <f t="shared" si="320"/>
        <v>44941</v>
      </c>
      <c r="U704" s="546">
        <f t="shared" si="320"/>
        <v>44941</v>
      </c>
      <c r="V704" s="447"/>
      <c r="W704" s="447"/>
      <c r="X704" s="447"/>
      <c r="Y704" s="447"/>
      <c r="Z704" s="447"/>
      <c r="AA704" s="447"/>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hidden="1" outlineLevel="3" x14ac:dyDescent="0.25">
      <c r="A705" s="411"/>
      <c r="B705" s="420"/>
      <c r="C705" s="413">
        <f t="shared" si="295"/>
        <v>4</v>
      </c>
      <c r="D705" s="442"/>
      <c r="E705" s="500"/>
      <c r="F705" s="500"/>
      <c r="G705" s="442"/>
      <c r="H705" s="447"/>
      <c r="I705" s="463"/>
      <c r="J705" s="463" t="s">
        <v>695</v>
      </c>
      <c r="K705" s="447"/>
      <c r="L705" s="447"/>
      <c r="M705" s="447"/>
      <c r="N705" s="447"/>
      <c r="O705" s="447"/>
      <c r="P705" s="447"/>
      <c r="Q705" s="447"/>
      <c r="R705" s="546">
        <f t="shared" si="320"/>
        <v>44941</v>
      </c>
      <c r="S705" s="546">
        <f t="shared" si="320"/>
        <v>44941</v>
      </c>
      <c r="T705" s="546">
        <f t="shared" si="320"/>
        <v>44941</v>
      </c>
      <c r="U705" s="546">
        <f t="shared" si="320"/>
        <v>44941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hidden="1" outlineLevel="3" x14ac:dyDescent="0.25">
      <c r="A706" s="411"/>
      <c r="B706" s="420"/>
      <c r="C706" s="413">
        <f t="shared" si="295"/>
        <v>4</v>
      </c>
      <c r="D706" s="442"/>
      <c r="E706" s="500"/>
      <c r="F706" s="500"/>
      <c r="G706" s="442"/>
      <c r="H706" s="447"/>
      <c r="I706" s="463">
        <v>4</v>
      </c>
      <c r="J706" s="463" t="s">
        <v>704</v>
      </c>
      <c r="K706" s="546">
        <f>DATE(YEAR(K703)+1,MONTH(K703),DAY(K703))</f>
        <v>45306</v>
      </c>
      <c r="L706" s="546">
        <f>DATE(YEAR(L703)+1,MONTH(L703),DAY(L703))</f>
        <v>45306</v>
      </c>
      <c r="M706" s="546">
        <f>DATE(YEAR(M703)+1,MONTH(M703),DAY(M703))</f>
        <v>45306</v>
      </c>
      <c r="N706" s="447"/>
      <c r="O706" s="447"/>
      <c r="P706" s="447"/>
      <c r="Q706" s="447"/>
      <c r="R706" s="546">
        <f t="shared" si="320"/>
        <v>45306</v>
      </c>
      <c r="S706" s="546">
        <f t="shared" si="320"/>
        <v>45306</v>
      </c>
      <c r="T706" s="546">
        <f t="shared" si="320"/>
        <v>45306</v>
      </c>
      <c r="U706" s="546">
        <f t="shared" si="320"/>
        <v>45306</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hidden="1" outlineLevel="3" x14ac:dyDescent="0.25">
      <c r="A707" s="411"/>
      <c r="B707" s="420"/>
      <c r="C707" s="413">
        <f t="shared" si="295"/>
        <v>4</v>
      </c>
      <c r="D707" s="442"/>
      <c r="E707" s="500"/>
      <c r="F707" s="500"/>
      <c r="G707" s="442"/>
      <c r="H707" s="447"/>
      <c r="I707" s="463"/>
      <c r="J707" s="463" t="s">
        <v>694</v>
      </c>
      <c r="K707" s="447"/>
      <c r="L707" s="447"/>
      <c r="M707" s="447"/>
      <c r="N707" s="546">
        <f>DATE(YEAR(N704)+1,MONTH(N704),DAY(N704))</f>
        <v>45306</v>
      </c>
      <c r="O707" s="546">
        <f>DATE(YEAR(O704)+1,MONTH(O704),DAY(O704))</f>
        <v>45306</v>
      </c>
      <c r="P707" s="546">
        <f>DATE(YEAR(P704)+1,MONTH(P704),DAY(P704))</f>
        <v>45306</v>
      </c>
      <c r="Q707" s="546">
        <f>DATE(YEAR(Q704)+1,MONTH(Q704),DAY(Q704))</f>
        <v>45306</v>
      </c>
      <c r="R707" s="546">
        <f t="shared" si="320"/>
        <v>45306</v>
      </c>
      <c r="S707" s="546">
        <f t="shared" si="320"/>
        <v>45306</v>
      </c>
      <c r="T707" s="546">
        <f t="shared" si="320"/>
        <v>45306</v>
      </c>
      <c r="U707" s="546">
        <f t="shared" si="320"/>
        <v>45306</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hidden="1" outlineLevel="3" x14ac:dyDescent="0.25">
      <c r="A708" s="411"/>
      <c r="B708" s="420"/>
      <c r="C708" s="413">
        <f t="shared" si="295"/>
        <v>4</v>
      </c>
      <c r="D708" s="442"/>
      <c r="E708" s="500"/>
      <c r="F708" s="500"/>
      <c r="G708" s="442"/>
      <c r="H708" s="447"/>
      <c r="I708" s="463"/>
      <c r="J708" s="463" t="s">
        <v>695</v>
      </c>
      <c r="K708" s="447"/>
      <c r="L708" s="447"/>
      <c r="M708" s="447"/>
      <c r="N708" s="447"/>
      <c r="O708" s="447"/>
      <c r="P708" s="447"/>
      <c r="Q708" s="447"/>
      <c r="R708" s="546">
        <f t="shared" si="320"/>
        <v>45306</v>
      </c>
      <c r="S708" s="546">
        <f t="shared" si="320"/>
        <v>45306</v>
      </c>
      <c r="T708" s="546">
        <f t="shared" si="320"/>
        <v>45306</v>
      </c>
      <c r="U708" s="546">
        <f t="shared" si="320"/>
        <v>45306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hidden="1" outlineLevel="3" x14ac:dyDescent="0.25">
      <c r="A709" s="411"/>
      <c r="B709" s="420"/>
      <c r="C709" s="413">
        <f t="shared" ref="C709:C717" si="321">INT($C$233)+3</f>
        <v>4</v>
      </c>
      <c r="D709" s="442"/>
      <c r="E709" s="500"/>
      <c r="F709" s="500"/>
      <c r="G709" s="442"/>
      <c r="H709" s="447"/>
      <c r="I709" s="463">
        <v>5</v>
      </c>
      <c r="J709" s="463" t="s">
        <v>704</v>
      </c>
      <c r="K709" s="546">
        <f>DATE(YEAR(K706)+1,MONTH(K706),DAY(K706))</f>
        <v>45672</v>
      </c>
      <c r="L709" s="546">
        <f>DATE(YEAR(L706)+1,MONTH(L706),DAY(L706))</f>
        <v>45672</v>
      </c>
      <c r="M709" s="546">
        <f>DATE(YEAR(M706)+1,MONTH(M706),DAY(M706))</f>
        <v>45672</v>
      </c>
      <c r="N709" s="447"/>
      <c r="O709" s="447"/>
      <c r="P709" s="447"/>
      <c r="Q709" s="447"/>
      <c r="R709" s="546">
        <f t="shared" si="320"/>
        <v>45672</v>
      </c>
      <c r="S709" s="546">
        <f t="shared" si="320"/>
        <v>45672</v>
      </c>
      <c r="T709" s="546">
        <f t="shared" si="320"/>
        <v>45672</v>
      </c>
      <c r="U709" s="546">
        <f t="shared" si="320"/>
        <v>45672</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hidden="1" outlineLevel="3" x14ac:dyDescent="0.25">
      <c r="A710" s="411"/>
      <c r="B710" s="420"/>
      <c r="C710" s="413">
        <f t="shared" si="321"/>
        <v>4</v>
      </c>
      <c r="D710" s="442"/>
      <c r="E710" s="500"/>
      <c r="F710" s="500"/>
      <c r="G710" s="442"/>
      <c r="H710" s="447"/>
      <c r="I710" s="463"/>
      <c r="J710" s="463" t="s">
        <v>694</v>
      </c>
      <c r="K710" s="447"/>
      <c r="L710" s="447"/>
      <c r="M710" s="447"/>
      <c r="N710" s="546">
        <f>DATE(YEAR(N707)+1,MONTH(N707),DAY(N707))</f>
        <v>45672</v>
      </c>
      <c r="O710" s="546">
        <f>DATE(YEAR(O707)+1,MONTH(O707),DAY(O707))</f>
        <v>45672</v>
      </c>
      <c r="P710" s="546">
        <f>DATE(YEAR(P707)+1,MONTH(P707),DAY(P707))</f>
        <v>45672</v>
      </c>
      <c r="Q710" s="546">
        <f>DATE(YEAR(Q707)+1,MONTH(Q707),DAY(Q707))</f>
        <v>45672</v>
      </c>
      <c r="R710" s="546">
        <f t="shared" si="320"/>
        <v>45672</v>
      </c>
      <c r="S710" s="546">
        <f t="shared" si="320"/>
        <v>45672</v>
      </c>
      <c r="T710" s="546">
        <f t="shared" si="320"/>
        <v>45672</v>
      </c>
      <c r="U710" s="546">
        <f t="shared" si="320"/>
        <v>45672</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hidden="1" outlineLevel="3" x14ac:dyDescent="0.25">
      <c r="A711" s="411"/>
      <c r="B711" s="420"/>
      <c r="C711" s="413">
        <f t="shared" si="321"/>
        <v>4</v>
      </c>
      <c r="D711" s="442"/>
      <c r="E711" s="500"/>
      <c r="F711" s="500"/>
      <c r="G711" s="442"/>
      <c r="H711" s="447"/>
      <c r="I711" s="463"/>
      <c r="J711" s="463" t="s">
        <v>695</v>
      </c>
      <c r="K711" s="447"/>
      <c r="L711" s="447"/>
      <c r="M711" s="447"/>
      <c r="N711" s="447"/>
      <c r="O711" s="447"/>
      <c r="P711" s="447"/>
      <c r="Q711" s="447"/>
      <c r="R711" s="546">
        <f t="shared" si="320"/>
        <v>45672</v>
      </c>
      <c r="S711" s="546">
        <f t="shared" si="320"/>
        <v>45672</v>
      </c>
      <c r="T711" s="546">
        <f t="shared" si="320"/>
        <v>45672</v>
      </c>
      <c r="U711" s="546">
        <f t="shared" si="320"/>
        <v>45672</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hidden="1" outlineLevel="3" x14ac:dyDescent="0.25">
      <c r="A712" s="411"/>
      <c r="B712" s="420"/>
      <c r="C712" s="413">
        <f t="shared" si="321"/>
        <v>4</v>
      </c>
      <c r="D712" s="442"/>
      <c r="E712" s="500"/>
      <c r="F712" s="500"/>
      <c r="G712" s="442"/>
      <c r="H712" s="447"/>
      <c r="I712" s="463">
        <v>6</v>
      </c>
      <c r="J712" s="463" t="s">
        <v>704</v>
      </c>
      <c r="K712" s="546">
        <f>DATE(YEAR(K709)+1,MONTH(K709),DAY(K709))</f>
        <v>46037</v>
      </c>
      <c r="L712" s="546">
        <f>DATE(YEAR(L709)+1,MONTH(L709),DAY(L709))</f>
        <v>46037</v>
      </c>
      <c r="M712" s="546">
        <f>DATE(YEAR(M709)+1,MONTH(M709),DAY(M709))</f>
        <v>46037</v>
      </c>
      <c r="N712" s="447"/>
      <c r="O712" s="447"/>
      <c r="P712" s="447"/>
      <c r="Q712" s="447"/>
      <c r="R712" s="546">
        <f t="shared" si="320"/>
        <v>46037</v>
      </c>
      <c r="S712" s="546">
        <f t="shared" si="320"/>
        <v>46037</v>
      </c>
      <c r="T712" s="546">
        <f t="shared" si="320"/>
        <v>46037</v>
      </c>
      <c r="U712" s="546">
        <f t="shared" si="320"/>
        <v>46037</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hidden="1" outlineLevel="3" x14ac:dyDescent="0.25">
      <c r="A713" s="411"/>
      <c r="B713" s="420"/>
      <c r="C713" s="413">
        <f t="shared" si="321"/>
        <v>4</v>
      </c>
      <c r="D713" s="442"/>
      <c r="E713" s="500"/>
      <c r="F713" s="500"/>
      <c r="G713" s="442"/>
      <c r="H713" s="447"/>
      <c r="I713" s="463"/>
      <c r="J713" s="463" t="s">
        <v>694</v>
      </c>
      <c r="K713" s="447"/>
      <c r="L713" s="447"/>
      <c r="M713" s="447"/>
      <c r="N713" s="546">
        <f>DATE(YEAR(N710)+1,MONTH(N710),DAY(N710))</f>
        <v>46037</v>
      </c>
      <c r="O713" s="546">
        <f>DATE(YEAR(O710)+1,MONTH(O710),DAY(O710))</f>
        <v>46037</v>
      </c>
      <c r="P713" s="546">
        <f>DATE(YEAR(P710)+1,MONTH(P710),DAY(P710))</f>
        <v>46037</v>
      </c>
      <c r="Q713" s="546">
        <f>DATE(YEAR(Q710)+1,MONTH(Q710),DAY(Q710))</f>
        <v>46037</v>
      </c>
      <c r="R713" s="546">
        <f t="shared" si="320"/>
        <v>46037</v>
      </c>
      <c r="S713" s="546">
        <f t="shared" si="320"/>
        <v>46037</v>
      </c>
      <c r="T713" s="546">
        <f t="shared" si="320"/>
        <v>46037</v>
      </c>
      <c r="U713" s="546">
        <f t="shared" si="320"/>
        <v>46037</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hidden="1" outlineLevel="3" x14ac:dyDescent="0.25">
      <c r="A714" s="411"/>
      <c r="B714" s="420"/>
      <c r="C714" s="413">
        <f t="shared" si="321"/>
        <v>4</v>
      </c>
      <c r="D714" s="442"/>
      <c r="E714" s="500"/>
      <c r="F714" s="500"/>
      <c r="G714" s="442"/>
      <c r="H714" s="447"/>
      <c r="I714" s="463"/>
      <c r="J714" s="463" t="s">
        <v>695</v>
      </c>
      <c r="K714" s="447"/>
      <c r="L714" s="447"/>
      <c r="M714" s="447"/>
      <c r="N714" s="447"/>
      <c r="O714" s="447"/>
      <c r="P714" s="447"/>
      <c r="Q714" s="447"/>
      <c r="R714" s="546">
        <f t="shared" si="320"/>
        <v>46037</v>
      </c>
      <c r="S714" s="546">
        <f t="shared" si="320"/>
        <v>46037</v>
      </c>
      <c r="T714" s="546">
        <f t="shared" si="320"/>
        <v>46037</v>
      </c>
      <c r="U714" s="546">
        <f t="shared" si="320"/>
        <v>46037</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hidden="1" outlineLevel="3" x14ac:dyDescent="0.25">
      <c r="A715" s="411"/>
      <c r="B715" s="420"/>
      <c r="C715" s="413">
        <f t="shared" si="321"/>
        <v>4</v>
      </c>
      <c r="D715" s="442"/>
      <c r="E715" s="500"/>
      <c r="F715" s="500"/>
      <c r="G715" s="442"/>
      <c r="H715" s="447"/>
      <c r="I715" s="463">
        <v>7</v>
      </c>
      <c r="J715" s="463" t="s">
        <v>704</v>
      </c>
      <c r="K715" s="546">
        <f>DATE(YEAR(K712)+1,MONTH(K712),DAY(K712))</f>
        <v>46402</v>
      </c>
      <c r="L715" s="546">
        <f>DATE(YEAR(L712)+1,MONTH(L712),DAY(L712))</f>
        <v>46402</v>
      </c>
      <c r="M715" s="546">
        <f>DATE(YEAR(M712)+1,MONTH(M712),DAY(M712))</f>
        <v>46402</v>
      </c>
      <c r="N715" s="447"/>
      <c r="O715" s="447"/>
      <c r="P715" s="447"/>
      <c r="Q715" s="447"/>
      <c r="R715" s="546">
        <f t="shared" si="320"/>
        <v>46402</v>
      </c>
      <c r="S715" s="546">
        <f t="shared" si="320"/>
        <v>46402</v>
      </c>
      <c r="T715" s="546">
        <f t="shared" si="320"/>
        <v>46402</v>
      </c>
      <c r="U715" s="546">
        <f t="shared" si="320"/>
        <v>46402</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hidden="1" outlineLevel="3" x14ac:dyDescent="0.25">
      <c r="A716" s="411"/>
      <c r="B716" s="420"/>
      <c r="C716" s="413">
        <f t="shared" si="321"/>
        <v>4</v>
      </c>
      <c r="D716" s="442"/>
      <c r="E716" s="500"/>
      <c r="F716" s="500"/>
      <c r="G716" s="442"/>
      <c r="H716" s="447"/>
      <c r="I716" s="463"/>
      <c r="J716" s="463" t="s">
        <v>694</v>
      </c>
      <c r="K716" s="447"/>
      <c r="L716" s="447"/>
      <c r="M716" s="447"/>
      <c r="N716" s="546">
        <f>DATE(YEAR(N713)+1,MONTH(N713),DAY(N713))</f>
        <v>46402</v>
      </c>
      <c r="O716" s="546">
        <f>DATE(YEAR(O713)+1,MONTH(O713),DAY(O713))</f>
        <v>46402</v>
      </c>
      <c r="P716" s="546">
        <f>DATE(YEAR(P713)+1,MONTH(P713),DAY(P713))</f>
        <v>46402</v>
      </c>
      <c r="Q716" s="546">
        <f>DATE(YEAR(Q713)+1,MONTH(Q713),DAY(Q713))</f>
        <v>46402</v>
      </c>
      <c r="R716" s="546">
        <f t="shared" si="320"/>
        <v>46402</v>
      </c>
      <c r="S716" s="546">
        <f t="shared" si="320"/>
        <v>46402</v>
      </c>
      <c r="T716" s="546">
        <f t="shared" si="320"/>
        <v>46402</v>
      </c>
      <c r="U716" s="546">
        <f t="shared" si="320"/>
        <v>46402</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hidden="1" outlineLevel="3" x14ac:dyDescent="0.25">
      <c r="A717" s="411"/>
      <c r="B717" s="420"/>
      <c r="C717" s="413">
        <f t="shared" si="321"/>
        <v>4</v>
      </c>
      <c r="D717" s="442"/>
      <c r="E717" s="500"/>
      <c r="F717" s="500"/>
      <c r="G717" s="442"/>
      <c r="H717" s="447"/>
      <c r="I717" s="463"/>
      <c r="J717" s="463" t="s">
        <v>695</v>
      </c>
      <c r="K717" s="447"/>
      <c r="L717" s="447"/>
      <c r="M717" s="447"/>
      <c r="N717" s="447"/>
      <c r="O717" s="447"/>
      <c r="P717" s="447"/>
      <c r="Q717" s="447"/>
      <c r="R717" s="546">
        <f t="shared" si="320"/>
        <v>46402</v>
      </c>
      <c r="S717" s="546">
        <f t="shared" si="320"/>
        <v>46402</v>
      </c>
      <c r="T717" s="546">
        <f t="shared" si="320"/>
        <v>46402</v>
      </c>
      <c r="U717" s="546">
        <f t="shared" si="320"/>
        <v>46402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ht="5.0999999999999996" hidden="1" customHeight="1" outlineLevel="2" x14ac:dyDescent="0.25">
      <c r="A718" s="411"/>
      <c r="B718" s="420"/>
      <c r="C718" s="413">
        <f>INT($C$233)+2.005</f>
        <v>3.0049999999999999</v>
      </c>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c r="Z718" s="442"/>
      <c r="AA718" s="442"/>
      <c r="AB718" s="442"/>
      <c r="AC718" s="442"/>
      <c r="AD718" s="442"/>
      <c r="AE718" s="442"/>
      <c r="AF718" s="442"/>
      <c r="AG718" s="442"/>
      <c r="AH718" s="442"/>
      <c r="AI718" s="442"/>
      <c r="AJ718" s="442"/>
      <c r="AK718" s="442"/>
      <c r="AL718" s="442"/>
      <c r="AM718" s="442"/>
      <c r="AN718" s="442"/>
      <c r="AO718" s="442"/>
      <c r="AP718" s="442" t="s">
        <v>485</v>
      </c>
      <c r="AQ718" s="423"/>
      <c r="AR718" s="411"/>
      <c r="AS718" s="411"/>
      <c r="AT718" s="411"/>
    </row>
    <row r="719" spans="1:46" hidden="1" outlineLevel="2" x14ac:dyDescent="0.25">
      <c r="A719" s="411"/>
      <c r="B719" s="420"/>
      <c r="C719" s="413">
        <f>INT($C$233)+2</f>
        <v>3</v>
      </c>
      <c r="D719" s="442"/>
      <c r="E719" s="500"/>
      <c r="F719" s="500"/>
      <c r="G719" s="442"/>
      <c r="H719" s="516"/>
      <c r="I719" s="470" t="s">
        <v>699</v>
      </c>
      <c r="J719" s="470"/>
      <c r="K719" s="470" t="s">
        <v>705</v>
      </c>
      <c r="L719" s="470"/>
      <c r="M719" s="470"/>
      <c r="N719" s="470"/>
      <c r="O719" s="470"/>
      <c r="P719" s="470"/>
      <c r="Q719" s="470"/>
      <c r="R719" s="470"/>
      <c r="S719" s="470"/>
      <c r="T719" s="470"/>
      <c r="U719" s="470"/>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hidden="1" outlineLevel="3" x14ac:dyDescent="0.25">
      <c r="A720" s="411"/>
      <c r="B720" s="420"/>
      <c r="C720" s="413">
        <f t="shared" ref="C720:C727" si="322">INT($C$233)+3</f>
        <v>4</v>
      </c>
      <c r="D720" s="442"/>
      <c r="E720" s="500"/>
      <c r="F720" s="500"/>
      <c r="G720" s="442"/>
      <c r="H720" s="447"/>
      <c r="I720" s="463">
        <v>0</v>
      </c>
      <c r="J720" s="463"/>
      <c r="K720" s="586">
        <v>0</v>
      </c>
      <c r="L720" s="586">
        <v>0</v>
      </c>
      <c r="M720" s="586">
        <v>0</v>
      </c>
      <c r="N720" s="586">
        <v>0</v>
      </c>
      <c r="O720" s="586">
        <v>0</v>
      </c>
      <c r="P720" s="586">
        <v>0</v>
      </c>
      <c r="Q720" s="586">
        <v>0</v>
      </c>
      <c r="R720" s="586">
        <v>0</v>
      </c>
      <c r="S720" s="586">
        <v>0</v>
      </c>
      <c r="T720" s="586">
        <v>0</v>
      </c>
      <c r="U720" s="586">
        <v>0</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hidden="1" outlineLevel="3" x14ac:dyDescent="0.25">
      <c r="A721" s="411"/>
      <c r="B721" s="420"/>
      <c r="C721" s="413">
        <f t="shared" si="322"/>
        <v>4</v>
      </c>
      <c r="D721" s="442"/>
      <c r="E721" s="500"/>
      <c r="F721" s="500"/>
      <c r="G721" s="442"/>
      <c r="H721" s="447"/>
      <c r="I721" s="463">
        <v>1</v>
      </c>
      <c r="J721" s="463"/>
      <c r="K721" s="586">
        <v>0</v>
      </c>
      <c r="L721" s="586">
        <v>0</v>
      </c>
      <c r="M721" s="586">
        <v>0</v>
      </c>
      <c r="N721" s="586">
        <v>0</v>
      </c>
      <c r="O721" s="586">
        <v>0</v>
      </c>
      <c r="P721" s="586">
        <v>0</v>
      </c>
      <c r="Q721" s="586">
        <v>0</v>
      </c>
      <c r="R721" s="586">
        <v>0</v>
      </c>
      <c r="S721" s="586">
        <v>0</v>
      </c>
      <c r="T721" s="586">
        <v>0</v>
      </c>
      <c r="U721" s="586">
        <v>0</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hidden="1" outlineLevel="3" x14ac:dyDescent="0.25">
      <c r="A722" s="411"/>
      <c r="B722" s="420"/>
      <c r="C722" s="413">
        <f t="shared" si="322"/>
        <v>4</v>
      </c>
      <c r="D722" s="442"/>
      <c r="E722" s="500"/>
      <c r="F722" s="500"/>
      <c r="G722" s="442"/>
      <c r="H722" s="447"/>
      <c r="I722" s="463">
        <v>2</v>
      </c>
      <c r="J722" s="463"/>
      <c r="K722" s="586">
        <v>0</v>
      </c>
      <c r="L722" s="586">
        <v>0</v>
      </c>
      <c r="M722" s="586">
        <v>0</v>
      </c>
      <c r="N722" s="586">
        <v>0</v>
      </c>
      <c r="O722" s="586">
        <v>0</v>
      </c>
      <c r="P722" s="586">
        <v>0</v>
      </c>
      <c r="Q722" s="586">
        <v>0</v>
      </c>
      <c r="R722" s="586">
        <v>0</v>
      </c>
      <c r="S722" s="586">
        <v>0</v>
      </c>
      <c r="T722" s="586">
        <v>0</v>
      </c>
      <c r="U722" s="586">
        <v>0</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hidden="1" outlineLevel="3" x14ac:dyDescent="0.25">
      <c r="A723" s="411"/>
      <c r="B723" s="420"/>
      <c r="C723" s="413">
        <f t="shared" si="322"/>
        <v>4</v>
      </c>
      <c r="D723" s="442"/>
      <c r="E723" s="500"/>
      <c r="F723" s="500"/>
      <c r="G723" s="442"/>
      <c r="H723" s="447"/>
      <c r="I723" s="463">
        <v>3</v>
      </c>
      <c r="J723" s="463"/>
      <c r="K723" s="586">
        <v>0</v>
      </c>
      <c r="L723" s="586">
        <v>0</v>
      </c>
      <c r="M723" s="586">
        <v>0</v>
      </c>
      <c r="N723" s="586">
        <v>0</v>
      </c>
      <c r="O723" s="586">
        <v>0</v>
      </c>
      <c r="P723" s="586">
        <v>0</v>
      </c>
      <c r="Q723" s="586">
        <v>0</v>
      </c>
      <c r="R723" s="586">
        <v>0</v>
      </c>
      <c r="S723" s="586">
        <v>0</v>
      </c>
      <c r="T723" s="586">
        <v>0</v>
      </c>
      <c r="U723" s="586">
        <v>0</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hidden="1" outlineLevel="3" x14ac:dyDescent="0.25">
      <c r="A724" s="411"/>
      <c r="B724" s="420"/>
      <c r="C724" s="413">
        <f t="shared" si="322"/>
        <v>4</v>
      </c>
      <c r="D724" s="442"/>
      <c r="E724" s="500"/>
      <c r="F724" s="500"/>
      <c r="G724" s="442"/>
      <c r="H724" s="447"/>
      <c r="I724" s="463">
        <v>4</v>
      </c>
      <c r="J724" s="463"/>
      <c r="K724" s="586">
        <v>0</v>
      </c>
      <c r="L724" s="586">
        <v>0</v>
      </c>
      <c r="M724" s="586">
        <v>0</v>
      </c>
      <c r="N724" s="586">
        <v>0</v>
      </c>
      <c r="O724" s="586">
        <v>0</v>
      </c>
      <c r="P724" s="586">
        <v>0</v>
      </c>
      <c r="Q724" s="586">
        <v>0</v>
      </c>
      <c r="R724" s="586">
        <v>0</v>
      </c>
      <c r="S724" s="586">
        <v>0</v>
      </c>
      <c r="T724" s="586">
        <v>0</v>
      </c>
      <c r="U724" s="586">
        <v>0</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hidden="1" outlineLevel="3" x14ac:dyDescent="0.25">
      <c r="A725" s="411"/>
      <c r="B725" s="420"/>
      <c r="C725" s="413">
        <f t="shared" si="322"/>
        <v>4</v>
      </c>
      <c r="D725" s="442"/>
      <c r="E725" s="500"/>
      <c r="F725" s="500"/>
      <c r="G725" s="442"/>
      <c r="H725" s="447"/>
      <c r="I725" s="463">
        <v>5</v>
      </c>
      <c r="J725" s="463"/>
      <c r="K725" s="586">
        <v>0</v>
      </c>
      <c r="L725" s="586">
        <v>0</v>
      </c>
      <c r="M725" s="586">
        <v>0</v>
      </c>
      <c r="N725" s="586">
        <v>0</v>
      </c>
      <c r="O725" s="586">
        <v>0</v>
      </c>
      <c r="P725" s="586">
        <v>0</v>
      </c>
      <c r="Q725" s="586">
        <v>0</v>
      </c>
      <c r="R725" s="586">
        <v>0</v>
      </c>
      <c r="S725" s="586">
        <v>0</v>
      </c>
      <c r="T725" s="586">
        <v>0</v>
      </c>
      <c r="U725" s="586">
        <v>0</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idden="1" outlineLevel="3" x14ac:dyDescent="0.25">
      <c r="A726" s="411"/>
      <c r="B726" s="420"/>
      <c r="C726" s="413">
        <f t="shared" si="322"/>
        <v>4</v>
      </c>
      <c r="D726" s="442"/>
      <c r="E726" s="500"/>
      <c r="F726" s="500"/>
      <c r="G726" s="442"/>
      <c r="H726" s="447"/>
      <c r="I726" s="463">
        <v>6</v>
      </c>
      <c r="J726" s="463"/>
      <c r="K726" s="586">
        <v>0</v>
      </c>
      <c r="L726" s="586">
        <v>0</v>
      </c>
      <c r="M726" s="586">
        <v>0</v>
      </c>
      <c r="N726" s="586">
        <v>0</v>
      </c>
      <c r="O726" s="586">
        <v>0</v>
      </c>
      <c r="P726" s="586">
        <v>0</v>
      </c>
      <c r="Q726" s="586">
        <v>0</v>
      </c>
      <c r="R726" s="586">
        <v>0</v>
      </c>
      <c r="S726" s="586">
        <v>0</v>
      </c>
      <c r="T726" s="586">
        <v>0</v>
      </c>
      <c r="U726" s="586">
        <v>0</v>
      </c>
      <c r="V726" s="447"/>
      <c r="W726" s="447"/>
      <c r="X726" s="447"/>
      <c r="Y726" s="447"/>
      <c r="Z726" s="447"/>
      <c r="AA726" s="447"/>
      <c r="AB726" s="447"/>
      <c r="AC726" s="447"/>
      <c r="AD726" s="447"/>
      <c r="AE726" s="447"/>
      <c r="AF726" s="447"/>
      <c r="AG726" s="447"/>
      <c r="AH726" s="447"/>
      <c r="AI726" s="447"/>
      <c r="AJ726" s="447"/>
      <c r="AK726" s="447"/>
      <c r="AL726" s="447"/>
      <c r="AM726" s="447"/>
      <c r="AN726" s="447"/>
      <c r="AO726" s="447"/>
      <c r="AP726" s="442"/>
      <c r="AQ726" s="423"/>
      <c r="AR726" s="411"/>
      <c r="AS726" s="411"/>
      <c r="AT726" s="411"/>
    </row>
    <row r="727" spans="1:46" hidden="1" outlineLevel="3" x14ac:dyDescent="0.25">
      <c r="A727" s="411"/>
      <c r="B727" s="420"/>
      <c r="C727" s="413">
        <f t="shared" si="322"/>
        <v>4</v>
      </c>
      <c r="D727" s="442"/>
      <c r="E727" s="500"/>
      <c r="F727" s="500"/>
      <c r="G727" s="442"/>
      <c r="H727" s="447"/>
      <c r="I727" s="463">
        <v>7</v>
      </c>
      <c r="J727" s="463"/>
      <c r="K727" s="586">
        <v>0</v>
      </c>
      <c r="L727" s="586">
        <v>0</v>
      </c>
      <c r="M727" s="586">
        <v>0</v>
      </c>
      <c r="N727" s="586">
        <v>0</v>
      </c>
      <c r="O727" s="586">
        <v>0</v>
      </c>
      <c r="P727" s="586">
        <v>0</v>
      </c>
      <c r="Q727" s="586">
        <v>0</v>
      </c>
      <c r="R727" s="586">
        <v>0</v>
      </c>
      <c r="S727" s="586">
        <v>0</v>
      </c>
      <c r="T727" s="586">
        <v>0</v>
      </c>
      <c r="U727" s="586">
        <v>0</v>
      </c>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t="5.0999999999999996" hidden="1" customHeight="1" outlineLevel="2" x14ac:dyDescent="0.25">
      <c r="A728" s="411"/>
      <c r="B728" s="420"/>
      <c r="C728" s="413">
        <f>INT($C$233)+2.005</f>
        <v>3.0049999999999999</v>
      </c>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c r="Z728" s="442"/>
      <c r="AA728" s="442"/>
      <c r="AB728" s="442"/>
      <c r="AC728" s="442"/>
      <c r="AD728" s="442"/>
      <c r="AE728" s="442"/>
      <c r="AF728" s="442"/>
      <c r="AG728" s="442"/>
      <c r="AH728" s="442"/>
      <c r="AI728" s="442"/>
      <c r="AJ728" s="442"/>
      <c r="AK728" s="442"/>
      <c r="AL728" s="442"/>
      <c r="AM728" s="442"/>
      <c r="AN728" s="442"/>
      <c r="AO728" s="442"/>
      <c r="AP728" s="442" t="s">
        <v>485</v>
      </c>
      <c r="AQ728" s="423"/>
      <c r="AR728" s="411"/>
      <c r="AS728" s="411"/>
      <c r="AT728" s="411"/>
    </row>
    <row r="729" spans="1:46" ht="5.0999999999999996" hidden="1" customHeight="1" outlineLevel="2" x14ac:dyDescent="0.25">
      <c r="A729" s="411"/>
      <c r="B729" s="420"/>
      <c r="C729" s="413">
        <f>INT($C$233)+2.005</f>
        <v>3.0049999999999999</v>
      </c>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c r="Z729" s="442"/>
      <c r="AA729" s="442"/>
      <c r="AB729" s="442"/>
      <c r="AC729" s="442"/>
      <c r="AD729" s="442"/>
      <c r="AE729" s="442"/>
      <c r="AF729" s="442"/>
      <c r="AG729" s="442"/>
      <c r="AH729" s="442"/>
      <c r="AI729" s="442"/>
      <c r="AJ729" s="442"/>
      <c r="AK729" s="442"/>
      <c r="AL729" s="442"/>
      <c r="AM729" s="442"/>
      <c r="AN729" s="442"/>
      <c r="AO729" s="442"/>
      <c r="AP729" s="442"/>
      <c r="AQ729" s="423"/>
      <c r="AR729" s="411"/>
      <c r="AS729" s="411"/>
      <c r="AT729" s="411"/>
    </row>
    <row r="730" spans="1:46" ht="5.0999999999999996" customHeight="1" outlineLevel="1" x14ac:dyDescent="0.25">
      <c r="A730" s="411"/>
      <c r="B730" s="452"/>
      <c r="C730" s="453">
        <f>INT($C$233)+1.005</f>
        <v>2.0049999999999999</v>
      </c>
      <c r="D730" s="454"/>
      <c r="E730" s="454"/>
      <c r="F730" s="454"/>
      <c r="G730" s="454"/>
      <c r="H730" s="454"/>
      <c r="I730" s="454"/>
      <c r="J730" s="454"/>
      <c r="K730" s="454"/>
      <c r="L730" s="454"/>
      <c r="M730" s="454"/>
      <c r="N730" s="454"/>
      <c r="O730" s="454"/>
      <c r="P730" s="454"/>
      <c r="Q730" s="454"/>
      <c r="R730" s="454"/>
      <c r="S730" s="454"/>
      <c r="T730" s="454"/>
      <c r="U730" s="454"/>
      <c r="V730" s="454"/>
      <c r="W730" s="454"/>
      <c r="X730" s="454"/>
      <c r="Y730" s="454"/>
      <c r="Z730" s="454"/>
      <c r="AA730" s="454"/>
      <c r="AB730" s="454"/>
      <c r="AC730" s="454"/>
      <c r="AD730" s="454"/>
      <c r="AE730" s="454"/>
      <c r="AF730" s="454"/>
      <c r="AG730" s="454"/>
      <c r="AH730" s="454"/>
      <c r="AI730" s="454"/>
      <c r="AJ730" s="454"/>
      <c r="AK730" s="454"/>
      <c r="AL730" s="454"/>
      <c r="AM730" s="454"/>
      <c r="AN730" s="454"/>
      <c r="AO730" s="454"/>
      <c r="AP730" s="454"/>
      <c r="AQ730" s="455" t="s">
        <v>136</v>
      </c>
      <c r="AR730" s="411"/>
      <c r="AS730" s="411"/>
      <c r="AT730" s="411"/>
    </row>
    <row r="731" spans="1:46" ht="5.0999999999999996" customHeight="1" collapsed="1" x14ac:dyDescent="0.25">
      <c r="A731" s="411"/>
      <c r="B731" s="456"/>
      <c r="C731" s="457">
        <f>INT($C$233)+0.005</f>
        <v>1.0049999999999999</v>
      </c>
      <c r="D731" s="456"/>
      <c r="E731" s="456"/>
      <c r="F731" s="456"/>
      <c r="G731" s="456"/>
      <c r="H731" s="456"/>
      <c r="I731" s="456"/>
      <c r="J731" s="456"/>
      <c r="K731" s="456"/>
      <c r="L731" s="456"/>
      <c r="M731" s="456"/>
      <c r="N731" s="456"/>
      <c r="O731" s="456"/>
      <c r="P731" s="456"/>
      <c r="Q731" s="456"/>
      <c r="R731" s="456"/>
      <c r="S731" s="456"/>
      <c r="T731" s="456"/>
      <c r="U731" s="456"/>
      <c r="V731" s="456"/>
      <c r="W731" s="456"/>
      <c r="X731" s="456"/>
      <c r="Y731" s="456"/>
      <c r="Z731" s="456"/>
      <c r="AA731" s="456"/>
      <c r="AB731" s="456"/>
      <c r="AC731" s="456"/>
      <c r="AD731" s="456"/>
      <c r="AE731" s="456"/>
      <c r="AF731" s="456"/>
      <c r="AG731" s="456"/>
      <c r="AH731" s="456"/>
      <c r="AI731" s="456"/>
      <c r="AJ731" s="456"/>
      <c r="AK731" s="456"/>
      <c r="AL731" s="456"/>
      <c r="AM731" s="456"/>
      <c r="AN731" s="456"/>
      <c r="AO731" s="456"/>
      <c r="AP731" s="456"/>
      <c r="AQ731" s="456"/>
      <c r="AR731" s="411"/>
      <c r="AS731" s="411"/>
      <c r="AT731" s="411"/>
    </row>
    <row r="732" spans="1:46" hidden="1" outlineLevel="2" x14ac:dyDescent="0.25">
      <c r="A732" s="411"/>
      <c r="B732" s="411"/>
      <c r="C732" s="413">
        <f>INT($C$233)+2</f>
        <v>3</v>
      </c>
      <c r="D732" s="411"/>
      <c r="E732" s="411"/>
      <c r="F732" s="411"/>
      <c r="G732" s="411"/>
      <c r="H732" s="411"/>
      <c r="I732" s="411"/>
      <c r="J732" s="411"/>
      <c r="K732" s="411"/>
      <c r="L732" s="411"/>
      <c r="M732" s="411"/>
      <c r="N732" s="411"/>
      <c r="O732" s="411"/>
      <c r="P732" s="411"/>
      <c r="Q732" s="411"/>
      <c r="R732" s="411"/>
      <c r="S732" s="411"/>
      <c r="T732" s="411"/>
      <c r="U732" s="411"/>
      <c r="V732" s="411"/>
      <c r="W732" s="411"/>
      <c r="X732" s="411"/>
      <c r="Y732" s="411"/>
      <c r="Z732" s="411"/>
      <c r="AA732" s="411"/>
      <c r="AB732" s="411"/>
      <c r="AC732" s="411"/>
      <c r="AD732" s="411"/>
      <c r="AE732" s="411"/>
      <c r="AF732" s="411"/>
      <c r="AG732" s="411"/>
      <c r="AH732" s="411"/>
      <c r="AI732" s="411"/>
      <c r="AJ732" s="411"/>
      <c r="AK732" s="411"/>
      <c r="AL732" s="411"/>
      <c r="AM732" s="411"/>
      <c r="AN732" s="411"/>
      <c r="AO732" s="411"/>
      <c r="AP732" s="411"/>
      <c r="AQ732" s="411"/>
      <c r="AR732" s="411"/>
      <c r="AS732" s="411"/>
      <c r="AT732" s="411"/>
    </row>
    <row r="733" spans="1:46" hidden="1" outlineLevel="2" x14ac:dyDescent="0.25">
      <c r="A733" s="411"/>
      <c r="B733" s="411"/>
      <c r="C733" s="413">
        <f>INT($C$737)+2</f>
        <v>3</v>
      </c>
      <c r="D733" s="411"/>
      <c r="E733" s="411"/>
      <c r="F733" s="411"/>
      <c r="G733" s="411"/>
      <c r="H733" s="411"/>
      <c r="I733" s="411"/>
      <c r="J733" s="411"/>
      <c r="K733" s="411"/>
      <c r="L733" s="411"/>
      <c r="M733" s="411"/>
      <c r="N733" s="411"/>
      <c r="O733" s="411"/>
      <c r="P733" s="411"/>
      <c r="Q733" s="411"/>
      <c r="R733" s="411"/>
      <c r="S733" s="411"/>
      <c r="T733" s="411"/>
      <c r="U733" s="411"/>
      <c r="V733" s="411"/>
      <c r="W733" s="411"/>
      <c r="X733" s="411"/>
      <c r="Y733" s="411"/>
      <c r="Z733" s="411"/>
      <c r="AA733" s="411"/>
      <c r="AB733" s="411"/>
      <c r="AC733" s="411"/>
      <c r="AD733" s="411"/>
      <c r="AE733" s="411"/>
      <c r="AF733" s="411"/>
      <c r="AG733" s="411"/>
      <c r="AH733" s="411"/>
      <c r="AI733" s="411"/>
      <c r="AJ733" s="411"/>
      <c r="AK733" s="411"/>
      <c r="AL733" s="411"/>
      <c r="AM733" s="411"/>
      <c r="AN733" s="411"/>
      <c r="AO733" s="411"/>
      <c r="AP733" s="411"/>
      <c r="AQ733" s="411"/>
      <c r="AR733" s="411"/>
      <c r="AS733" s="411"/>
      <c r="AT733" s="411"/>
    </row>
    <row r="734" spans="1:46" ht="5.0999999999999996" customHeight="1" thickBot="1" x14ac:dyDescent="0.3">
      <c r="A734" s="411"/>
      <c r="B734" s="414"/>
      <c r="C734" s="415">
        <f>INT($C$737)+0.005</f>
        <v>1.0049999999999999</v>
      </c>
      <c r="D734" s="414"/>
      <c r="E734" s="414"/>
      <c r="F734" s="414"/>
      <c r="G734" s="414"/>
      <c r="H734" s="414"/>
      <c r="I734" s="414"/>
      <c r="J734" s="414"/>
      <c r="K734" s="414"/>
      <c r="L734" s="414"/>
      <c r="M734" s="414"/>
      <c r="N734" s="414"/>
      <c r="O734" s="414"/>
      <c r="P734" s="414"/>
      <c r="Q734" s="414"/>
      <c r="R734" s="414"/>
      <c r="S734" s="414"/>
      <c r="T734" s="414"/>
      <c r="U734" s="414"/>
      <c r="V734" s="414"/>
      <c r="W734" s="414"/>
      <c r="X734" s="414"/>
      <c r="Y734" s="414"/>
      <c r="Z734" s="414"/>
      <c r="AA734" s="414"/>
      <c r="AB734" s="414"/>
      <c r="AC734" s="414"/>
      <c r="AD734" s="414"/>
      <c r="AE734" s="414"/>
      <c r="AF734" s="414"/>
      <c r="AG734" s="414"/>
      <c r="AH734" s="414"/>
      <c r="AI734" s="414"/>
      <c r="AJ734" s="414"/>
      <c r="AK734" s="414"/>
      <c r="AL734" s="414"/>
      <c r="AM734" s="414"/>
      <c r="AN734" s="414"/>
      <c r="AO734" s="414"/>
      <c r="AP734" s="414"/>
      <c r="AQ734" s="414"/>
      <c r="AR734" s="411"/>
      <c r="AS734" s="411"/>
      <c r="AT734" s="411"/>
    </row>
    <row r="735" spans="1:46" ht="5.0999999999999996" customHeight="1" outlineLevel="1" collapsed="1" x14ac:dyDescent="0.25">
      <c r="A735" s="411"/>
      <c r="B735" s="416" t="s">
        <v>0</v>
      </c>
      <c r="C735" s="417">
        <f>INT($C$737)+1.005</f>
        <v>2.0049999999999999</v>
      </c>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c r="AF735" s="418"/>
      <c r="AG735" s="418"/>
      <c r="AH735" s="418"/>
      <c r="AI735" s="418"/>
      <c r="AJ735" s="418"/>
      <c r="AK735" s="418"/>
      <c r="AL735" s="418"/>
      <c r="AM735" s="418"/>
      <c r="AN735" s="418"/>
      <c r="AO735" s="418"/>
      <c r="AP735" s="418"/>
      <c r="AQ735" s="419"/>
      <c r="AR735" s="411"/>
      <c r="AS735" s="411"/>
      <c r="AT735" s="411"/>
    </row>
    <row r="736" spans="1:46" hidden="1" outlineLevel="4" x14ac:dyDescent="0.25">
      <c r="A736" s="411"/>
      <c r="B736" s="420"/>
      <c r="C736" s="413">
        <f>INT(MAX($C$748:$C$792))+1</f>
        <v>5</v>
      </c>
      <c r="D736" s="421"/>
      <c r="E736" s="421"/>
      <c r="F736" s="421"/>
      <c r="G736" s="421"/>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c r="AF736" s="422"/>
      <c r="AG736" s="422"/>
      <c r="AH736" s="422"/>
      <c r="AI736" s="422"/>
      <c r="AJ736" s="422"/>
      <c r="AK736" s="422"/>
      <c r="AL736" s="422"/>
      <c r="AM736" s="422"/>
      <c r="AN736" s="422"/>
      <c r="AO736" s="422"/>
      <c r="AP736" s="421"/>
      <c r="AQ736" s="423"/>
      <c r="AR736" s="411"/>
      <c r="AS736" s="411"/>
      <c r="AT736" s="411"/>
    </row>
    <row r="737" spans="1:46" ht="20.100000000000001" customHeight="1" x14ac:dyDescent="0.25">
      <c r="A737" s="411"/>
      <c r="B737" s="420"/>
      <c r="C737" s="413">
        <v>1.02</v>
      </c>
      <c r="D737" s="424"/>
      <c r="E737" s="493" t="s">
        <v>472</v>
      </c>
      <c r="F737" s="494"/>
      <c r="G737" s="427"/>
      <c r="H737" s="428" t="str">
        <f>COUNTIFS($B$1:$B737, "«")&amp;" Property: Livestock Management table - Sire &amp; Dam selling opportunities"</f>
        <v>4 Property: Livestock Management table - Sire &amp; Dam selling opportunities</v>
      </c>
      <c r="I737" s="458"/>
      <c r="J737" s="458"/>
      <c r="K737" s="458"/>
      <c r="L737" s="458"/>
      <c r="M737" s="458"/>
      <c r="N737" s="458"/>
      <c r="O737" s="458"/>
      <c r="P737" s="458"/>
      <c r="Q737" s="458"/>
      <c r="R737" s="458"/>
      <c r="S737" s="458"/>
      <c r="T737" s="458"/>
      <c r="U737" s="458"/>
      <c r="V737" s="458"/>
      <c r="W737" s="458"/>
      <c r="X737" s="458"/>
      <c r="Y737" s="458"/>
      <c r="Z737" s="458"/>
      <c r="AA737" s="587"/>
      <c r="AB737" s="587"/>
      <c r="AC737" s="587"/>
      <c r="AD737" s="587"/>
      <c r="AE737" s="587"/>
      <c r="AF737" s="587"/>
      <c r="AG737" s="587"/>
      <c r="AH737" s="587"/>
      <c r="AI737" s="587"/>
      <c r="AJ737" s="587"/>
      <c r="AK737" s="587"/>
      <c r="AL737" s="587"/>
      <c r="AM737" s="587"/>
      <c r="AN737" s="587"/>
      <c r="AO737" s="587"/>
      <c r="AP737" s="496"/>
      <c r="AQ737" s="423"/>
      <c r="AR737" s="411"/>
      <c r="AS737" s="411"/>
      <c r="AT737" s="411"/>
    </row>
    <row r="738" spans="1:46" ht="18.75" outlineLevel="1" collapsed="1" x14ac:dyDescent="0.25">
      <c r="A738" s="411"/>
      <c r="B738" s="420"/>
      <c r="C738" s="413">
        <f>INT($C$737)+1.02</f>
        <v>2.02</v>
      </c>
      <c r="D738" s="424"/>
      <c r="E738" s="493" t="s">
        <v>474</v>
      </c>
      <c r="F738" s="497">
        <v>1</v>
      </c>
      <c r="G738" s="433"/>
      <c r="H738" s="434" t="s">
        <v>706</v>
      </c>
      <c r="I738" s="435"/>
      <c r="J738" s="435"/>
      <c r="K738" s="435"/>
      <c r="L738" s="435"/>
      <c r="M738" s="435"/>
      <c r="N738" s="435"/>
      <c r="O738" s="435"/>
      <c r="P738" s="435"/>
      <c r="Q738" s="435"/>
      <c r="R738" s="435"/>
      <c r="S738" s="435"/>
      <c r="T738" s="435"/>
      <c r="U738" s="435"/>
      <c r="V738" s="435"/>
      <c r="W738" s="435"/>
      <c r="X738" s="435"/>
      <c r="Y738" s="435"/>
      <c r="Z738" s="435"/>
      <c r="AA738" s="588"/>
      <c r="AB738" s="588"/>
      <c r="AC738" s="588"/>
      <c r="AD738" s="588"/>
      <c r="AE738" s="588"/>
      <c r="AF738" s="588"/>
      <c r="AG738" s="588"/>
      <c r="AH738" s="588"/>
      <c r="AI738" s="588"/>
      <c r="AJ738" s="588"/>
      <c r="AK738" s="588"/>
      <c r="AL738" s="588"/>
      <c r="AM738" s="588"/>
      <c r="AN738" s="588"/>
      <c r="AO738" s="588"/>
      <c r="AP738" s="499"/>
      <c r="AQ738" s="423"/>
      <c r="AR738" s="411"/>
      <c r="AS738" s="411"/>
      <c r="AT738" s="411"/>
    </row>
    <row r="739" spans="1:46" ht="5.0999999999999996" hidden="1" customHeight="1" outlineLevel="2" x14ac:dyDescent="0.25">
      <c r="A739" s="411"/>
      <c r="B739" s="420"/>
      <c r="C739" s="413">
        <f>INT($C$737)+2.005</f>
        <v>3.0049999999999999</v>
      </c>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c r="AF739" s="421"/>
      <c r="AG739" s="421"/>
      <c r="AH739" s="421"/>
      <c r="AI739" s="421"/>
      <c r="AJ739" s="421"/>
      <c r="AK739" s="421"/>
      <c r="AL739" s="421"/>
      <c r="AM739" s="421"/>
      <c r="AN739" s="421"/>
      <c r="AO739" s="421"/>
      <c r="AP739" s="421"/>
      <c r="AQ739" s="423"/>
      <c r="AR739" s="411"/>
      <c r="AS739" s="411"/>
      <c r="AT739" s="411"/>
    </row>
    <row r="740" spans="1:46" hidden="1" outlineLevel="2" x14ac:dyDescent="0.25">
      <c r="A740" s="411"/>
      <c r="B740" s="420"/>
      <c r="C740" s="413">
        <f>INT($C$737)+2</f>
        <v>3</v>
      </c>
      <c r="D740" s="421"/>
      <c r="E740" s="500"/>
      <c r="F740" s="500"/>
      <c r="G740" s="421"/>
      <c r="H740" s="439"/>
      <c r="I740" s="439"/>
      <c r="J740" s="439"/>
      <c r="K740" s="439"/>
      <c r="L740" s="439"/>
      <c r="M740" s="439"/>
      <c r="N740" s="439"/>
      <c r="O740" s="439"/>
      <c r="P740" s="439"/>
      <c r="Q740" s="439"/>
      <c r="R740" s="439"/>
      <c r="S740" s="439"/>
      <c r="T740" s="439"/>
      <c r="U740" s="439"/>
      <c r="V740" s="439"/>
      <c r="W740" s="439"/>
      <c r="X740" s="439"/>
      <c r="Y740" s="439"/>
      <c r="Z740" s="439"/>
      <c r="AA740" s="439"/>
      <c r="AB740" s="439"/>
      <c r="AC740" s="439"/>
      <c r="AD740" s="439"/>
      <c r="AE740" s="439"/>
      <c r="AF740" s="439"/>
      <c r="AG740" s="439"/>
      <c r="AH740" s="439"/>
      <c r="AI740" s="439"/>
      <c r="AJ740" s="439"/>
      <c r="AK740" s="439"/>
      <c r="AL740" s="439"/>
      <c r="AM740" s="439"/>
      <c r="AN740" s="439"/>
      <c r="AO740" s="439"/>
      <c r="AP740" s="421"/>
      <c r="AQ740" s="423"/>
      <c r="AR740" s="411"/>
      <c r="AS740" s="411"/>
      <c r="AT740" s="411"/>
    </row>
    <row r="741" spans="1:46" hidden="1" outlineLevel="2" x14ac:dyDescent="0.25">
      <c r="A741" s="411"/>
      <c r="B741" s="420"/>
      <c r="C741" s="413">
        <f>INT($C$737)+2</f>
        <v>3</v>
      </c>
      <c r="D741" s="421"/>
      <c r="E741" s="500"/>
      <c r="F741" s="500"/>
      <c r="G741" s="421"/>
      <c r="H741" s="439"/>
      <c r="I741" s="439"/>
      <c r="J741" s="439"/>
      <c r="K741" s="439"/>
      <c r="L741" s="439"/>
      <c r="M741" s="439"/>
      <c r="N741" s="439"/>
      <c r="O741" s="439"/>
      <c r="P741" s="439"/>
      <c r="Q741" s="439"/>
      <c r="R741" s="440"/>
      <c r="S741" s="440"/>
      <c r="T741" s="440"/>
      <c r="U741" s="440"/>
      <c r="V741" s="440"/>
      <c r="W741" s="440"/>
      <c r="X741" s="440"/>
      <c r="Y741" s="440"/>
      <c r="Z741" s="440"/>
      <c r="AA741" s="440"/>
      <c r="AB741" s="440"/>
      <c r="AC741" s="440"/>
      <c r="AD741" s="440"/>
      <c r="AE741" s="440"/>
      <c r="AF741" s="440"/>
      <c r="AG741" s="440"/>
      <c r="AH741" s="440"/>
      <c r="AI741" s="440"/>
      <c r="AJ741" s="440"/>
      <c r="AK741" s="440"/>
      <c r="AL741" s="440"/>
      <c r="AM741" s="440"/>
      <c r="AN741" s="440"/>
      <c r="AO741" s="440"/>
      <c r="AP741" s="421"/>
      <c r="AQ741" s="423"/>
      <c r="AR741" s="411"/>
      <c r="AS741" s="411"/>
      <c r="AT741" s="411"/>
    </row>
    <row r="742" spans="1:46" hidden="1" outlineLevel="2" x14ac:dyDescent="0.25">
      <c r="A742" s="411"/>
      <c r="B742" s="420"/>
      <c r="C742" s="413">
        <f>INT($C$737)+2</f>
        <v>3</v>
      </c>
      <c r="D742" s="421"/>
      <c r="E742" s="500"/>
      <c r="F742" s="500"/>
      <c r="G742" s="421"/>
      <c r="H742" s="440"/>
      <c r="I742" s="440"/>
      <c r="J742" s="440"/>
      <c r="K742" s="501" t="s">
        <v>516</v>
      </c>
      <c r="L742" s="501"/>
      <c r="M742" s="501"/>
      <c r="N742" s="501" t="s">
        <v>517</v>
      </c>
      <c r="O742" s="501"/>
      <c r="P742" s="501"/>
      <c r="Q742" s="501"/>
      <c r="R742" s="440"/>
      <c r="S742" s="440"/>
      <c r="T742" s="440"/>
      <c r="U742" s="440"/>
      <c r="V742" s="440"/>
      <c r="W742" s="440"/>
      <c r="X742" s="440"/>
      <c r="Y742" s="440"/>
      <c r="Z742" s="440"/>
      <c r="AA742" s="440"/>
      <c r="AB742" s="440"/>
      <c r="AC742" s="440"/>
      <c r="AD742" s="440"/>
      <c r="AE742" s="440"/>
      <c r="AF742" s="440"/>
      <c r="AG742" s="440"/>
      <c r="AH742" s="440"/>
      <c r="AI742" s="440"/>
      <c r="AJ742" s="440"/>
      <c r="AK742" s="440"/>
      <c r="AL742" s="440"/>
      <c r="AM742" s="440"/>
      <c r="AN742" s="440"/>
      <c r="AO742" s="440"/>
      <c r="AP742" s="421"/>
      <c r="AQ742" s="423"/>
      <c r="AR742" s="411"/>
      <c r="AS742" s="411"/>
      <c r="AT742" s="411"/>
    </row>
    <row r="743" spans="1:46" hidden="1" outlineLevel="2" x14ac:dyDescent="0.25">
      <c r="A743" s="411"/>
      <c r="B743" s="420"/>
      <c r="C743" s="413">
        <f>INT($C$737)+2</f>
        <v>3</v>
      </c>
      <c r="D743" s="421"/>
      <c r="E743" s="500"/>
      <c r="F743" s="500"/>
      <c r="G743" s="421"/>
      <c r="H743" s="440"/>
      <c r="I743" s="440"/>
      <c r="J743" s="440"/>
      <c r="K743" s="490" t="s">
        <v>14</v>
      </c>
      <c r="L743" s="490" t="s">
        <v>586</v>
      </c>
      <c r="M743" s="490" t="s">
        <v>4</v>
      </c>
      <c r="N743" s="490" t="s">
        <v>610</v>
      </c>
      <c r="O743" s="490" t="s">
        <v>611</v>
      </c>
      <c r="P743" s="490" t="s">
        <v>612</v>
      </c>
      <c r="Q743" s="490" t="s">
        <v>613</v>
      </c>
      <c r="R743" s="440"/>
      <c r="S743" s="440"/>
      <c r="T743" s="440"/>
      <c r="U743" s="440"/>
      <c r="V743" s="440"/>
      <c r="W743" s="440"/>
      <c r="X743" s="440"/>
      <c r="Y743" s="440"/>
      <c r="Z743" s="440"/>
      <c r="AA743" s="440"/>
      <c r="AB743" s="440"/>
      <c r="AC743" s="440"/>
      <c r="AD743" s="440"/>
      <c r="AE743" s="440"/>
      <c r="AF743" s="440"/>
      <c r="AG743" s="440"/>
      <c r="AH743" s="440"/>
      <c r="AI743" s="440"/>
      <c r="AJ743" s="440"/>
      <c r="AK743" s="440"/>
      <c r="AL743" s="440"/>
      <c r="AM743" s="440"/>
      <c r="AN743" s="440"/>
      <c r="AO743" s="440"/>
      <c r="AP743" s="421"/>
      <c r="AQ743" s="423"/>
      <c r="AR743" s="411"/>
      <c r="AS743" s="411"/>
      <c r="AT743" s="411"/>
    </row>
    <row r="744" spans="1:46" ht="11.45" hidden="1" customHeight="1" outlineLevel="2" x14ac:dyDescent="0.25">
      <c r="A744" s="411"/>
      <c r="B744" s="420" t="s">
        <v>478</v>
      </c>
      <c r="C744" s="413">
        <f>INT($C$737)+2.01</f>
        <v>3.01</v>
      </c>
      <c r="D744" s="421"/>
      <c r="E744" s="421"/>
      <c r="F744" s="421"/>
      <c r="G744" s="421"/>
      <c r="H744" s="440"/>
      <c r="I744" s="440"/>
      <c r="J744" s="440"/>
      <c r="K744" s="440"/>
      <c r="L744" s="440"/>
      <c r="M744" s="440"/>
      <c r="N744" s="440"/>
      <c r="O744" s="440"/>
      <c r="P744" s="440"/>
      <c r="Q744" s="440"/>
      <c r="R744" s="440"/>
      <c r="S744" s="440"/>
      <c r="T744" s="440"/>
      <c r="U744" s="440"/>
      <c r="V744" s="440"/>
      <c r="W744" s="440"/>
      <c r="X744" s="440"/>
      <c r="Y744" s="440"/>
      <c r="Z744" s="440"/>
      <c r="AA744" s="440"/>
      <c r="AB744" s="440"/>
      <c r="AC744" s="440"/>
      <c r="AD744" s="440"/>
      <c r="AE744" s="440"/>
      <c r="AF744" s="440"/>
      <c r="AG744" s="440"/>
      <c r="AH744" s="440"/>
      <c r="AI744" s="440"/>
      <c r="AJ744" s="440"/>
      <c r="AK744" s="440"/>
      <c r="AL744" s="440"/>
      <c r="AM744" s="440"/>
      <c r="AN744" s="440"/>
      <c r="AO744" s="440"/>
      <c r="AP744" s="421"/>
      <c r="AQ744" s="423"/>
      <c r="AR744" s="411"/>
      <c r="AS744" s="411"/>
      <c r="AT744" s="411"/>
    </row>
    <row r="745" spans="1:46" hidden="1" outlineLevel="4" x14ac:dyDescent="0.25">
      <c r="A745" s="411"/>
      <c r="B745" s="420"/>
      <c r="C745" s="413">
        <f>INT(MAX($C$748:$C$792))+1</f>
        <v>5</v>
      </c>
      <c r="D745" s="442"/>
      <c r="E745" s="500"/>
      <c r="F745" s="500"/>
      <c r="G745" s="442"/>
      <c r="H745" s="500"/>
      <c r="I745" s="500"/>
      <c r="J745" s="500"/>
      <c r="K745" s="500"/>
      <c r="L745" s="500"/>
      <c r="M745" s="500"/>
      <c r="N745" s="500"/>
      <c r="O745" s="500"/>
      <c r="P745" s="500"/>
      <c r="Q745" s="500"/>
      <c r="R745" s="500"/>
      <c r="S745" s="500"/>
      <c r="T745" s="500"/>
      <c r="U745" s="500"/>
      <c r="V745" s="500"/>
      <c r="W745" s="500"/>
      <c r="X745" s="500"/>
      <c r="Y745" s="500"/>
      <c r="Z745" s="500"/>
      <c r="AA745" s="500"/>
      <c r="AB745" s="500"/>
      <c r="AC745" s="500"/>
      <c r="AD745" s="500"/>
      <c r="AE745" s="500"/>
      <c r="AF745" s="500"/>
      <c r="AG745" s="500"/>
      <c r="AH745" s="500"/>
      <c r="AI745" s="500"/>
      <c r="AJ745" s="500"/>
      <c r="AK745" s="500"/>
      <c r="AL745" s="500"/>
      <c r="AM745" s="500"/>
      <c r="AN745" s="500"/>
      <c r="AO745" s="500"/>
      <c r="AP745" s="442"/>
      <c r="AQ745" s="423"/>
      <c r="AR745" s="411"/>
      <c r="AS745" s="411"/>
      <c r="AT745" s="411"/>
    </row>
    <row r="746" spans="1:46" hidden="1" outlineLevel="4" x14ac:dyDescent="0.25">
      <c r="A746" s="411"/>
      <c r="B746" s="420" t="s">
        <v>479</v>
      </c>
      <c r="C746" s="413">
        <f>INT(MAX($C$748:$C$792))+1</f>
        <v>5</v>
      </c>
      <c r="D746" s="442" t="s">
        <v>480</v>
      </c>
      <c r="E746" s="500"/>
      <c r="F746" s="500"/>
      <c r="G746" s="442"/>
      <c r="H746" s="500"/>
      <c r="I746" s="500"/>
      <c r="J746" s="500"/>
      <c r="K746" s="500"/>
      <c r="L746" s="500"/>
      <c r="M746" s="500"/>
      <c r="N746" s="500"/>
      <c r="O746" s="500"/>
      <c r="P746" s="500"/>
      <c r="Q746" s="500"/>
      <c r="R746" s="500"/>
      <c r="S746" s="500"/>
      <c r="T746" s="500"/>
      <c r="U746" s="500"/>
      <c r="V746" s="500"/>
      <c r="W746" s="500"/>
      <c r="X746" s="500"/>
      <c r="Y746" s="500"/>
      <c r="Z746" s="500"/>
      <c r="AA746" s="500"/>
      <c r="AB746" s="500"/>
      <c r="AC746" s="500"/>
      <c r="AD746" s="500"/>
      <c r="AE746" s="500"/>
      <c r="AF746" s="500"/>
      <c r="AG746" s="500"/>
      <c r="AH746" s="500"/>
      <c r="AI746" s="500"/>
      <c r="AJ746" s="500"/>
      <c r="AK746" s="500"/>
      <c r="AL746" s="500"/>
      <c r="AM746" s="500"/>
      <c r="AN746" s="500"/>
      <c r="AO746" s="500"/>
      <c r="AP746" s="442"/>
      <c r="AQ746" s="423"/>
      <c r="AR746" s="411"/>
      <c r="AS746" s="411"/>
      <c r="AT746" s="411"/>
    </row>
    <row r="747" spans="1:46" outlineLevel="1" collapsed="1" x14ac:dyDescent="0.25">
      <c r="A747" s="411"/>
      <c r="B747" s="420"/>
      <c r="C747" s="413">
        <f>INT($C$737)+1</f>
        <v>2</v>
      </c>
      <c r="D747" s="442"/>
      <c r="E747" s="500"/>
      <c r="F747" s="500"/>
      <c r="G747" s="442"/>
      <c r="H747" s="503" t="s">
        <v>707</v>
      </c>
      <c r="I747" s="460" t="s">
        <v>708</v>
      </c>
      <c r="J747" s="460"/>
      <c r="K747" s="429"/>
      <c r="L747" s="429"/>
      <c r="M747" s="429"/>
      <c r="N747" s="429"/>
      <c r="O747" s="429"/>
      <c r="P747" s="429"/>
      <c r="Q747" s="429"/>
      <c r="R747" s="429"/>
      <c r="S747" s="429"/>
      <c r="T747" s="429"/>
      <c r="U747" s="429"/>
      <c r="V747" s="429"/>
      <c r="W747" s="429"/>
      <c r="X747" s="429"/>
      <c r="Y747" s="429"/>
      <c r="Z747" s="492"/>
      <c r="AA747" s="492"/>
      <c r="AB747" s="492"/>
      <c r="AC747" s="492"/>
      <c r="AD747" s="492"/>
      <c r="AE747" s="492"/>
      <c r="AF747" s="492"/>
      <c r="AG747" s="492"/>
      <c r="AH747" s="492"/>
      <c r="AI747" s="492"/>
      <c r="AJ747" s="492"/>
      <c r="AK747" s="492"/>
      <c r="AL747" s="492"/>
      <c r="AM747" s="492"/>
      <c r="AN747" s="492"/>
      <c r="AO747" s="492"/>
      <c r="AP747" s="442"/>
      <c r="AQ747" s="423"/>
      <c r="AR747" s="411"/>
      <c r="AS747" s="411"/>
      <c r="AT747" s="411"/>
    </row>
    <row r="748" spans="1:46" ht="5.0999999999999996" hidden="1" customHeight="1" outlineLevel="3" x14ac:dyDescent="0.25">
      <c r="A748" s="411"/>
      <c r="B748" s="420"/>
      <c r="C748" s="413">
        <f>INT($C$737)+3.005</f>
        <v>4.0049999999999999</v>
      </c>
      <c r="D748" s="442" t="s">
        <v>481</v>
      </c>
      <c r="E748" s="442"/>
      <c r="F748" s="442"/>
      <c r="G748" s="442"/>
      <c r="H748" s="442"/>
      <c r="I748" s="442"/>
      <c r="J748" s="442"/>
      <c r="K748" s="442"/>
      <c r="L748" s="442"/>
      <c r="M748" s="442"/>
      <c r="N748" s="442"/>
      <c r="O748" s="442"/>
      <c r="P748" s="442"/>
      <c r="Q748" s="442"/>
      <c r="R748" s="442"/>
      <c r="S748" s="442"/>
      <c r="T748" s="442"/>
      <c r="U748" s="442"/>
      <c r="V748" s="442"/>
      <c r="W748" s="442"/>
      <c r="X748" s="442"/>
      <c r="Y748" s="442"/>
      <c r="Z748" s="442"/>
      <c r="AA748" s="442"/>
      <c r="AB748" s="442"/>
      <c r="AC748" s="442"/>
      <c r="AD748" s="442"/>
      <c r="AE748" s="442"/>
      <c r="AF748" s="442"/>
      <c r="AG748" s="442"/>
      <c r="AH748" s="442"/>
      <c r="AI748" s="442"/>
      <c r="AJ748" s="442"/>
      <c r="AK748" s="442"/>
      <c r="AL748" s="442"/>
      <c r="AM748" s="442"/>
      <c r="AN748" s="442"/>
      <c r="AO748" s="442"/>
      <c r="AP748" s="442"/>
      <c r="AQ748" s="423"/>
      <c r="AR748" s="411"/>
      <c r="AS748" s="411"/>
      <c r="AT748" s="411"/>
    </row>
    <row r="749" spans="1:46" hidden="1" outlineLevel="2" x14ac:dyDescent="0.25">
      <c r="A749" s="411"/>
      <c r="B749" s="420"/>
      <c r="C749" s="413">
        <f>INT($C$737)+2</f>
        <v>3</v>
      </c>
      <c r="D749" s="442"/>
      <c r="E749" s="500"/>
      <c r="F749" s="500"/>
      <c r="G749" s="442"/>
      <c r="H749" s="463" t="s">
        <v>709</v>
      </c>
      <c r="I749" s="449" t="s">
        <v>516</v>
      </c>
      <c r="J749" s="450">
        <v>1</v>
      </c>
      <c r="K749" s="447">
        <f>J749</f>
        <v>1</v>
      </c>
      <c r="L749" s="449" t="s">
        <v>517</v>
      </c>
      <c r="M749" s="450">
        <f>COUNTA($H$750:$H$769)</f>
        <v>2</v>
      </c>
      <c r="N749" s="447">
        <f>M749+3</f>
        <v>5</v>
      </c>
      <c r="O749" s="447" t="s">
        <v>710</v>
      </c>
      <c r="P749" s="447"/>
      <c r="Q749" s="447"/>
      <c r="R749" s="447"/>
      <c r="S749" s="447"/>
      <c r="T749" s="447"/>
      <c r="U749" s="447"/>
      <c r="V749" s="447"/>
      <c r="W749" s="447"/>
      <c r="X749" s="447"/>
      <c r="Y749" s="447"/>
      <c r="Z749" s="447"/>
      <c r="AA749" s="447"/>
      <c r="AB749" s="447"/>
      <c r="AC749" s="447"/>
      <c r="AD749" s="447"/>
      <c r="AE749" s="447"/>
      <c r="AF749" s="447"/>
      <c r="AG749" s="447"/>
      <c r="AH749" s="447"/>
      <c r="AI749" s="447"/>
      <c r="AJ749" s="447"/>
      <c r="AK749" s="447"/>
      <c r="AL749" s="447"/>
      <c r="AM749" s="447"/>
      <c r="AN749" s="447"/>
      <c r="AO749" s="447"/>
      <c r="AP749" s="442"/>
      <c r="AQ749" s="423"/>
      <c r="AR749" s="411"/>
      <c r="AS749" s="411"/>
      <c r="AT749" s="411"/>
    </row>
    <row r="750" spans="1:46" hidden="1" outlineLevel="2" x14ac:dyDescent="0.25">
      <c r="A750" s="411"/>
      <c r="B750" s="420"/>
      <c r="C750" s="413">
        <f>INT($C$737)+2</f>
        <v>3</v>
      </c>
      <c r="D750" s="442"/>
      <c r="E750" s="500"/>
      <c r="F750" s="500"/>
      <c r="G750" s="442"/>
      <c r="H750" s="516" t="s">
        <v>711</v>
      </c>
      <c r="I750" s="470" t="s">
        <v>699</v>
      </c>
      <c r="J750" s="470"/>
      <c r="K750" s="470" t="s">
        <v>712</v>
      </c>
      <c r="L750" s="470"/>
      <c r="M750" s="470"/>
      <c r="N750" s="470"/>
      <c r="O750" s="470"/>
      <c r="P750" s="470"/>
      <c r="Q750" s="470"/>
      <c r="R750" s="470"/>
      <c r="S750" s="470"/>
      <c r="T750" s="470"/>
      <c r="U750" s="470"/>
      <c r="V750" s="447"/>
      <c r="W750" s="447"/>
      <c r="X750" s="447"/>
      <c r="Y750" s="447"/>
      <c r="Z750" s="447"/>
      <c r="AA750" s="447"/>
      <c r="AB750" s="447"/>
      <c r="AC750" s="447"/>
      <c r="AD750" s="447"/>
      <c r="AE750" s="447"/>
      <c r="AF750" s="447"/>
      <c r="AG750" s="447"/>
      <c r="AH750" s="447"/>
      <c r="AI750" s="447"/>
      <c r="AJ750" s="447"/>
      <c r="AK750" s="447"/>
      <c r="AL750" s="447"/>
      <c r="AM750" s="447"/>
      <c r="AN750" s="447"/>
      <c r="AO750" s="447"/>
      <c r="AP750" s="442"/>
      <c r="AQ750" s="423"/>
      <c r="AR750" s="411"/>
      <c r="AS750" s="411"/>
      <c r="AT750" s="411"/>
    </row>
    <row r="751" spans="1:46" ht="15" hidden="1" customHeight="1" outlineLevel="3" x14ac:dyDescent="0.25">
      <c r="A751" s="411"/>
      <c r="B751" s="420"/>
      <c r="C751" s="413">
        <f t="shared" ref="C751:C758" si="323">INT($C$737)+3</f>
        <v>4</v>
      </c>
      <c r="D751" s="442"/>
      <c r="E751" s="500"/>
      <c r="F751" s="500"/>
      <c r="G751" s="442"/>
      <c r="H751" s="447"/>
      <c r="I751" s="463">
        <v>0</v>
      </c>
      <c r="J751" s="463"/>
      <c r="K751" s="447"/>
      <c r="L751" s="447"/>
      <c r="M751" s="447"/>
      <c r="N751" s="589">
        <v>0</v>
      </c>
      <c r="O751" s="589">
        <v>0</v>
      </c>
      <c r="P751" s="589">
        <v>0</v>
      </c>
      <c r="Q751" s="589">
        <v>0</v>
      </c>
      <c r="R751" s="447"/>
      <c r="S751" s="447"/>
      <c r="T751" s="447"/>
      <c r="U751" s="447"/>
      <c r="V751" s="447"/>
      <c r="W751" s="447"/>
      <c r="X751" s="447"/>
      <c r="Y751" s="447"/>
      <c r="Z751" s="447"/>
      <c r="AA751" s="447"/>
      <c r="AB751" s="447"/>
      <c r="AC751" s="447"/>
      <c r="AD751" s="447"/>
      <c r="AE751" s="447"/>
      <c r="AF751" s="447"/>
      <c r="AG751" s="447"/>
      <c r="AH751" s="447"/>
      <c r="AI751" s="447"/>
      <c r="AJ751" s="447"/>
      <c r="AK751" s="447"/>
      <c r="AL751" s="447"/>
      <c r="AM751" s="447"/>
      <c r="AN751" s="447"/>
      <c r="AO751" s="447"/>
      <c r="AP751" s="442"/>
      <c r="AQ751" s="423"/>
      <c r="AR751" s="411"/>
      <c r="AS751" s="411"/>
      <c r="AT751" s="411"/>
    </row>
    <row r="752" spans="1:46" hidden="1" outlineLevel="3" x14ac:dyDescent="0.25">
      <c r="A752" s="411"/>
      <c r="B752" s="420"/>
      <c r="C752" s="413">
        <f t="shared" si="323"/>
        <v>4</v>
      </c>
      <c r="D752" s="442"/>
      <c r="E752" s="500"/>
      <c r="F752" s="500"/>
      <c r="G752" s="442"/>
      <c r="H752" s="447"/>
      <c r="I752" s="463">
        <v>1</v>
      </c>
      <c r="J752" s="463"/>
      <c r="K752" s="447"/>
      <c r="L752" s="447"/>
      <c r="M752" s="447"/>
      <c r="N752" s="589">
        <v>0</v>
      </c>
      <c r="O752" s="589">
        <v>0</v>
      </c>
      <c r="P752" s="589">
        <v>0</v>
      </c>
      <c r="Q752" s="589">
        <v>0</v>
      </c>
      <c r="R752" s="447"/>
      <c r="S752" s="447"/>
      <c r="T752" s="447"/>
      <c r="U752" s="447"/>
      <c r="V752" s="447"/>
      <c r="W752" s="447"/>
      <c r="X752" s="447"/>
      <c r="Y752" s="447"/>
      <c r="Z752" s="447"/>
      <c r="AA752" s="447"/>
      <c r="AB752" s="447"/>
      <c r="AC752" s="447"/>
      <c r="AD752" s="447"/>
      <c r="AE752" s="447"/>
      <c r="AF752" s="447"/>
      <c r="AG752" s="447"/>
      <c r="AH752" s="447"/>
      <c r="AI752" s="447"/>
      <c r="AJ752" s="447"/>
      <c r="AK752" s="447"/>
      <c r="AL752" s="447"/>
      <c r="AM752" s="447"/>
      <c r="AN752" s="447"/>
      <c r="AO752" s="447"/>
      <c r="AP752" s="442"/>
      <c r="AQ752" s="423"/>
      <c r="AR752" s="411"/>
      <c r="AS752" s="411"/>
      <c r="AT752" s="411"/>
    </row>
    <row r="753" spans="1:46" hidden="1" outlineLevel="3" x14ac:dyDescent="0.25">
      <c r="A753" s="411"/>
      <c r="B753" s="420"/>
      <c r="C753" s="413">
        <f t="shared" si="323"/>
        <v>4</v>
      </c>
      <c r="D753" s="442"/>
      <c r="E753" s="500"/>
      <c r="F753" s="500"/>
      <c r="G753" s="442"/>
      <c r="H753" s="447"/>
      <c r="I753" s="463">
        <v>2</v>
      </c>
      <c r="J753" s="463"/>
      <c r="K753" s="447"/>
      <c r="L753" s="447"/>
      <c r="M753" s="447"/>
      <c r="N753" s="589">
        <v>0</v>
      </c>
      <c r="O753" s="589">
        <v>0</v>
      </c>
      <c r="P753" s="589">
        <v>0</v>
      </c>
      <c r="Q753" s="589">
        <v>0</v>
      </c>
      <c r="R753" s="447"/>
      <c r="S753" s="447"/>
      <c r="T753" s="447"/>
      <c r="U753" s="447"/>
      <c r="V753" s="447"/>
      <c r="W753" s="447"/>
      <c r="X753" s="447"/>
      <c r="Y753" s="447"/>
      <c r="Z753" s="447"/>
      <c r="AA753" s="447"/>
      <c r="AB753" s="447"/>
      <c r="AC753" s="447"/>
      <c r="AD753" s="447"/>
      <c r="AE753" s="447"/>
      <c r="AF753" s="447"/>
      <c r="AG753" s="447"/>
      <c r="AH753" s="447"/>
      <c r="AI753" s="447"/>
      <c r="AJ753" s="447"/>
      <c r="AK753" s="447"/>
      <c r="AL753" s="447"/>
      <c r="AM753" s="447"/>
      <c r="AN753" s="447"/>
      <c r="AO753" s="447"/>
      <c r="AP753" s="442"/>
      <c r="AQ753" s="423"/>
      <c r="AR753" s="411"/>
      <c r="AS753" s="411"/>
      <c r="AT753" s="411"/>
    </row>
    <row r="754" spans="1:46" hidden="1" outlineLevel="3" x14ac:dyDescent="0.25">
      <c r="A754" s="411"/>
      <c r="B754" s="420"/>
      <c r="C754" s="413">
        <f t="shared" si="323"/>
        <v>4</v>
      </c>
      <c r="D754" s="442"/>
      <c r="E754" s="500"/>
      <c r="F754" s="500"/>
      <c r="G754" s="442"/>
      <c r="H754" s="447"/>
      <c r="I754" s="463">
        <v>3</v>
      </c>
      <c r="J754" s="463"/>
      <c r="K754" s="447"/>
      <c r="L754" s="447"/>
      <c r="M754" s="447"/>
      <c r="N754" s="589">
        <v>0</v>
      </c>
      <c r="O754" s="589">
        <v>0</v>
      </c>
      <c r="P754" s="589">
        <v>0</v>
      </c>
      <c r="Q754" s="589">
        <v>0</v>
      </c>
      <c r="R754" s="447"/>
      <c r="S754" s="447"/>
      <c r="T754" s="447"/>
      <c r="U754" s="447"/>
      <c r="V754" s="447"/>
      <c r="W754" s="447"/>
      <c r="X754" s="447"/>
      <c r="Y754" s="447"/>
      <c r="Z754" s="447"/>
      <c r="AA754" s="447"/>
      <c r="AB754" s="447"/>
      <c r="AC754" s="447"/>
      <c r="AD754" s="447"/>
      <c r="AE754" s="447"/>
      <c r="AF754" s="447"/>
      <c r="AG754" s="447"/>
      <c r="AH754" s="447"/>
      <c r="AI754" s="447"/>
      <c r="AJ754" s="447"/>
      <c r="AK754" s="447"/>
      <c r="AL754" s="447"/>
      <c r="AM754" s="447"/>
      <c r="AN754" s="447"/>
      <c r="AO754" s="447"/>
      <c r="AP754" s="442"/>
      <c r="AQ754" s="423"/>
      <c r="AR754" s="411"/>
      <c r="AS754" s="411"/>
      <c r="AT754" s="411"/>
    </row>
    <row r="755" spans="1:46" hidden="1" outlineLevel="3" x14ac:dyDescent="0.25">
      <c r="A755" s="411"/>
      <c r="B755" s="420"/>
      <c r="C755" s="413">
        <f t="shared" si="323"/>
        <v>4</v>
      </c>
      <c r="D755" s="442"/>
      <c r="E755" s="500"/>
      <c r="F755" s="500"/>
      <c r="G755" s="442"/>
      <c r="H755" s="447"/>
      <c r="I755" s="463">
        <v>4</v>
      </c>
      <c r="J755" s="463"/>
      <c r="K755" s="447"/>
      <c r="L755" s="447"/>
      <c r="M755" s="447"/>
      <c r="N755" s="589">
        <v>0</v>
      </c>
      <c r="O755" s="589">
        <v>0</v>
      </c>
      <c r="P755" s="589">
        <v>0</v>
      </c>
      <c r="Q755" s="589">
        <v>0</v>
      </c>
      <c r="R755" s="447"/>
      <c r="S755" s="447"/>
      <c r="T755" s="447"/>
      <c r="U755" s="447"/>
      <c r="V755" s="447"/>
      <c r="W755" s="447"/>
      <c r="X755" s="447"/>
      <c r="Y755" s="447"/>
      <c r="Z755" s="447"/>
      <c r="AA755" s="447"/>
      <c r="AB755" s="447"/>
      <c r="AC755" s="447"/>
      <c r="AD755" s="447"/>
      <c r="AE755" s="447"/>
      <c r="AF755" s="447"/>
      <c r="AG755" s="447"/>
      <c r="AH755" s="447"/>
      <c r="AI755" s="447"/>
      <c r="AJ755" s="447"/>
      <c r="AK755" s="447"/>
      <c r="AL755" s="447"/>
      <c r="AM755" s="447"/>
      <c r="AN755" s="447"/>
      <c r="AO755" s="447"/>
      <c r="AP755" s="442"/>
      <c r="AQ755" s="423"/>
      <c r="AR755" s="411"/>
      <c r="AS755" s="411"/>
      <c r="AT755" s="411"/>
    </row>
    <row r="756" spans="1:46" hidden="1" outlineLevel="3" x14ac:dyDescent="0.25">
      <c r="A756" s="411"/>
      <c r="B756" s="420"/>
      <c r="C756" s="413">
        <f t="shared" si="323"/>
        <v>4</v>
      </c>
      <c r="D756" s="442"/>
      <c r="E756" s="500"/>
      <c r="F756" s="500"/>
      <c r="G756" s="442"/>
      <c r="H756" s="447"/>
      <c r="I756" s="463">
        <v>5</v>
      </c>
      <c r="J756" s="463"/>
      <c r="K756" s="447"/>
      <c r="L756" s="447"/>
      <c r="M756" s="447"/>
      <c r="N756" s="589">
        <v>0</v>
      </c>
      <c r="O756" s="589">
        <v>0</v>
      </c>
      <c r="P756" s="589">
        <v>0</v>
      </c>
      <c r="Q756" s="589">
        <v>0</v>
      </c>
      <c r="R756" s="447"/>
      <c r="S756" s="447"/>
      <c r="T756" s="447"/>
      <c r="U756" s="447"/>
      <c r="V756" s="447"/>
      <c r="W756" s="447"/>
      <c r="X756" s="447"/>
      <c r="Y756" s="447"/>
      <c r="Z756" s="447"/>
      <c r="AA756" s="447"/>
      <c r="AB756" s="447"/>
      <c r="AC756" s="447"/>
      <c r="AD756" s="447"/>
      <c r="AE756" s="447"/>
      <c r="AF756" s="447"/>
      <c r="AG756" s="447"/>
      <c r="AH756" s="447"/>
      <c r="AI756" s="447"/>
      <c r="AJ756" s="447"/>
      <c r="AK756" s="447"/>
      <c r="AL756" s="447"/>
      <c r="AM756" s="447"/>
      <c r="AN756" s="447"/>
      <c r="AO756" s="447"/>
      <c r="AP756" s="442"/>
      <c r="AQ756" s="423"/>
      <c r="AR756" s="411"/>
      <c r="AS756" s="411"/>
      <c r="AT756" s="411"/>
    </row>
    <row r="757" spans="1:46" hidden="1" outlineLevel="3" x14ac:dyDescent="0.25">
      <c r="A757" s="411"/>
      <c r="B757" s="420"/>
      <c r="C757" s="413">
        <f t="shared" si="323"/>
        <v>4</v>
      </c>
      <c r="D757" s="442"/>
      <c r="E757" s="500"/>
      <c r="F757" s="500"/>
      <c r="G757" s="442"/>
      <c r="H757" s="447"/>
      <c r="I757" s="463">
        <v>6</v>
      </c>
      <c r="J757" s="463"/>
      <c r="K757" s="447"/>
      <c r="L757" s="447"/>
      <c r="M757" s="447"/>
      <c r="N757" s="589">
        <v>0</v>
      </c>
      <c r="O757" s="589">
        <v>0</v>
      </c>
      <c r="P757" s="589">
        <v>0</v>
      </c>
      <c r="Q757" s="589">
        <v>0</v>
      </c>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hidden="1" outlineLevel="3" x14ac:dyDescent="0.25">
      <c r="A758" s="411"/>
      <c r="B758" s="420"/>
      <c r="C758" s="413">
        <f t="shared" si="323"/>
        <v>4</v>
      </c>
      <c r="D758" s="442"/>
      <c r="E758" s="500"/>
      <c r="F758" s="500"/>
      <c r="G758" s="442"/>
      <c r="H758" s="447"/>
      <c r="I758" s="463">
        <v>7</v>
      </c>
      <c r="J758" s="463"/>
      <c r="K758" s="447"/>
      <c r="L758" s="447"/>
      <c r="M758" s="447"/>
      <c r="N758" s="589">
        <v>0</v>
      </c>
      <c r="O758" s="589">
        <v>0</v>
      </c>
      <c r="P758" s="589">
        <v>0</v>
      </c>
      <c r="Q758" s="589">
        <v>0</v>
      </c>
      <c r="R758" s="447"/>
      <c r="S758" s="447"/>
      <c r="T758" s="447"/>
      <c r="U758" s="447"/>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5.0999999999999996" hidden="1" customHeight="1" outlineLevel="2" x14ac:dyDescent="0.25">
      <c r="A759" s="411"/>
      <c r="B759" s="420"/>
      <c r="C759" s="413">
        <f>INT($C$737)+2.005</f>
        <v>3.0049999999999999</v>
      </c>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c r="Z759" s="442"/>
      <c r="AA759" s="442"/>
      <c r="AB759" s="442"/>
      <c r="AC759" s="442"/>
      <c r="AD759" s="442"/>
      <c r="AE759" s="442"/>
      <c r="AF759" s="442"/>
      <c r="AG759" s="442"/>
      <c r="AH759" s="442"/>
      <c r="AI759" s="442"/>
      <c r="AJ759" s="442"/>
      <c r="AK759" s="442"/>
      <c r="AL759" s="442"/>
      <c r="AM759" s="442"/>
      <c r="AN759" s="442"/>
      <c r="AO759" s="442"/>
      <c r="AP759" s="442" t="s">
        <v>485</v>
      </c>
      <c r="AQ759" s="423"/>
      <c r="AR759" s="411"/>
      <c r="AS759" s="411"/>
      <c r="AT759" s="411"/>
    </row>
    <row r="760" spans="1:46" hidden="1" outlineLevel="2" x14ac:dyDescent="0.25">
      <c r="A760" s="411"/>
      <c r="B760" s="420"/>
      <c r="C760" s="413">
        <f>INT($C$737)+2</f>
        <v>3</v>
      </c>
      <c r="D760" s="442"/>
      <c r="E760" s="500"/>
      <c r="F760" s="500"/>
      <c r="G760" s="442"/>
      <c r="H760" s="516" t="s">
        <v>713</v>
      </c>
      <c r="I760" s="470" t="s">
        <v>608</v>
      </c>
      <c r="J760" s="470"/>
      <c r="K760" s="447"/>
      <c r="L760" s="447"/>
      <c r="M760" s="447"/>
      <c r="N760" s="470" t="s">
        <v>714</v>
      </c>
      <c r="O760" s="470"/>
      <c r="P760" s="470"/>
      <c r="Q760" s="470"/>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ref="C761:C768" si="324">INT($C$737)+3</f>
        <v>4</v>
      </c>
      <c r="D761" s="442"/>
      <c r="E761" s="500"/>
      <c r="F761" s="500"/>
      <c r="G761" s="442"/>
      <c r="H761" s="447"/>
      <c r="I761" s="447">
        <v>0</v>
      </c>
      <c r="J761" s="447" t="s">
        <v>630</v>
      </c>
      <c r="K761" s="447"/>
      <c r="L761" s="447"/>
      <c r="M761" s="447"/>
      <c r="N761" s="464">
        <v>0</v>
      </c>
      <c r="O761" s="464">
        <v>0</v>
      </c>
      <c r="P761" s="464">
        <v>0</v>
      </c>
      <c r="Q761" s="464">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47">
        <v>1</v>
      </c>
      <c r="J762" s="447" t="s">
        <v>631</v>
      </c>
      <c r="K762" s="447"/>
      <c r="L762" s="447"/>
      <c r="M762" s="447"/>
      <c r="N762" s="464">
        <v>0</v>
      </c>
      <c r="O762" s="464">
        <v>0</v>
      </c>
      <c r="P762" s="464">
        <v>0</v>
      </c>
      <c r="Q762" s="464">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47">
        <v>2</v>
      </c>
      <c r="J763" s="447" t="s">
        <v>632</v>
      </c>
      <c r="K763" s="447"/>
      <c r="L763" s="447"/>
      <c r="M763" s="447"/>
      <c r="N763" s="464">
        <v>0</v>
      </c>
      <c r="O763" s="464">
        <v>0</v>
      </c>
      <c r="P763" s="464">
        <v>0</v>
      </c>
      <c r="Q763" s="464">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47">
        <v>3</v>
      </c>
      <c r="J764" s="447" t="s">
        <v>617</v>
      </c>
      <c r="K764" s="447"/>
      <c r="L764" s="447"/>
      <c r="M764" s="447"/>
      <c r="N764" s="464">
        <v>0</v>
      </c>
      <c r="O764" s="464">
        <v>0</v>
      </c>
      <c r="P764" s="464">
        <v>0</v>
      </c>
      <c r="Q764" s="464">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47">
        <v>4</v>
      </c>
      <c r="J765" s="447" t="s">
        <v>618</v>
      </c>
      <c r="K765" s="447"/>
      <c r="L765" s="447"/>
      <c r="M765" s="447"/>
      <c r="N765" s="464">
        <v>0</v>
      </c>
      <c r="O765" s="464">
        <v>0</v>
      </c>
      <c r="P765" s="464">
        <v>0</v>
      </c>
      <c r="Q765" s="464">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47">
        <v>5</v>
      </c>
      <c r="J766" s="447" t="s">
        <v>619</v>
      </c>
      <c r="K766" s="447"/>
      <c r="L766" s="447"/>
      <c r="M766" s="447"/>
      <c r="N766" s="464">
        <v>0</v>
      </c>
      <c r="O766" s="464">
        <v>0</v>
      </c>
      <c r="P766" s="464">
        <v>0</v>
      </c>
      <c r="Q766" s="464">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idden="1" outlineLevel="3" x14ac:dyDescent="0.25">
      <c r="A767" s="411"/>
      <c r="B767" s="420"/>
      <c r="C767" s="413">
        <f t="shared" si="324"/>
        <v>4</v>
      </c>
      <c r="D767" s="442"/>
      <c r="E767" s="500"/>
      <c r="F767" s="500"/>
      <c r="G767" s="442"/>
      <c r="H767" s="447"/>
      <c r="I767" s="447">
        <v>6</v>
      </c>
      <c r="J767" s="447" t="s">
        <v>620</v>
      </c>
      <c r="K767" s="447"/>
      <c r="L767" s="447"/>
      <c r="M767" s="447"/>
      <c r="N767" s="464">
        <v>0</v>
      </c>
      <c r="O767" s="464">
        <v>0</v>
      </c>
      <c r="P767" s="464">
        <v>0</v>
      </c>
      <c r="Q767" s="464">
        <v>0</v>
      </c>
      <c r="R767" s="447"/>
      <c r="S767" s="447"/>
      <c r="T767" s="447"/>
      <c r="U767" s="447"/>
      <c r="V767" s="447"/>
      <c r="W767" s="447"/>
      <c r="X767" s="447"/>
      <c r="Y767" s="447"/>
      <c r="Z767" s="447"/>
      <c r="AA767" s="447"/>
      <c r="AB767" s="447"/>
      <c r="AC767" s="447"/>
      <c r="AD767" s="447"/>
      <c r="AE767" s="447"/>
      <c r="AF767" s="447"/>
      <c r="AG767" s="447"/>
      <c r="AH767" s="447"/>
      <c r="AI767" s="447"/>
      <c r="AJ767" s="447"/>
      <c r="AK767" s="447"/>
      <c r="AL767" s="447"/>
      <c r="AM767" s="447"/>
      <c r="AN767" s="447"/>
      <c r="AO767" s="447"/>
      <c r="AP767" s="442"/>
      <c r="AQ767" s="423"/>
      <c r="AR767" s="411"/>
      <c r="AS767" s="411"/>
      <c r="AT767" s="411"/>
    </row>
    <row r="768" spans="1:46" hidden="1" outlineLevel="3" x14ac:dyDescent="0.25">
      <c r="A768" s="411"/>
      <c r="B768" s="420"/>
      <c r="C768" s="413">
        <f t="shared" si="324"/>
        <v>4</v>
      </c>
      <c r="D768" s="442"/>
      <c r="E768" s="500"/>
      <c r="F768" s="500"/>
      <c r="G768" s="442"/>
      <c r="H768" s="447"/>
      <c r="I768" s="447">
        <v>7</v>
      </c>
      <c r="J768" s="447" t="s">
        <v>621</v>
      </c>
      <c r="K768" s="447"/>
      <c r="L768" s="447"/>
      <c r="M768" s="447"/>
      <c r="N768" s="464">
        <v>0</v>
      </c>
      <c r="O768" s="464">
        <v>0</v>
      </c>
      <c r="P768" s="464">
        <v>0</v>
      </c>
      <c r="Q768" s="464">
        <v>0</v>
      </c>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t="5.0999999999999996" hidden="1" customHeight="1" outlineLevel="2" x14ac:dyDescent="0.25">
      <c r="A769" s="411"/>
      <c r="B769" s="420"/>
      <c r="C769" s="413">
        <f>INT($C$737)+2.005</f>
        <v>3.0049999999999999</v>
      </c>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c r="Z769" s="442"/>
      <c r="AA769" s="442"/>
      <c r="AB769" s="442"/>
      <c r="AC769" s="442"/>
      <c r="AD769" s="442"/>
      <c r="AE769" s="442"/>
      <c r="AF769" s="442"/>
      <c r="AG769" s="442"/>
      <c r="AH769" s="442"/>
      <c r="AI769" s="442"/>
      <c r="AJ769" s="442"/>
      <c r="AK769" s="442"/>
      <c r="AL769" s="442"/>
      <c r="AM769" s="442"/>
      <c r="AN769" s="442"/>
      <c r="AO769" s="442"/>
      <c r="AP769" s="442" t="s">
        <v>485</v>
      </c>
      <c r="AQ769" s="423"/>
      <c r="AR769" s="411"/>
      <c r="AS769" s="411"/>
      <c r="AT769" s="411"/>
    </row>
    <row r="770" spans="1:46" outlineLevel="1" collapsed="1" x14ac:dyDescent="0.25">
      <c r="A770" s="411"/>
      <c r="B770" s="420"/>
      <c r="C770" s="413">
        <f>INT($C$737)+1</f>
        <v>2</v>
      </c>
      <c r="D770" s="442"/>
      <c r="E770" s="500"/>
      <c r="F770" s="500"/>
      <c r="G770" s="442"/>
      <c r="H770" s="503" t="s">
        <v>715</v>
      </c>
      <c r="I770" s="460"/>
      <c r="J770" s="460"/>
      <c r="K770" s="429"/>
      <c r="L770" s="429"/>
      <c r="M770" s="429"/>
      <c r="N770" s="429"/>
      <c r="O770" s="429"/>
      <c r="P770" s="429"/>
      <c r="Q770" s="429"/>
      <c r="R770" s="429"/>
      <c r="S770" s="429"/>
      <c r="T770" s="429"/>
      <c r="U770" s="429"/>
      <c r="V770" s="429"/>
      <c r="W770" s="429"/>
      <c r="X770" s="429"/>
      <c r="Y770" s="429"/>
      <c r="Z770" s="492"/>
      <c r="AA770" s="492"/>
      <c r="AB770" s="492"/>
      <c r="AC770" s="492"/>
      <c r="AD770" s="492"/>
      <c r="AE770" s="492"/>
      <c r="AF770" s="492"/>
      <c r="AG770" s="492"/>
      <c r="AH770" s="492"/>
      <c r="AI770" s="492"/>
      <c r="AJ770" s="492"/>
      <c r="AK770" s="492"/>
      <c r="AL770" s="492"/>
      <c r="AM770" s="492"/>
      <c r="AN770" s="492"/>
      <c r="AO770" s="492"/>
      <c r="AP770" s="442"/>
      <c r="AQ770" s="423"/>
      <c r="AR770" s="411"/>
      <c r="AS770" s="411"/>
      <c r="AT770" s="411"/>
    </row>
    <row r="771" spans="1:46" ht="5.0999999999999996" hidden="1" customHeight="1" outlineLevel="3" x14ac:dyDescent="0.25">
      <c r="A771" s="411"/>
      <c r="B771" s="420"/>
      <c r="C771" s="413">
        <f>INT($C$737)+3.005</f>
        <v>4.0049999999999999</v>
      </c>
      <c r="D771" s="442" t="s">
        <v>481</v>
      </c>
      <c r="E771" s="442"/>
      <c r="F771" s="442"/>
      <c r="G771" s="442"/>
      <c r="H771" s="442"/>
      <c r="I771" s="442"/>
      <c r="J771" s="442"/>
      <c r="K771" s="442"/>
      <c r="L771" s="442"/>
      <c r="M771" s="442"/>
      <c r="N771" s="442"/>
      <c r="O771" s="442"/>
      <c r="P771" s="442"/>
      <c r="Q771" s="442"/>
      <c r="R771" s="442"/>
      <c r="S771" s="442"/>
      <c r="T771" s="442"/>
      <c r="U771" s="442"/>
      <c r="V771" s="442"/>
      <c r="W771" s="442"/>
      <c r="X771" s="442"/>
      <c r="Y771" s="442"/>
      <c r="Z771" s="442"/>
      <c r="AA771" s="442"/>
      <c r="AB771" s="442"/>
      <c r="AC771" s="442"/>
      <c r="AD771" s="442"/>
      <c r="AE771" s="442"/>
      <c r="AF771" s="442"/>
      <c r="AG771" s="442"/>
      <c r="AH771" s="442"/>
      <c r="AI771" s="442"/>
      <c r="AJ771" s="442"/>
      <c r="AK771" s="442"/>
      <c r="AL771" s="442"/>
      <c r="AM771" s="442"/>
      <c r="AN771" s="442"/>
      <c r="AO771" s="442"/>
      <c r="AP771" s="442"/>
      <c r="AQ771" s="423"/>
      <c r="AR771" s="411"/>
      <c r="AS771" s="411"/>
      <c r="AT771" s="411"/>
    </row>
    <row r="772" spans="1:46" hidden="1" outlineLevel="2" x14ac:dyDescent="0.25">
      <c r="A772" s="411"/>
      <c r="B772" s="420"/>
      <c r="C772" s="413">
        <f>INT($C$737)+2</f>
        <v>3</v>
      </c>
      <c r="D772" s="442"/>
      <c r="E772" s="500"/>
      <c r="F772" s="500"/>
      <c r="G772" s="442"/>
      <c r="H772" s="463" t="s">
        <v>709</v>
      </c>
      <c r="I772" s="447"/>
      <c r="J772" s="447"/>
      <c r="K772" s="447"/>
      <c r="L772" s="447"/>
      <c r="M772" s="447"/>
      <c r="N772" s="447"/>
      <c r="O772" s="447"/>
      <c r="P772" s="447"/>
      <c r="Q772" s="447"/>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2" x14ac:dyDescent="0.25">
      <c r="A773" s="411"/>
      <c r="B773" s="420"/>
      <c r="C773" s="413">
        <f>INT($C$737)+2</f>
        <v>3</v>
      </c>
      <c r="D773" s="442"/>
      <c r="E773" s="500"/>
      <c r="F773" s="500"/>
      <c r="G773" s="442"/>
      <c r="H773" s="516" t="s">
        <v>673</v>
      </c>
      <c r="I773" s="470" t="s">
        <v>716</v>
      </c>
      <c r="J773" s="470"/>
      <c r="K773" s="470" t="s">
        <v>717</v>
      </c>
      <c r="L773" s="470"/>
      <c r="M773" s="470"/>
      <c r="N773" s="577"/>
      <c r="O773" s="470"/>
      <c r="P773" s="470"/>
      <c r="Q773" s="470"/>
      <c r="R773" s="470"/>
      <c r="S773" s="470"/>
      <c r="T773" s="470"/>
      <c r="U773" s="470"/>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t="15" hidden="1" customHeight="1" outlineLevel="3" x14ac:dyDescent="0.25">
      <c r="A774" s="411"/>
      <c r="B774" s="420"/>
      <c r="C774" s="413">
        <f t="shared" ref="C774:C791" si="325">INT($C$737)+3</f>
        <v>4</v>
      </c>
      <c r="D774" s="442"/>
      <c r="E774" s="500">
        <v>0</v>
      </c>
      <c r="F774" s="500"/>
      <c r="G774" s="442"/>
      <c r="H774" s="463" t="str">
        <f>H$252</f>
        <v>Aut</v>
      </c>
      <c r="I774" s="590">
        <v>2</v>
      </c>
      <c r="J774" s="590"/>
      <c r="K774" s="546">
        <f t="shared" ref="K774:M776" si="326">INDEX(i_date_shear_sixg0,($E774*i_s_len+$I774)*i_x_len+1,0)</f>
        <v>44484</v>
      </c>
      <c r="L774" s="546">
        <f t="shared" si="326"/>
        <v>44484</v>
      </c>
      <c r="M774" s="546">
        <f t="shared" si="326"/>
        <v>44484</v>
      </c>
      <c r="N774" s="447"/>
      <c r="O774" s="447"/>
      <c r="P774" s="447"/>
      <c r="Q774" s="447"/>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v>1</v>
      </c>
      <c r="F775" s="500"/>
      <c r="G775" s="442"/>
      <c r="H775" s="463" t="str">
        <f>H$253</f>
        <v>Win</v>
      </c>
      <c r="I775" s="590">
        <v>2</v>
      </c>
      <c r="J775" s="590"/>
      <c r="K775" s="546">
        <f t="shared" si="326"/>
        <v>44576</v>
      </c>
      <c r="L775" s="546">
        <f t="shared" si="326"/>
        <v>44576</v>
      </c>
      <c r="M775" s="546">
        <f t="shared" si="326"/>
        <v>44576</v>
      </c>
      <c r="N775" s="447"/>
      <c r="O775" s="447"/>
      <c r="P775" s="447"/>
      <c r="Q775" s="447"/>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v>2</v>
      </c>
      <c r="F776" s="500"/>
      <c r="G776" s="442"/>
      <c r="H776" s="463" t="str">
        <f>H$254</f>
        <v>Spr</v>
      </c>
      <c r="I776" s="590">
        <v>2</v>
      </c>
      <c r="J776" s="590"/>
      <c r="K776" s="546">
        <f t="shared" si="326"/>
        <v>44576</v>
      </c>
      <c r="L776" s="546">
        <f t="shared" si="326"/>
        <v>44576</v>
      </c>
      <c r="M776" s="546">
        <f t="shared" si="326"/>
        <v>44576</v>
      </c>
      <c r="N776" s="447"/>
      <c r="O776" s="447"/>
      <c r="P776" s="447"/>
      <c r="Q776" s="447"/>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idden="1" outlineLevel="3" x14ac:dyDescent="0.25">
      <c r="A777" s="411"/>
      <c r="B777" s="420"/>
      <c r="C777" s="413">
        <f t="shared" si="325"/>
        <v>4</v>
      </c>
      <c r="D777" s="442"/>
      <c r="E777" s="500"/>
      <c r="F777" s="500"/>
      <c r="G777" s="442"/>
      <c r="H777" s="447"/>
      <c r="I777" s="463"/>
      <c r="J777" s="463"/>
      <c r="K777" s="447"/>
      <c r="L777" s="447"/>
      <c r="M777" s="447"/>
      <c r="N777" s="447"/>
      <c r="O777" s="447"/>
      <c r="P777" s="447"/>
      <c r="Q777" s="447"/>
      <c r="R777" s="447"/>
      <c r="S777" s="447"/>
      <c r="T777" s="447"/>
      <c r="U777" s="447"/>
      <c r="V777" s="447"/>
      <c r="W777" s="447"/>
      <c r="X777" s="447"/>
      <c r="Y777" s="447"/>
      <c r="Z777" s="447"/>
      <c r="AA777" s="447"/>
      <c r="AB777" s="447"/>
      <c r="AC777" s="447"/>
      <c r="AD777" s="447"/>
      <c r="AE777" s="447"/>
      <c r="AF777" s="447"/>
      <c r="AG777" s="447"/>
      <c r="AH777" s="447"/>
      <c r="AI777" s="447"/>
      <c r="AJ777" s="447"/>
      <c r="AK777" s="447"/>
      <c r="AL777" s="447"/>
      <c r="AM777" s="447"/>
      <c r="AN777" s="447"/>
      <c r="AO777" s="447"/>
      <c r="AP777" s="442"/>
      <c r="AQ777" s="423"/>
      <c r="AR777" s="411"/>
      <c r="AS777" s="411"/>
      <c r="AT777" s="411"/>
    </row>
    <row r="778" spans="1:46" hidden="1" outlineLevel="3" x14ac:dyDescent="0.25">
      <c r="A778" s="411"/>
      <c r="B778" s="420"/>
      <c r="C778" s="413">
        <f t="shared" si="325"/>
        <v>4</v>
      </c>
      <c r="D778" s="442"/>
      <c r="E778" s="500"/>
      <c r="F778" s="500"/>
      <c r="G778" s="442"/>
      <c r="H778" s="447"/>
      <c r="I778" s="470" t="s">
        <v>718</v>
      </c>
      <c r="J778" s="469"/>
      <c r="K778" s="470" t="s">
        <v>719</v>
      </c>
      <c r="L778" s="470"/>
      <c r="M778" s="470"/>
      <c r="N778" s="447"/>
      <c r="O778" s="447"/>
      <c r="P778" s="447"/>
      <c r="Q778" s="447"/>
      <c r="R778" s="447"/>
      <c r="S778" s="447"/>
      <c r="T778" s="447"/>
      <c r="U778" s="447"/>
      <c r="V778" s="447"/>
      <c r="W778" s="447"/>
      <c r="X778" s="447"/>
      <c r="Y778" s="447"/>
      <c r="Z778" s="447"/>
      <c r="AA778" s="447"/>
      <c r="AB778" s="447"/>
      <c r="AC778" s="447"/>
      <c r="AD778" s="447"/>
      <c r="AE778" s="447"/>
      <c r="AF778" s="447"/>
      <c r="AG778" s="447"/>
      <c r="AH778" s="447"/>
      <c r="AI778" s="447"/>
      <c r="AJ778" s="447"/>
      <c r="AK778" s="447"/>
      <c r="AL778" s="447"/>
      <c r="AM778" s="447"/>
      <c r="AN778" s="447"/>
      <c r="AO778" s="447"/>
      <c r="AP778" s="442"/>
      <c r="AQ778" s="423"/>
      <c r="AR778" s="411"/>
      <c r="AS778" s="411"/>
      <c r="AT778" s="411"/>
    </row>
    <row r="779" spans="1:46" hidden="1" outlineLevel="3" x14ac:dyDescent="0.25">
      <c r="A779" s="411"/>
      <c r="B779" s="420"/>
      <c r="C779" s="413">
        <f t="shared" si="325"/>
        <v>4</v>
      </c>
      <c r="D779" s="442"/>
      <c r="E779" s="500">
        <v>0</v>
      </c>
      <c r="F779" s="500"/>
      <c r="G779" s="442"/>
      <c r="H779" s="463" t="str">
        <f>H$252</f>
        <v>Aut</v>
      </c>
      <c r="I779" s="590">
        <v>5</v>
      </c>
      <c r="J779" s="590"/>
      <c r="K779" s="546">
        <f t="shared" ref="K779:M781" si="327">INDEX(i_date_shear_sixg0,($E779*i_s_len+$I779)*i_x_len+1,0)</f>
        <v>45580</v>
      </c>
      <c r="L779" s="546">
        <f t="shared" si="327"/>
        <v>45580</v>
      </c>
      <c r="M779" s="546">
        <f t="shared" si="327"/>
        <v>45580</v>
      </c>
      <c r="N779" s="447"/>
      <c r="O779" s="447"/>
      <c r="P779" s="447"/>
      <c r="Q779" s="447"/>
      <c r="R779" s="447"/>
      <c r="S779" s="447"/>
      <c r="T779" s="447"/>
      <c r="U779" s="447"/>
      <c r="V779" s="447"/>
      <c r="W779" s="447"/>
      <c r="X779" s="447"/>
      <c r="Y779" s="447"/>
      <c r="Z779" s="447"/>
      <c r="AA779" s="447"/>
      <c r="AB779" s="447"/>
      <c r="AC779" s="447"/>
      <c r="AD779" s="447"/>
      <c r="AE779" s="447"/>
      <c r="AF779" s="447"/>
      <c r="AG779" s="447"/>
      <c r="AH779" s="447"/>
      <c r="AI779" s="447"/>
      <c r="AJ779" s="447"/>
      <c r="AK779" s="447"/>
      <c r="AL779" s="447"/>
      <c r="AM779" s="447"/>
      <c r="AN779" s="447"/>
      <c r="AO779" s="447"/>
      <c r="AP779" s="442"/>
      <c r="AQ779" s="423"/>
      <c r="AR779" s="411"/>
      <c r="AS779" s="411"/>
      <c r="AT779" s="411"/>
    </row>
    <row r="780" spans="1:46" hidden="1" outlineLevel="3" x14ac:dyDescent="0.25">
      <c r="A780" s="411"/>
      <c r="B780" s="420"/>
      <c r="C780" s="413">
        <f t="shared" si="325"/>
        <v>4</v>
      </c>
      <c r="D780" s="442"/>
      <c r="E780" s="500">
        <v>1</v>
      </c>
      <c r="F780" s="500"/>
      <c r="G780" s="442"/>
      <c r="H780" s="463" t="str">
        <f>H$253</f>
        <v>Win</v>
      </c>
      <c r="I780" s="590">
        <v>5</v>
      </c>
      <c r="J780" s="590"/>
      <c r="K780" s="546">
        <f t="shared" si="327"/>
        <v>45672</v>
      </c>
      <c r="L780" s="546">
        <f t="shared" si="327"/>
        <v>45672</v>
      </c>
      <c r="M780" s="546">
        <f t="shared" si="327"/>
        <v>45672</v>
      </c>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hidden="1" outlineLevel="3" x14ac:dyDescent="0.25">
      <c r="A781" s="411"/>
      <c r="B781" s="420"/>
      <c r="C781" s="413">
        <f t="shared" si="325"/>
        <v>4</v>
      </c>
      <c r="D781" s="442"/>
      <c r="E781" s="500">
        <v>2</v>
      </c>
      <c r="F781" s="500"/>
      <c r="G781" s="442"/>
      <c r="H781" s="463" t="str">
        <f>H$254</f>
        <v>Spr</v>
      </c>
      <c r="I781" s="590">
        <v>5</v>
      </c>
      <c r="J781" s="590"/>
      <c r="K781" s="546">
        <f t="shared" si="327"/>
        <v>45672</v>
      </c>
      <c r="L781" s="546">
        <f t="shared" si="327"/>
        <v>45672</v>
      </c>
      <c r="M781" s="546">
        <f t="shared" si="327"/>
        <v>45672</v>
      </c>
      <c r="N781" s="447"/>
      <c r="O781" s="447"/>
      <c r="P781" s="447"/>
      <c r="Q781" s="447"/>
      <c r="R781" s="447"/>
      <c r="S781" s="447"/>
      <c r="T781" s="447"/>
      <c r="U781" s="447"/>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idden="1" outlineLevel="3" x14ac:dyDescent="0.25">
      <c r="A782" s="411"/>
      <c r="B782" s="420"/>
      <c r="C782" s="413">
        <f t="shared" si="325"/>
        <v>4</v>
      </c>
      <c r="D782" s="442"/>
      <c r="E782" s="500"/>
      <c r="F782" s="500"/>
      <c r="G782" s="442"/>
      <c r="H782" s="447"/>
      <c r="I782" s="463"/>
      <c r="J782" s="463"/>
      <c r="K782" s="447"/>
      <c r="L782" s="447"/>
      <c r="M782" s="447"/>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5"/>
        <v>4</v>
      </c>
      <c r="D783" s="442"/>
      <c r="E783" s="500"/>
      <c r="F783" s="500"/>
      <c r="G783" s="442"/>
      <c r="H783" s="447"/>
      <c r="I783" s="447"/>
      <c r="J783" s="447"/>
      <c r="K783" s="470" t="s">
        <v>845</v>
      </c>
      <c r="L783" s="470"/>
      <c r="M783" s="470"/>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5"/>
        <v>4</v>
      </c>
      <c r="D784" s="442"/>
      <c r="E784" s="500"/>
      <c r="F784" s="500"/>
      <c r="G784" s="442"/>
      <c r="H784" s="463" t="str">
        <f>H$252</f>
        <v>Aut</v>
      </c>
      <c r="I784" s="447"/>
      <c r="J784" s="447"/>
      <c r="K784" s="655">
        <v>1550</v>
      </c>
      <c r="L784" s="655">
        <v>1550</v>
      </c>
      <c r="M784" s="655">
        <v>1550</v>
      </c>
      <c r="N784" s="447"/>
      <c r="O784" s="447" t="s">
        <v>855</v>
      </c>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5"/>
        <v>4</v>
      </c>
      <c r="D785" s="442"/>
      <c r="E785" s="500"/>
      <c r="F785" s="500"/>
      <c r="G785" s="442"/>
      <c r="H785" s="463" t="str">
        <f>H$253</f>
        <v>Win</v>
      </c>
      <c r="I785" s="447"/>
      <c r="J785" s="447"/>
      <c r="K785" s="655">
        <v>1550</v>
      </c>
      <c r="L785" s="655">
        <v>1550</v>
      </c>
      <c r="M785" s="655">
        <v>1550</v>
      </c>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5"/>
        <v>4</v>
      </c>
      <c r="D786" s="442"/>
      <c r="E786" s="500"/>
      <c r="F786" s="500"/>
      <c r="G786" s="442"/>
      <c r="H786" s="463" t="str">
        <f>H$254</f>
        <v>Spr</v>
      </c>
      <c r="I786" s="447"/>
      <c r="J786" s="447"/>
      <c r="K786" s="655">
        <v>1550</v>
      </c>
      <c r="L786" s="655">
        <v>1550</v>
      </c>
      <c r="M786" s="655">
        <v>1550</v>
      </c>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5"/>
        <v>4</v>
      </c>
      <c r="D787" s="442"/>
      <c r="E787" s="500"/>
      <c r="F787" s="500"/>
      <c r="G787" s="442"/>
      <c r="H787" s="447"/>
      <c r="I787" s="463"/>
      <c r="J787" s="463"/>
      <c r="K787" s="447"/>
      <c r="L787" s="447"/>
      <c r="M787" s="447"/>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5"/>
        <v>4</v>
      </c>
      <c r="D788" s="442"/>
      <c r="E788" s="500"/>
      <c r="F788" s="500"/>
      <c r="G788" s="442"/>
      <c r="H788" s="447"/>
      <c r="I788" s="447"/>
      <c r="J788" s="447"/>
      <c r="K788" s="470" t="s">
        <v>720</v>
      </c>
      <c r="L788" s="470"/>
      <c r="M788" s="470"/>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5"/>
        <v>4</v>
      </c>
      <c r="D789" s="442"/>
      <c r="E789" s="500"/>
      <c r="F789" s="500"/>
      <c r="G789" s="442"/>
      <c r="H789" s="463" t="str">
        <f>H$252</f>
        <v>Aut</v>
      </c>
      <c r="I789" s="447"/>
      <c r="J789" s="447"/>
      <c r="K789" s="591">
        <f>(K779-K774)/30.5</f>
        <v>35.934426229508198</v>
      </c>
      <c r="L789" s="591">
        <f>(L779-L774)/30.5</f>
        <v>35.934426229508198</v>
      </c>
      <c r="M789" s="591">
        <f>(M779-M774)/30.5</f>
        <v>35.934426229508198</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5"/>
        <v>4</v>
      </c>
      <c r="D790" s="442"/>
      <c r="E790" s="500"/>
      <c r="F790" s="500"/>
      <c r="G790" s="442"/>
      <c r="H790" s="463" t="str">
        <f>H$253</f>
        <v>Win</v>
      </c>
      <c r="I790" s="447"/>
      <c r="J790" s="447"/>
      <c r="K790" s="591">
        <f t="shared" ref="K790:M791" si="328">(K780-K775)/30.5</f>
        <v>35.934426229508198</v>
      </c>
      <c r="L790" s="591">
        <f t="shared" si="328"/>
        <v>35.934426229508198</v>
      </c>
      <c r="M790" s="591">
        <f t="shared" si="328"/>
        <v>35.934426229508198</v>
      </c>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5"/>
        <v>4</v>
      </c>
      <c r="D791" s="442"/>
      <c r="E791" s="500"/>
      <c r="F791" s="500"/>
      <c r="G791" s="442"/>
      <c r="H791" s="463" t="str">
        <f>H$254</f>
        <v>Spr</v>
      </c>
      <c r="I791" s="447"/>
      <c r="J791" s="447"/>
      <c r="K791" s="591">
        <f t="shared" si="328"/>
        <v>35.934426229508198</v>
      </c>
      <c r="L791" s="591">
        <f t="shared" si="328"/>
        <v>35.934426229508198</v>
      </c>
      <c r="M791" s="591">
        <f t="shared" si="328"/>
        <v>35.934426229508198</v>
      </c>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t="5.0999999999999996" hidden="1" customHeight="1" outlineLevel="2" x14ac:dyDescent="0.25">
      <c r="A792" s="411"/>
      <c r="B792" s="420"/>
      <c r="C792" s="413">
        <f>INT($C$737)+2.005</f>
        <v>3.0049999999999999</v>
      </c>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c r="Z792" s="442"/>
      <c r="AA792" s="442"/>
      <c r="AB792" s="442"/>
      <c r="AC792" s="442"/>
      <c r="AD792" s="442"/>
      <c r="AE792" s="442"/>
      <c r="AF792" s="442"/>
      <c r="AG792" s="442"/>
      <c r="AH792" s="442"/>
      <c r="AI792" s="442"/>
      <c r="AJ792" s="442"/>
      <c r="AK792" s="442"/>
      <c r="AL792" s="442"/>
      <c r="AM792" s="442"/>
      <c r="AN792" s="442"/>
      <c r="AO792" s="442"/>
      <c r="AP792" s="442" t="s">
        <v>485</v>
      </c>
      <c r="AQ792" s="423"/>
      <c r="AR792" s="411"/>
      <c r="AS792" s="411"/>
      <c r="AT792" s="411"/>
    </row>
    <row r="793" spans="1:46" ht="5.0999999999999996" hidden="1" customHeight="1" outlineLevel="2" x14ac:dyDescent="0.25">
      <c r="A793" s="411"/>
      <c r="B793" s="420"/>
      <c r="C793" s="413">
        <f>INT($C$737)+2.005</f>
        <v>3.0049999999999999</v>
      </c>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c r="Z793" s="442"/>
      <c r="AA793" s="442"/>
      <c r="AB793" s="442"/>
      <c r="AC793" s="442"/>
      <c r="AD793" s="442"/>
      <c r="AE793" s="442"/>
      <c r="AF793" s="442"/>
      <c r="AG793" s="442"/>
      <c r="AH793" s="442"/>
      <c r="AI793" s="442"/>
      <c r="AJ793" s="442"/>
      <c r="AK793" s="442"/>
      <c r="AL793" s="442"/>
      <c r="AM793" s="442"/>
      <c r="AN793" s="442"/>
      <c r="AO793" s="442"/>
      <c r="AP793" s="442"/>
      <c r="AQ793" s="423"/>
      <c r="AR793" s="411"/>
      <c r="AS793" s="411"/>
      <c r="AT793" s="411"/>
    </row>
    <row r="794" spans="1:46" ht="5.0999999999999996" customHeight="1" outlineLevel="1" x14ac:dyDescent="0.25">
      <c r="A794" s="411"/>
      <c r="B794" s="452"/>
      <c r="C794" s="453">
        <f>INT($C$737)+1.005</f>
        <v>2.0049999999999999</v>
      </c>
      <c r="D794" s="454"/>
      <c r="E794" s="454"/>
      <c r="F794" s="454"/>
      <c r="G794" s="454"/>
      <c r="H794" s="454"/>
      <c r="I794" s="454"/>
      <c r="J794" s="454"/>
      <c r="K794" s="454"/>
      <c r="L794" s="454"/>
      <c r="M794" s="454"/>
      <c r="N794" s="454"/>
      <c r="O794" s="454"/>
      <c r="P794" s="454"/>
      <c r="Q794" s="454"/>
      <c r="R794" s="454"/>
      <c r="S794" s="454"/>
      <c r="T794" s="454"/>
      <c r="U794" s="454"/>
      <c r="V794" s="454"/>
      <c r="W794" s="454"/>
      <c r="X794" s="454"/>
      <c r="Y794" s="454"/>
      <c r="Z794" s="454"/>
      <c r="AA794" s="454"/>
      <c r="AB794" s="454"/>
      <c r="AC794" s="454"/>
      <c r="AD794" s="454"/>
      <c r="AE794" s="454"/>
      <c r="AF794" s="454"/>
      <c r="AG794" s="454"/>
      <c r="AH794" s="454"/>
      <c r="AI794" s="454"/>
      <c r="AJ794" s="454"/>
      <c r="AK794" s="454"/>
      <c r="AL794" s="454"/>
      <c r="AM794" s="454"/>
      <c r="AN794" s="454"/>
      <c r="AO794" s="454"/>
      <c r="AP794" s="454"/>
      <c r="AQ794" s="455" t="s">
        <v>136</v>
      </c>
      <c r="AR794" s="411"/>
      <c r="AS794" s="411"/>
      <c r="AT794" s="411"/>
    </row>
    <row r="795" spans="1:46" ht="5.0999999999999996" customHeight="1" collapsed="1" x14ac:dyDescent="0.25">
      <c r="A795" s="411"/>
      <c r="B795" s="456"/>
      <c r="C795" s="457">
        <f>INT($C$737)+0.005</f>
        <v>1.0049999999999999</v>
      </c>
      <c r="D795" s="456"/>
      <c r="E795" s="456"/>
      <c r="F795" s="456"/>
      <c r="G795" s="456"/>
      <c r="H795" s="456"/>
      <c r="I795" s="456"/>
      <c r="J795" s="456"/>
      <c r="K795" s="456"/>
      <c r="L795" s="456"/>
      <c r="M795" s="456"/>
      <c r="N795" s="456"/>
      <c r="O795" s="456"/>
      <c r="P795" s="456"/>
      <c r="Q795" s="456"/>
      <c r="R795" s="456"/>
      <c r="S795" s="456"/>
      <c r="T795" s="456"/>
      <c r="U795" s="456"/>
      <c r="V795" s="456"/>
      <c r="W795" s="456"/>
      <c r="X795" s="456"/>
      <c r="Y795" s="456"/>
      <c r="Z795" s="456"/>
      <c r="AA795" s="456"/>
      <c r="AB795" s="456"/>
      <c r="AC795" s="456"/>
      <c r="AD795" s="456"/>
      <c r="AE795" s="456"/>
      <c r="AF795" s="456"/>
      <c r="AG795" s="456"/>
      <c r="AH795" s="456"/>
      <c r="AI795" s="456"/>
      <c r="AJ795" s="456"/>
      <c r="AK795" s="456"/>
      <c r="AL795" s="456"/>
      <c r="AM795" s="456"/>
      <c r="AN795" s="456"/>
      <c r="AO795" s="456"/>
      <c r="AP795" s="456"/>
      <c r="AQ795" s="456"/>
      <c r="AR795" s="411"/>
      <c r="AS795" s="411"/>
      <c r="AT795" s="411"/>
    </row>
    <row r="796" spans="1:46" hidden="1" outlineLevel="2" x14ac:dyDescent="0.25">
      <c r="A796" s="411"/>
      <c r="B796" s="411"/>
      <c r="C796" s="413">
        <f>INT($C$737)+2</f>
        <v>3</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c r="AP796" s="411"/>
      <c r="AQ796" s="411"/>
      <c r="AR796" s="411"/>
      <c r="AS796" s="411"/>
      <c r="AT796" s="411"/>
    </row>
    <row r="797" spans="1:46" hidden="1" outlineLevel="2" x14ac:dyDescent="0.25">
      <c r="A797" s="411"/>
      <c r="B797" s="411"/>
      <c r="C797" s="413">
        <f>INT($C$801)+2</f>
        <v>3</v>
      </c>
      <c r="D797" s="411"/>
      <c r="E797" s="411"/>
      <c r="F797" s="411"/>
      <c r="G797" s="411"/>
      <c r="H797" s="411"/>
      <c r="I797" s="411"/>
      <c r="J797" s="411"/>
      <c r="K797" s="411"/>
      <c r="L797" s="411"/>
      <c r="M797" s="411"/>
      <c r="N797" s="411"/>
      <c r="O797" s="411"/>
      <c r="P797" s="411"/>
      <c r="Q797" s="411"/>
      <c r="R797" s="411"/>
      <c r="S797" s="411"/>
      <c r="T797" s="411"/>
      <c r="U797" s="411"/>
      <c r="V797" s="411"/>
      <c r="W797" s="411"/>
      <c r="X797" s="411"/>
      <c r="Y797" s="411"/>
      <c r="Z797" s="411"/>
      <c r="AA797" s="411"/>
      <c r="AB797" s="411"/>
      <c r="AC797" s="411"/>
      <c r="AD797" s="411"/>
      <c r="AE797" s="411"/>
      <c r="AF797" s="411"/>
      <c r="AG797" s="411"/>
      <c r="AH797" s="411"/>
      <c r="AI797" s="411"/>
      <c r="AJ797" s="411"/>
      <c r="AK797" s="411"/>
      <c r="AL797" s="411"/>
      <c r="AM797" s="411"/>
      <c r="AN797" s="411"/>
      <c r="AO797" s="411"/>
      <c r="AP797" s="411"/>
      <c r="AQ797" s="411"/>
      <c r="AR797" s="411"/>
      <c r="AS797" s="411"/>
      <c r="AT797" s="411"/>
    </row>
    <row r="798" spans="1:46" ht="5.0999999999999996" customHeight="1" thickBot="1" x14ac:dyDescent="0.3">
      <c r="A798" s="411"/>
      <c r="B798" s="414"/>
      <c r="C798" s="415">
        <f>INT($C$801)+0.005</f>
        <v>1.0049999999999999</v>
      </c>
      <c r="D798" s="414"/>
      <c r="E798" s="414"/>
      <c r="F798" s="414"/>
      <c r="G798" s="414"/>
      <c r="H798" s="414"/>
      <c r="I798" s="414"/>
      <c r="J798" s="414"/>
      <c r="K798" s="414"/>
      <c r="L798" s="414"/>
      <c r="M798" s="414"/>
      <c r="N798" s="414"/>
      <c r="O798" s="414"/>
      <c r="P798" s="414"/>
      <c r="Q798" s="414"/>
      <c r="R798" s="414"/>
      <c r="S798" s="414"/>
      <c r="T798" s="414"/>
      <c r="U798" s="414"/>
      <c r="V798" s="414"/>
      <c r="W798" s="414"/>
      <c r="X798" s="414"/>
      <c r="Y798" s="414"/>
      <c r="Z798" s="414"/>
      <c r="AA798" s="414"/>
      <c r="AB798" s="414"/>
      <c r="AC798" s="414"/>
      <c r="AD798" s="414"/>
      <c r="AE798" s="414"/>
      <c r="AF798" s="414"/>
      <c r="AG798" s="414"/>
      <c r="AH798" s="414"/>
      <c r="AI798" s="414"/>
      <c r="AJ798" s="414"/>
      <c r="AK798" s="414"/>
      <c r="AL798" s="414"/>
      <c r="AM798" s="414"/>
      <c r="AN798" s="414"/>
      <c r="AO798" s="414"/>
      <c r="AP798" s="414"/>
      <c r="AQ798" s="414"/>
      <c r="AR798" s="411"/>
      <c r="AS798" s="411"/>
      <c r="AT798" s="411"/>
    </row>
    <row r="799" spans="1:46" ht="5.0999999999999996" customHeight="1" outlineLevel="1" collapsed="1" x14ac:dyDescent="0.25">
      <c r="A799" s="411"/>
      <c r="B799" s="416" t="s">
        <v>0</v>
      </c>
      <c r="C799" s="417">
        <f>INT($C$801)+1.005</f>
        <v>2.0049999999999999</v>
      </c>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c r="AF799" s="418"/>
      <c r="AG799" s="418"/>
      <c r="AH799" s="418"/>
      <c r="AI799" s="418"/>
      <c r="AJ799" s="418"/>
      <c r="AK799" s="418"/>
      <c r="AL799" s="418"/>
      <c r="AM799" s="418"/>
      <c r="AN799" s="418"/>
      <c r="AO799" s="418"/>
      <c r="AP799" s="418"/>
      <c r="AQ799" s="419"/>
      <c r="AR799" s="411"/>
      <c r="AS799" s="411"/>
      <c r="AT799" s="411"/>
    </row>
    <row r="800" spans="1:46" hidden="1" outlineLevel="4" x14ac:dyDescent="0.25">
      <c r="A800" s="411"/>
      <c r="B800" s="420"/>
      <c r="C800" s="413">
        <f>INT(MAX($C$820:$C$850))+1</f>
        <v>6</v>
      </c>
      <c r="D800" s="421"/>
      <c r="E800" s="421"/>
      <c r="F800" s="421"/>
      <c r="G800" s="421"/>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c r="AF800" s="422"/>
      <c r="AG800" s="422"/>
      <c r="AH800" s="422"/>
      <c r="AI800" s="422"/>
      <c r="AJ800" s="422"/>
      <c r="AK800" s="422"/>
      <c r="AL800" s="422"/>
      <c r="AM800" s="422"/>
      <c r="AN800" s="422"/>
      <c r="AO800" s="422"/>
      <c r="AP800" s="421"/>
      <c r="AQ800" s="423"/>
      <c r="AR800" s="411"/>
      <c r="AS800" s="411"/>
      <c r="AT800" s="411"/>
    </row>
    <row r="801" spans="1:46" ht="20.100000000000001" customHeight="1" x14ac:dyDescent="0.25">
      <c r="A801" s="411"/>
      <c r="B801" s="420"/>
      <c r="C801" s="413">
        <v>1.02</v>
      </c>
      <c r="D801" s="424"/>
      <c r="E801" s="493" t="s">
        <v>472</v>
      </c>
      <c r="F801" s="494"/>
      <c r="G801" s="427"/>
      <c r="H801" s="428" t="str">
        <f>COUNTIFS($B$1:$B801, "«")&amp;" Sheep: Young at Foot and Offspring sale times &amp; shearing of sale animals"</f>
        <v>5 Sheep: Young at Foot and Offspring sale times &amp; shearing of sale animals</v>
      </c>
      <c r="I801" s="458"/>
      <c r="J801" s="458"/>
      <c r="K801" s="458"/>
      <c r="L801" s="458"/>
      <c r="M801" s="458"/>
      <c r="N801" s="458"/>
      <c r="O801" s="458"/>
      <c r="P801" s="458"/>
      <c r="Q801" s="458"/>
      <c r="R801" s="458"/>
      <c r="S801" s="458"/>
      <c r="T801" s="458"/>
      <c r="U801" s="458"/>
      <c r="V801" s="458"/>
      <c r="W801" s="458"/>
      <c r="X801" s="458"/>
      <c r="Y801" s="458"/>
      <c r="Z801" s="458"/>
      <c r="AA801" s="587"/>
      <c r="AB801" s="587"/>
      <c r="AC801" s="587"/>
      <c r="AD801" s="458"/>
      <c r="AE801" s="458"/>
      <c r="AF801" s="458"/>
      <c r="AG801" s="458"/>
      <c r="AH801" s="458"/>
      <c r="AI801" s="458"/>
      <c r="AJ801" s="458"/>
      <c r="AK801" s="458"/>
      <c r="AL801" s="458"/>
      <c r="AM801" s="458"/>
      <c r="AN801" s="458"/>
      <c r="AO801" s="458"/>
      <c r="AP801" s="496"/>
      <c r="AQ801" s="423"/>
      <c r="AR801" s="411"/>
      <c r="AS801" s="411"/>
      <c r="AT801" s="411"/>
    </row>
    <row r="802" spans="1:46" ht="37.5" outlineLevel="1" collapsed="1" x14ac:dyDescent="0.25">
      <c r="A802" s="411"/>
      <c r="B802" s="420"/>
      <c r="C802" s="413">
        <f>INT($C$801)+1.02</f>
        <v>2.02</v>
      </c>
      <c r="D802" s="424"/>
      <c r="E802" s="493" t="s">
        <v>474</v>
      </c>
      <c r="F802" s="497">
        <v>1</v>
      </c>
      <c r="G802" s="433"/>
      <c r="H802" s="592" t="s">
        <v>721</v>
      </c>
      <c r="I802" s="435"/>
      <c r="J802" s="435"/>
      <c r="K802" s="435"/>
      <c r="L802" s="435"/>
      <c r="M802" s="435"/>
      <c r="N802" s="435"/>
      <c r="O802" s="435"/>
      <c r="P802" s="435"/>
      <c r="Q802" s="435"/>
      <c r="R802" s="435"/>
      <c r="S802" s="435"/>
      <c r="T802" s="435"/>
      <c r="U802" s="435"/>
      <c r="V802" s="435"/>
      <c r="W802" s="435"/>
      <c r="X802" s="435"/>
      <c r="Y802" s="435"/>
      <c r="Z802" s="435"/>
      <c r="AA802" s="588"/>
      <c r="AB802" s="588"/>
      <c r="AC802" s="588"/>
      <c r="AD802" s="435"/>
      <c r="AE802" s="435"/>
      <c r="AF802" s="435"/>
      <c r="AG802" s="435"/>
      <c r="AH802" s="435"/>
      <c r="AI802" s="435"/>
      <c r="AJ802" s="435"/>
      <c r="AK802" s="435"/>
      <c r="AL802" s="435"/>
      <c r="AM802" s="435"/>
      <c r="AN802" s="435"/>
      <c r="AO802" s="435"/>
      <c r="AP802" s="499"/>
      <c r="AQ802" s="423"/>
      <c r="AR802" s="411"/>
      <c r="AS802" s="411"/>
      <c r="AT802" s="411"/>
    </row>
    <row r="803" spans="1:46" ht="5.0999999999999996" hidden="1" customHeight="1" outlineLevel="2" x14ac:dyDescent="0.25">
      <c r="A803" s="411"/>
      <c r="B803" s="420"/>
      <c r="C803" s="413">
        <f>INT($C$801)+2.005</f>
        <v>3.0049999999999999</v>
      </c>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c r="AF803" s="421"/>
      <c r="AG803" s="421"/>
      <c r="AH803" s="421"/>
      <c r="AI803" s="421"/>
      <c r="AJ803" s="421"/>
      <c r="AK803" s="421"/>
      <c r="AL803" s="421"/>
      <c r="AM803" s="421"/>
      <c r="AN803" s="421"/>
      <c r="AO803" s="421"/>
      <c r="AP803" s="421"/>
      <c r="AQ803" s="423"/>
      <c r="AR803" s="411"/>
      <c r="AS803" s="411"/>
      <c r="AT803" s="411"/>
    </row>
    <row r="804" spans="1:46" hidden="1" outlineLevel="2" x14ac:dyDescent="0.25">
      <c r="A804" s="411"/>
      <c r="B804" s="420"/>
      <c r="C804" s="413">
        <f>INT($C$801)+2</f>
        <v>3</v>
      </c>
      <c r="D804" s="421"/>
      <c r="E804" s="500"/>
      <c r="F804" s="500"/>
      <c r="G804" s="421"/>
      <c r="H804" s="439"/>
      <c r="I804" s="439"/>
      <c r="J804" s="439"/>
      <c r="K804" s="439"/>
      <c r="L804" s="439"/>
      <c r="M804" s="439"/>
      <c r="N804" s="439"/>
      <c r="O804" s="439"/>
      <c r="P804" s="439"/>
      <c r="Q804" s="439"/>
      <c r="R804" s="439"/>
      <c r="S804" s="439"/>
      <c r="T804" s="439"/>
      <c r="U804" s="439"/>
      <c r="V804" s="439"/>
      <c r="W804" s="439"/>
      <c r="X804" s="439"/>
      <c r="Y804" s="439"/>
      <c r="Z804" s="439"/>
      <c r="AA804" s="439"/>
      <c r="AB804" s="439"/>
      <c r="AC804" s="439"/>
      <c r="AD804" s="439"/>
      <c r="AE804" s="439"/>
      <c r="AF804" s="439"/>
      <c r="AG804" s="439"/>
      <c r="AH804" s="439"/>
      <c r="AI804" s="439"/>
      <c r="AJ804" s="439"/>
      <c r="AK804" s="439"/>
      <c r="AL804" s="439"/>
      <c r="AM804" s="439"/>
      <c r="AN804" s="439"/>
      <c r="AO804" s="439"/>
      <c r="AP804" s="421"/>
      <c r="AQ804" s="423"/>
      <c r="AR804" s="411"/>
      <c r="AS804" s="411"/>
      <c r="AT804" s="411"/>
    </row>
    <row r="805" spans="1:46" hidden="1" outlineLevel="2" x14ac:dyDescent="0.25">
      <c r="A805" s="411"/>
      <c r="B805" s="420"/>
      <c r="C805" s="413">
        <f>INT($C$801)+2</f>
        <v>3</v>
      </c>
      <c r="D805" s="421"/>
      <c r="E805" s="500"/>
      <c r="F805" s="500"/>
      <c r="G805" s="421"/>
      <c r="H805" s="440"/>
      <c r="I805" s="440"/>
      <c r="J805" s="440"/>
      <c r="K805" s="440"/>
      <c r="L805" s="440"/>
      <c r="M805" s="440"/>
      <c r="N805" s="440"/>
      <c r="O805" s="440"/>
      <c r="P805" s="440"/>
      <c r="Q805" s="440"/>
      <c r="R805" s="440"/>
      <c r="S805" s="440"/>
      <c r="T805" s="440"/>
      <c r="U805" s="440"/>
      <c r="V805" s="440"/>
      <c r="W805" s="440"/>
      <c r="X805" s="440"/>
      <c r="Y805" s="440"/>
      <c r="Z805" s="440"/>
      <c r="AA805" s="440"/>
      <c r="AB805" s="440"/>
      <c r="AC805" s="440"/>
      <c r="AD805" s="440"/>
      <c r="AE805" s="440"/>
      <c r="AF805" s="440"/>
      <c r="AG805" s="440"/>
      <c r="AH805" s="440"/>
      <c r="AI805" s="440"/>
      <c r="AJ805" s="440"/>
      <c r="AK805" s="440"/>
      <c r="AL805" s="440"/>
      <c r="AM805" s="440"/>
      <c r="AN805" s="440"/>
      <c r="AO805" s="440"/>
      <c r="AP805" s="421"/>
      <c r="AQ805" s="423"/>
      <c r="AR805" s="411"/>
      <c r="AS805" s="411"/>
      <c r="AT805" s="411"/>
    </row>
    <row r="806" spans="1:46" ht="30" hidden="1" outlineLevel="2" x14ac:dyDescent="0.25">
      <c r="A806" s="411"/>
      <c r="B806" s="420"/>
      <c r="C806" s="413">
        <f>INT($C$801)+2</f>
        <v>3</v>
      </c>
      <c r="D806" s="421"/>
      <c r="E806" s="500"/>
      <c r="F806" s="500"/>
      <c r="G806" s="421"/>
      <c r="H806" s="440"/>
      <c r="I806" s="440"/>
      <c r="J806" s="440"/>
      <c r="K806" s="501" t="s">
        <v>519</v>
      </c>
      <c r="L806" s="501"/>
      <c r="M806" s="501"/>
      <c r="N806" s="501"/>
      <c r="O806" s="501" t="str">
        <f>K806</f>
        <v>Offspring</v>
      </c>
      <c r="P806" s="501"/>
      <c r="Q806" s="501"/>
      <c r="R806" s="501"/>
      <c r="S806" s="501" t="str">
        <f>O806</f>
        <v>Offspring</v>
      </c>
      <c r="T806" s="501"/>
      <c r="U806" s="501"/>
      <c r="V806" s="501"/>
      <c r="W806" s="440"/>
      <c r="X806" s="440"/>
      <c r="Y806" s="440"/>
      <c r="Z806" s="440"/>
      <c r="AA806" s="440"/>
      <c r="AB806" s="440"/>
      <c r="AC806" s="440"/>
      <c r="AD806" s="440" t="str">
        <f>K806</f>
        <v>Offspring</v>
      </c>
      <c r="AE806" s="440"/>
      <c r="AF806" s="440"/>
      <c r="AG806" s="440"/>
      <c r="AH806" s="440" t="str">
        <f>O806</f>
        <v>Offspring</v>
      </c>
      <c r="AI806" s="440"/>
      <c r="AJ806" s="440"/>
      <c r="AK806" s="440"/>
      <c r="AL806" s="440" t="str">
        <f>S806</f>
        <v>Offspring</v>
      </c>
      <c r="AM806" s="440"/>
      <c r="AN806" s="440"/>
      <c r="AO806" s="440"/>
      <c r="AP806" s="421"/>
      <c r="AQ806" s="423"/>
      <c r="AR806" s="411"/>
      <c r="AS806" s="411"/>
      <c r="AT806" s="411"/>
    </row>
    <row r="807" spans="1:46" hidden="1" outlineLevel="2" x14ac:dyDescent="0.25">
      <c r="A807" s="411"/>
      <c r="B807" s="420"/>
      <c r="C807" s="413">
        <f>INT($C$801)+2</f>
        <v>3</v>
      </c>
      <c r="D807" s="421"/>
      <c r="E807" s="500"/>
      <c r="F807" s="500"/>
      <c r="G807" s="421"/>
      <c r="H807" s="440"/>
      <c r="I807" s="440"/>
      <c r="J807" s="440"/>
      <c r="K807" s="490" t="s">
        <v>587</v>
      </c>
      <c r="L807" s="490" t="s">
        <v>588</v>
      </c>
      <c r="M807" s="490" t="s">
        <v>589</v>
      </c>
      <c r="N807" s="490" t="s">
        <v>590</v>
      </c>
      <c r="O807" s="440" t="str">
        <f>K807</f>
        <v>BBB</v>
      </c>
      <c r="P807" s="440" t="str">
        <f>L807</f>
        <v>BBM</v>
      </c>
      <c r="Q807" s="440" t="str">
        <f>M807</f>
        <v>BBT</v>
      </c>
      <c r="R807" s="440" t="str">
        <f>N807</f>
        <v>BMT</v>
      </c>
      <c r="S807" s="440" t="str">
        <f>O807</f>
        <v>BBB</v>
      </c>
      <c r="T807" s="440" t="str">
        <f>P807</f>
        <v>BBM</v>
      </c>
      <c r="U807" s="440" t="str">
        <f>Q807</f>
        <v>BBT</v>
      </c>
      <c r="V807" s="440" t="str">
        <f>R807</f>
        <v>BMT</v>
      </c>
      <c r="W807" s="440"/>
      <c r="X807" s="440"/>
      <c r="Y807" s="440"/>
      <c r="Z807" s="440"/>
      <c r="AA807" s="440"/>
      <c r="AB807" s="440"/>
      <c r="AC807" s="440"/>
      <c r="AD807" s="440" t="str">
        <f>K807</f>
        <v>BBB</v>
      </c>
      <c r="AE807" s="440" t="str">
        <f>L807</f>
        <v>BBM</v>
      </c>
      <c r="AF807" s="440" t="str">
        <f>M807</f>
        <v>BBT</v>
      </c>
      <c r="AG807" s="440" t="str">
        <f>N807</f>
        <v>BMT</v>
      </c>
      <c r="AH807" s="440" t="str">
        <f>O807</f>
        <v>BBB</v>
      </c>
      <c r="AI807" s="440" t="str">
        <f>P807</f>
        <v>BBM</v>
      </c>
      <c r="AJ807" s="440" t="str">
        <f>Q807</f>
        <v>BBT</v>
      </c>
      <c r="AK807" s="440" t="str">
        <f>R807</f>
        <v>BMT</v>
      </c>
      <c r="AL807" s="440" t="str">
        <f>S807</f>
        <v>BBB</v>
      </c>
      <c r="AM807" s="440" t="str">
        <f>T807</f>
        <v>BBM</v>
      </c>
      <c r="AN807" s="440" t="str">
        <f>U807</f>
        <v>BBT</v>
      </c>
      <c r="AO807" s="440" t="str">
        <f>V807</f>
        <v>BMT</v>
      </c>
      <c r="AP807" s="421"/>
      <c r="AQ807" s="423"/>
      <c r="AR807" s="411"/>
      <c r="AS807" s="411"/>
      <c r="AT807" s="411"/>
    </row>
    <row r="808" spans="1:46" ht="11.45" hidden="1" customHeight="1" outlineLevel="2" x14ac:dyDescent="0.25">
      <c r="A808" s="411"/>
      <c r="B808" s="420" t="s">
        <v>478</v>
      </c>
      <c r="C808" s="413">
        <f>INT($C$801)+2.01</f>
        <v>3.01</v>
      </c>
      <c r="D808" s="421"/>
      <c r="E808" s="421"/>
      <c r="F808" s="421"/>
      <c r="G808" s="421"/>
      <c r="H808" s="440"/>
      <c r="I808" s="440"/>
      <c r="J808" s="440"/>
      <c r="K808" s="440"/>
      <c r="L808" s="440"/>
      <c r="M808" s="440"/>
      <c r="N808" s="440"/>
      <c r="O808" s="440"/>
      <c r="P808" s="440"/>
      <c r="Q808" s="440"/>
      <c r="R808" s="440"/>
      <c r="S808" s="440"/>
      <c r="T808" s="440"/>
      <c r="U808" s="440"/>
      <c r="V808" s="440"/>
      <c r="W808" s="440"/>
      <c r="X808" s="440"/>
      <c r="Y808" s="440"/>
      <c r="Z808" s="440"/>
      <c r="AA808" s="440"/>
      <c r="AB808" s="440"/>
      <c r="AC808" s="440"/>
      <c r="AD808" s="440"/>
      <c r="AE808" s="440"/>
      <c r="AF808" s="440"/>
      <c r="AG808" s="440"/>
      <c r="AH808" s="440"/>
      <c r="AI808" s="440"/>
      <c r="AJ808" s="440"/>
      <c r="AK808" s="440"/>
      <c r="AL808" s="440"/>
      <c r="AM808" s="440"/>
      <c r="AN808" s="440"/>
      <c r="AO808" s="440"/>
      <c r="AP808" s="421"/>
      <c r="AQ808" s="423"/>
      <c r="AR808" s="411"/>
      <c r="AS808" s="411"/>
      <c r="AT808" s="411"/>
    </row>
    <row r="809" spans="1:46" hidden="1" outlineLevel="4" x14ac:dyDescent="0.25">
      <c r="A809" s="411"/>
      <c r="B809" s="420"/>
      <c r="C809" s="413">
        <f>INT(MAX($C$820:$C$850))+1</f>
        <v>6</v>
      </c>
      <c r="D809" s="442"/>
      <c r="E809" s="500"/>
      <c r="F809" s="500"/>
      <c r="G809" s="442"/>
      <c r="H809" s="500"/>
      <c r="I809" s="500"/>
      <c r="J809" s="500"/>
      <c r="K809" s="500"/>
      <c r="L809" s="500"/>
      <c r="M809" s="500"/>
      <c r="N809" s="500"/>
      <c r="O809" s="500"/>
      <c r="P809" s="500"/>
      <c r="Q809" s="500"/>
      <c r="R809" s="500"/>
      <c r="S809" s="500"/>
      <c r="T809" s="500"/>
      <c r="U809" s="500"/>
      <c r="V809" s="500"/>
      <c r="W809" s="500"/>
      <c r="X809" s="500"/>
      <c r="Y809" s="500"/>
      <c r="Z809" s="500"/>
      <c r="AA809" s="500"/>
      <c r="AB809" s="500"/>
      <c r="AC809" s="500"/>
      <c r="AD809" s="500"/>
      <c r="AE809" s="500"/>
      <c r="AF809" s="500"/>
      <c r="AG809" s="500"/>
      <c r="AH809" s="500"/>
      <c r="AI809" s="500"/>
      <c r="AJ809" s="500"/>
      <c r="AK809" s="500"/>
      <c r="AL809" s="500"/>
      <c r="AM809" s="500"/>
      <c r="AN809" s="500"/>
      <c r="AO809" s="500"/>
      <c r="AP809" s="442"/>
      <c r="AQ809" s="423"/>
      <c r="AR809" s="411"/>
      <c r="AS809" s="411"/>
      <c r="AT809" s="411"/>
    </row>
    <row r="810" spans="1:46" hidden="1" outlineLevel="4" x14ac:dyDescent="0.25">
      <c r="A810" s="411"/>
      <c r="B810" s="420" t="s">
        <v>479</v>
      </c>
      <c r="C810" s="413">
        <f>INT(MAX($C$820:$C$850))+1</f>
        <v>6</v>
      </c>
      <c r="D810" s="442" t="s">
        <v>480</v>
      </c>
      <c r="E810" s="500"/>
      <c r="F810" s="500"/>
      <c r="G810" s="442"/>
      <c r="H810" s="500"/>
      <c r="I810" s="500"/>
      <c r="J810" s="500"/>
      <c r="K810" s="500"/>
      <c r="L810" s="500"/>
      <c r="M810" s="500"/>
      <c r="N810" s="500"/>
      <c r="O810" s="500"/>
      <c r="P810" s="500"/>
      <c r="Q810" s="500"/>
      <c r="R810" s="500"/>
      <c r="S810" s="500"/>
      <c r="T810" s="500"/>
      <c r="U810" s="500"/>
      <c r="V810" s="500"/>
      <c r="W810" s="500"/>
      <c r="X810" s="500"/>
      <c r="Y810" s="500"/>
      <c r="Z810" s="500"/>
      <c r="AA810" s="500"/>
      <c r="AB810" s="500"/>
      <c r="AC810" s="500"/>
      <c r="AD810" s="500"/>
      <c r="AE810" s="500"/>
      <c r="AF810" s="500"/>
      <c r="AG810" s="500"/>
      <c r="AH810" s="500"/>
      <c r="AI810" s="500"/>
      <c r="AJ810" s="500"/>
      <c r="AK810" s="500"/>
      <c r="AL810" s="500"/>
      <c r="AM810" s="500"/>
      <c r="AN810" s="500"/>
      <c r="AO810" s="500"/>
      <c r="AP810" s="442"/>
      <c r="AQ810" s="423"/>
      <c r="AR810" s="411"/>
      <c r="AS810" s="411"/>
      <c r="AT810" s="411"/>
    </row>
    <row r="811" spans="1:46" outlineLevel="1" collapsed="1" x14ac:dyDescent="0.25">
      <c r="A811" s="411"/>
      <c r="B811" s="420"/>
      <c r="C811" s="413">
        <f>INT($C$801)+1</f>
        <v>2</v>
      </c>
      <c r="D811" s="442"/>
      <c r="E811" s="500"/>
      <c r="F811" s="500"/>
      <c r="G811" s="442"/>
      <c r="H811" s="503" t="s">
        <v>722</v>
      </c>
      <c r="I811" s="460"/>
      <c r="J811" s="429"/>
      <c r="K811" s="429"/>
      <c r="L811" s="429"/>
      <c r="M811" s="429"/>
      <c r="N811" s="429"/>
      <c r="O811" s="429"/>
      <c r="P811" s="429"/>
      <c r="Q811" s="429"/>
      <c r="R811" s="429"/>
      <c r="S811" s="429"/>
      <c r="T811" s="429"/>
      <c r="U811" s="429"/>
      <c r="V811" s="429"/>
      <c r="W811" s="429"/>
      <c r="X811" s="429"/>
      <c r="Y811" s="492"/>
      <c r="Z811" s="492"/>
      <c r="AA811" s="492"/>
      <c r="AB811" s="492"/>
      <c r="AC811" s="492"/>
      <c r="AD811" s="492"/>
      <c r="AE811" s="492"/>
      <c r="AF811" s="492"/>
      <c r="AG811" s="492"/>
      <c r="AH811" s="492"/>
      <c r="AI811" s="492"/>
      <c r="AJ811" s="492"/>
      <c r="AK811" s="492"/>
      <c r="AL811" s="492"/>
      <c r="AM811" s="492"/>
      <c r="AN811" s="492"/>
      <c r="AO811" s="492"/>
      <c r="AP811" s="442"/>
      <c r="AQ811" s="423"/>
      <c r="AR811" s="411"/>
      <c r="AS811" s="411"/>
      <c r="AT811" s="411"/>
    </row>
    <row r="812" spans="1:46" ht="5.0999999999999996" hidden="1" customHeight="1" outlineLevel="3" x14ac:dyDescent="0.25">
      <c r="A812" s="411"/>
      <c r="B812" s="420"/>
      <c r="C812" s="413">
        <f>INT($C$801)+3.005</f>
        <v>4.0049999999999999</v>
      </c>
      <c r="D812" s="442" t="s">
        <v>481</v>
      </c>
      <c r="E812" s="442"/>
      <c r="F812" s="442"/>
      <c r="G812" s="442"/>
      <c r="H812" s="504"/>
      <c r="I812" s="504"/>
      <c r="J812" s="504"/>
      <c r="K812" s="504"/>
      <c r="L812" s="504"/>
      <c r="M812" s="504"/>
      <c r="N812" s="504"/>
      <c r="O812" s="504"/>
      <c r="P812" s="504"/>
      <c r="Q812" s="504"/>
      <c r="R812" s="504"/>
      <c r="S812" s="504"/>
      <c r="T812" s="504"/>
      <c r="U812" s="504"/>
      <c r="V812" s="504"/>
      <c r="W812" s="504"/>
      <c r="X812" s="504"/>
      <c r="Y812" s="504"/>
      <c r="Z812" s="504"/>
      <c r="AA812" s="504"/>
      <c r="AB812" s="444"/>
      <c r="AC812" s="444"/>
      <c r="AD812" s="444"/>
      <c r="AE812" s="444"/>
      <c r="AF812" s="444"/>
      <c r="AG812" s="444"/>
      <c r="AH812" s="444"/>
      <c r="AI812" s="444"/>
      <c r="AJ812" s="444"/>
      <c r="AK812" s="444"/>
      <c r="AL812" s="444"/>
      <c r="AM812" s="444"/>
      <c r="AN812" s="444"/>
      <c r="AO812" s="444"/>
      <c r="AP812" s="442"/>
      <c r="AQ812" s="423"/>
      <c r="AR812" s="411"/>
      <c r="AS812" s="411"/>
      <c r="AT812" s="411"/>
    </row>
    <row r="813" spans="1:46" hidden="1" outlineLevel="2" x14ac:dyDescent="0.25">
      <c r="A813" s="411"/>
      <c r="B813" s="420"/>
      <c r="C813" s="413">
        <f>INT($C$801)+2</f>
        <v>3</v>
      </c>
      <c r="D813" s="442"/>
      <c r="E813" s="500"/>
      <c r="F813" s="500"/>
      <c r="G813" s="442"/>
      <c r="H813" s="447"/>
      <c r="I813" s="447"/>
      <c r="J813" s="447"/>
      <c r="K813" s="463"/>
      <c r="L813" s="450">
        <v>3</v>
      </c>
      <c r="M813" s="447"/>
      <c r="N813" s="447"/>
      <c r="O813" s="447"/>
      <c r="P813" s="447"/>
      <c r="Q813" s="447"/>
      <c r="R813" s="447"/>
      <c r="S813" s="447"/>
      <c r="T813" s="447"/>
      <c r="U813" s="447"/>
      <c r="V813" s="447"/>
      <c r="W813" s="447"/>
      <c r="X813" s="447"/>
      <c r="Y813" s="447"/>
      <c r="Z813" s="447"/>
      <c r="AA813" s="447"/>
      <c r="AB813" s="447"/>
      <c r="AC813" s="447"/>
      <c r="AD813" s="593" t="s">
        <v>723</v>
      </c>
      <c r="AE813" s="447"/>
      <c r="AF813" s="447"/>
      <c r="AG813" s="447"/>
      <c r="AH813" s="447"/>
      <c r="AI813" s="447"/>
      <c r="AJ813" s="447"/>
      <c r="AK813" s="447"/>
      <c r="AL813" s="447"/>
      <c r="AM813" s="447"/>
      <c r="AN813" s="447"/>
      <c r="AO813" s="447"/>
      <c r="AP813" s="442"/>
      <c r="AQ813" s="423"/>
      <c r="AR813" s="411"/>
      <c r="AS813" s="411"/>
      <c r="AT813" s="411"/>
    </row>
    <row r="814" spans="1:46" ht="15" hidden="1" customHeight="1" outlineLevel="2" x14ac:dyDescent="0.25">
      <c r="A814" s="411"/>
      <c r="B814" s="420"/>
      <c r="C814" s="413">
        <f>INT($C$801)+2</f>
        <v>3</v>
      </c>
      <c r="D814" s="442"/>
      <c r="E814" s="500"/>
      <c r="F814" s="500"/>
      <c r="G814" s="442"/>
      <c r="H814" s="559"/>
      <c r="I814" s="594" t="s">
        <v>724</v>
      </c>
      <c r="J814" s="559" t="s">
        <v>725</v>
      </c>
      <c r="K814" s="517"/>
      <c r="L814" s="517"/>
      <c r="M814" s="517"/>
      <c r="N814" s="517"/>
      <c r="O814" s="517"/>
      <c r="P814" s="517"/>
      <c r="Q814" s="517"/>
      <c r="R814" s="517"/>
      <c r="S814" s="517"/>
      <c r="T814" s="517"/>
      <c r="U814" s="517"/>
      <c r="V814" s="517"/>
      <c r="W814" s="447"/>
      <c r="X814" s="447"/>
      <c r="Y814" s="447"/>
      <c r="Z814" s="447"/>
      <c r="AA814" s="447"/>
      <c r="AB814" s="447"/>
      <c r="AC814" s="447"/>
      <c r="AD814" s="469" t="s">
        <v>726</v>
      </c>
      <c r="AE814" s="469"/>
      <c r="AF814" s="469"/>
      <c r="AG814" s="469"/>
      <c r="AH814" s="469" t="s">
        <v>727</v>
      </c>
      <c r="AI814" s="469"/>
      <c r="AJ814" s="469"/>
      <c r="AK814" s="469"/>
      <c r="AL814" s="469" t="s">
        <v>728</v>
      </c>
      <c r="AM814" s="469"/>
      <c r="AN814" s="469"/>
      <c r="AO814" s="469"/>
      <c r="AP814" s="442"/>
      <c r="AQ814" s="423"/>
      <c r="AR814" s="411"/>
      <c r="AS814" s="411"/>
      <c r="AT814" s="411"/>
    </row>
    <row r="815" spans="1:46" hidden="1" outlineLevel="4" x14ac:dyDescent="0.25">
      <c r="A815" s="411"/>
      <c r="B815" s="420"/>
      <c r="C815" s="413">
        <f>INT($C$801)+4</f>
        <v>5</v>
      </c>
      <c r="D815" s="442"/>
      <c r="E815" s="500"/>
      <c r="F815" s="500"/>
      <c r="G815" s="442"/>
      <c r="H815" s="595"/>
      <c r="I815" s="596">
        <v>0</v>
      </c>
      <c r="J815" s="596" t="s">
        <v>729</v>
      </c>
      <c r="K815" s="447"/>
      <c r="L815" s="447"/>
      <c r="M815" s="447"/>
      <c r="N815" s="447"/>
      <c r="O815" s="447"/>
      <c r="P815" s="447"/>
      <c r="Q815" s="447"/>
      <c r="R815" s="447"/>
      <c r="S815" s="447"/>
      <c r="T815" s="447"/>
      <c r="U815" s="447"/>
      <c r="V815" s="447"/>
      <c r="W815" s="447"/>
      <c r="X815" s="447"/>
      <c r="Y815" s="447"/>
      <c r="Z815" s="447"/>
      <c r="AA815" s="447"/>
      <c r="AB815" s="447"/>
      <c r="AC815" s="447"/>
      <c r="AD815" s="597">
        <f t="shared" ref="AD815:AH817" si="329">K815</f>
        <v>0</v>
      </c>
      <c r="AE815" s="597">
        <f t="shared" si="329"/>
        <v>0</v>
      </c>
      <c r="AF815" s="597">
        <f t="shared" si="329"/>
        <v>0</v>
      </c>
      <c r="AG815" s="597">
        <f t="shared" si="329"/>
        <v>0</v>
      </c>
      <c r="AH815" s="597">
        <f t="shared" si="329"/>
        <v>0</v>
      </c>
      <c r="AI815" s="597">
        <f t="shared" ref="AI815:AO817" si="330">P815</f>
        <v>0</v>
      </c>
      <c r="AJ815" s="597">
        <f t="shared" si="330"/>
        <v>0</v>
      </c>
      <c r="AK815" s="597">
        <f t="shared" si="330"/>
        <v>0</v>
      </c>
      <c r="AL815" s="597">
        <f t="shared" si="330"/>
        <v>0</v>
      </c>
      <c r="AM815" s="597">
        <f t="shared" si="330"/>
        <v>0</v>
      </c>
      <c r="AN815" s="597">
        <f t="shared" si="330"/>
        <v>0</v>
      </c>
      <c r="AO815" s="597">
        <f t="shared" si="330"/>
        <v>0</v>
      </c>
      <c r="AP815" s="442"/>
      <c r="AQ815" s="423"/>
      <c r="AR815" s="411"/>
      <c r="AS815" s="411"/>
      <c r="AT815" s="411"/>
    </row>
    <row r="816" spans="1:46" hidden="1" outlineLevel="4" x14ac:dyDescent="0.25">
      <c r="A816" s="411"/>
      <c r="B816" s="420"/>
      <c r="C816" s="413">
        <f>INT($C$801)+4</f>
        <v>5</v>
      </c>
      <c r="D816" s="442"/>
      <c r="E816" s="500"/>
      <c r="F816" s="500"/>
      <c r="G816" s="442"/>
      <c r="H816" s="463"/>
      <c r="I816" s="469">
        <v>1</v>
      </c>
      <c r="J816" s="463" t="s">
        <v>730</v>
      </c>
      <c r="K816" s="447"/>
      <c r="L816" s="447"/>
      <c r="M816" s="447"/>
      <c r="N816" s="447"/>
      <c r="O816" s="447"/>
      <c r="P816" s="447"/>
      <c r="Q816" s="447"/>
      <c r="R816" s="447"/>
      <c r="S816" s="447"/>
      <c r="T816" s="447"/>
      <c r="U816" s="447"/>
      <c r="V816" s="447"/>
      <c r="W816" s="447"/>
      <c r="X816" s="447"/>
      <c r="Y816" s="447"/>
      <c r="Z816" s="447"/>
      <c r="AA816" s="447"/>
      <c r="AB816" s="447"/>
      <c r="AC816" s="447"/>
      <c r="AD816" s="597">
        <f t="shared" si="329"/>
        <v>0</v>
      </c>
      <c r="AE816" s="597">
        <f t="shared" si="329"/>
        <v>0</v>
      </c>
      <c r="AF816" s="597">
        <f t="shared" si="329"/>
        <v>0</v>
      </c>
      <c r="AG816" s="597">
        <f t="shared" si="329"/>
        <v>0</v>
      </c>
      <c r="AH816" s="597">
        <f t="shared" si="329"/>
        <v>0</v>
      </c>
      <c r="AI816" s="597">
        <f t="shared" si="330"/>
        <v>0</v>
      </c>
      <c r="AJ816" s="597">
        <f t="shared" si="330"/>
        <v>0</v>
      </c>
      <c r="AK816" s="597">
        <f t="shared" si="330"/>
        <v>0</v>
      </c>
      <c r="AL816" s="597">
        <f t="shared" si="330"/>
        <v>0</v>
      </c>
      <c r="AM816" s="597">
        <f t="shared" si="330"/>
        <v>0</v>
      </c>
      <c r="AN816" s="597">
        <f t="shared" si="330"/>
        <v>0</v>
      </c>
      <c r="AO816" s="597">
        <f t="shared" si="330"/>
        <v>0</v>
      </c>
      <c r="AP816" s="442"/>
      <c r="AQ816" s="423"/>
      <c r="AR816" s="411"/>
      <c r="AS816" s="411"/>
      <c r="AT816" s="411"/>
    </row>
    <row r="817" spans="1:46" hidden="1" outlineLevel="4" x14ac:dyDescent="0.25">
      <c r="A817" s="411"/>
      <c r="B817" s="420"/>
      <c r="C817" s="413">
        <f>INT($C$801)+4</f>
        <v>5</v>
      </c>
      <c r="D817" s="442"/>
      <c r="E817" s="500"/>
      <c r="F817" s="500"/>
      <c r="G817" s="442"/>
      <c r="H817" s="463"/>
      <c r="I817" s="469">
        <v>2</v>
      </c>
      <c r="J817" s="463" t="s">
        <v>731</v>
      </c>
      <c r="K817" s="447"/>
      <c r="L817" s="447"/>
      <c r="M817" s="447"/>
      <c r="N817" s="447"/>
      <c r="O817" s="447"/>
      <c r="P817" s="447"/>
      <c r="Q817" s="447"/>
      <c r="R817" s="447"/>
      <c r="S817" s="447"/>
      <c r="T817" s="447"/>
      <c r="U817" s="447"/>
      <c r="V817" s="447"/>
      <c r="W817" s="447"/>
      <c r="X817" s="447"/>
      <c r="Y817" s="447"/>
      <c r="Z817" s="447"/>
      <c r="AA817" s="447"/>
      <c r="AB817" s="447"/>
      <c r="AC817" s="447"/>
      <c r="AD817" s="597">
        <f t="shared" si="329"/>
        <v>0</v>
      </c>
      <c r="AE817" s="597">
        <f t="shared" si="329"/>
        <v>0</v>
      </c>
      <c r="AF817" s="597">
        <f t="shared" si="329"/>
        <v>0</v>
      </c>
      <c r="AG817" s="597">
        <f t="shared" si="329"/>
        <v>0</v>
      </c>
      <c r="AH817" s="597">
        <f t="shared" si="329"/>
        <v>0</v>
      </c>
      <c r="AI817" s="597">
        <f t="shared" si="330"/>
        <v>0</v>
      </c>
      <c r="AJ817" s="597">
        <f t="shared" si="330"/>
        <v>0</v>
      </c>
      <c r="AK817" s="597">
        <f t="shared" si="330"/>
        <v>0</v>
      </c>
      <c r="AL817" s="597">
        <f t="shared" si="330"/>
        <v>0</v>
      </c>
      <c r="AM817" s="597">
        <f t="shared" si="330"/>
        <v>0</v>
      </c>
      <c r="AN817" s="597">
        <f t="shared" si="330"/>
        <v>0</v>
      </c>
      <c r="AO817" s="597">
        <f t="shared" si="330"/>
        <v>0</v>
      </c>
      <c r="AP817" s="442"/>
      <c r="AQ817" s="423"/>
      <c r="AR817" s="411"/>
      <c r="AS817" s="411"/>
      <c r="AT817" s="411"/>
    </row>
    <row r="818" spans="1:46" ht="5.0999999999999996" hidden="1" customHeight="1" outlineLevel="2" x14ac:dyDescent="0.25">
      <c r="A818" s="411"/>
      <c r="B818" s="420"/>
      <c r="C818" s="413">
        <f>INT($C$801)+2.005</f>
        <v>3.0049999999999999</v>
      </c>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c r="Z818" s="442"/>
      <c r="AA818" s="442"/>
      <c r="AB818" s="442"/>
      <c r="AC818" s="442"/>
      <c r="AD818" s="442"/>
      <c r="AE818" s="442"/>
      <c r="AF818" s="442"/>
      <c r="AG818" s="442"/>
      <c r="AH818" s="442"/>
      <c r="AI818" s="442"/>
      <c r="AJ818" s="442"/>
      <c r="AK818" s="442"/>
      <c r="AL818" s="442"/>
      <c r="AM818" s="442"/>
      <c r="AN818" s="442"/>
      <c r="AO818" s="442"/>
      <c r="AP818" s="442" t="s">
        <v>485</v>
      </c>
      <c r="AQ818" s="423"/>
      <c r="AR818" s="411"/>
      <c r="AS818" s="411"/>
      <c r="AT818" s="411"/>
    </row>
    <row r="819" spans="1:46" outlineLevel="1" collapsed="1" x14ac:dyDescent="0.25">
      <c r="A819" s="411"/>
      <c r="B819" s="420"/>
      <c r="C819" s="413">
        <f>INT($C$801)+1</f>
        <v>2</v>
      </c>
      <c r="D819" s="442"/>
      <c r="E819" s="500"/>
      <c r="F819" s="500"/>
      <c r="G819" s="442"/>
      <c r="H819" s="503" t="s">
        <v>732</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INT($C$801)+3.005</f>
        <v>4.0049999999999999</v>
      </c>
      <c r="D820" s="442" t="s">
        <v>481</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hidden="1" outlineLevel="2" x14ac:dyDescent="0.25">
      <c r="A821" s="411"/>
      <c r="B821" s="420"/>
      <c r="C821" s="413">
        <f>INT($C$801)+2</f>
        <v>3</v>
      </c>
      <c r="D821" s="442"/>
      <c r="E821" s="500"/>
      <c r="F821" s="500"/>
      <c r="G821" s="442"/>
      <c r="H821" s="447"/>
      <c r="I821" s="447"/>
      <c r="J821" s="447"/>
      <c r="K821" s="463">
        <f>i_s_len</f>
        <v>8</v>
      </c>
      <c r="L821" s="450">
        <v>3</v>
      </c>
      <c r="M821" s="447"/>
      <c r="N821" s="448" t="s">
        <v>733</v>
      </c>
      <c r="O821" s="447"/>
      <c r="P821" s="447"/>
      <c r="Q821" s="447"/>
      <c r="R821" s="447"/>
      <c r="S821" s="447"/>
      <c r="T821" s="447"/>
      <c r="U821" s="447"/>
      <c r="V821" s="447"/>
      <c r="W821" s="447"/>
      <c r="X821" s="447"/>
      <c r="Y821" s="447"/>
      <c r="Z821" s="447"/>
      <c r="AA821" s="447"/>
      <c r="AB821" s="447"/>
      <c r="AC821" s="447"/>
      <c r="AD821" s="593" t="s">
        <v>723</v>
      </c>
      <c r="AE821" s="447"/>
      <c r="AF821" s="447"/>
      <c r="AG821" s="447"/>
      <c r="AH821" s="447"/>
      <c r="AI821" s="447"/>
      <c r="AJ821" s="447"/>
      <c r="AK821" s="447"/>
      <c r="AL821" s="447"/>
      <c r="AM821" s="447"/>
      <c r="AN821" s="447"/>
      <c r="AO821" s="447"/>
      <c r="AP821" s="442"/>
      <c r="AQ821" s="423"/>
      <c r="AR821" s="411"/>
      <c r="AS821" s="411"/>
      <c r="AT821" s="411"/>
    </row>
    <row r="822" spans="1:46" ht="15" hidden="1" customHeight="1" outlineLevel="2" x14ac:dyDescent="0.25">
      <c r="A822" s="411"/>
      <c r="B822" s="420"/>
      <c r="C822" s="413">
        <f>INT($C$801)+2</f>
        <v>3</v>
      </c>
      <c r="D822" s="442"/>
      <c r="E822" s="500"/>
      <c r="F822" s="500"/>
      <c r="G822" s="442"/>
      <c r="H822" s="559" t="s">
        <v>734</v>
      </c>
      <c r="I822" s="559" t="s">
        <v>724</v>
      </c>
      <c r="J822" s="559" t="s">
        <v>725</v>
      </c>
      <c r="K822" s="517" t="s">
        <v>735</v>
      </c>
      <c r="L822" s="517"/>
      <c r="M822" s="517"/>
      <c r="N822" s="517"/>
      <c r="O822" s="517" t="s">
        <v>736</v>
      </c>
      <c r="P822" s="517"/>
      <c r="Q822" s="517"/>
      <c r="R822" s="517"/>
      <c r="S822" s="517" t="s">
        <v>737</v>
      </c>
      <c r="T822" s="517"/>
      <c r="U822" s="517"/>
      <c r="V822" s="517"/>
      <c r="W822" s="447"/>
      <c r="X822" s="447"/>
      <c r="Y822" s="447"/>
      <c r="Z822" s="447"/>
      <c r="AA822" s="447"/>
      <c r="AB822" s="447"/>
      <c r="AC822" s="447"/>
      <c r="AD822" s="598" t="s">
        <v>726</v>
      </c>
      <c r="AE822" s="598"/>
      <c r="AF822" s="598"/>
      <c r="AG822" s="598"/>
      <c r="AH822" s="598" t="s">
        <v>727</v>
      </c>
      <c r="AI822" s="598"/>
      <c r="AJ822" s="598"/>
      <c r="AK822" s="598"/>
      <c r="AL822" s="598" t="s">
        <v>728</v>
      </c>
      <c r="AM822" s="598"/>
      <c r="AN822" s="598"/>
      <c r="AO822" s="598"/>
      <c r="AP822" s="442"/>
      <c r="AQ822" s="423"/>
      <c r="AR822" s="411"/>
      <c r="AS822" s="411"/>
      <c r="AT822" s="411"/>
    </row>
    <row r="823" spans="1:46" hidden="1" outlineLevel="4" x14ac:dyDescent="0.25">
      <c r="A823" s="411"/>
      <c r="B823" s="420"/>
      <c r="C823" s="413">
        <f t="shared" ref="C823:C831" si="331">INT($C$801)+4</f>
        <v>5</v>
      </c>
      <c r="D823" s="442"/>
      <c r="E823" s="500"/>
      <c r="F823" s="500"/>
      <c r="G823" s="442"/>
      <c r="H823" s="595" t="s">
        <v>738</v>
      </c>
      <c r="I823" s="596">
        <v>0</v>
      </c>
      <c r="J823" s="596" t="s">
        <v>739</v>
      </c>
      <c r="K823" s="599"/>
      <c r="L823" s="599"/>
      <c r="M823" s="599"/>
      <c r="N823" s="599"/>
      <c r="O823" s="600"/>
      <c r="P823" s="600"/>
      <c r="Q823" s="600"/>
      <c r="R823" s="600"/>
      <c r="S823" s="600"/>
      <c r="T823" s="600"/>
      <c r="U823" s="600"/>
      <c r="V823" s="600"/>
      <c r="W823" s="447"/>
      <c r="X823" s="447"/>
      <c r="Y823" s="447"/>
      <c r="Z823" s="447"/>
      <c r="AA823" s="447"/>
      <c r="AB823" s="447"/>
      <c r="AC823" s="447"/>
      <c r="AD823" s="601">
        <f t="shared" ref="AD823:AD831" si="332">IF(K823="",3650,K823)</f>
        <v>3650</v>
      </c>
      <c r="AE823" s="601">
        <f t="shared" ref="AE823:AE831" si="333">IF(L823="",3650,L823)</f>
        <v>3650</v>
      </c>
      <c r="AF823" s="601">
        <f t="shared" ref="AF823:AF831" si="334">IF(M823="",3650,M823)</f>
        <v>3650</v>
      </c>
      <c r="AG823" s="601">
        <f t="shared" ref="AG823:AG831" si="335">IF(N823="",3650,N823)</f>
        <v>3650</v>
      </c>
      <c r="AH823" s="601">
        <f t="shared" ref="AH823:AH849" si="336">IF(O823="",1000,O823)</f>
        <v>1000</v>
      </c>
      <c r="AI823" s="601">
        <f t="shared" ref="AI823:AI849" si="337">IF(P823="",1000,P823)</f>
        <v>1000</v>
      </c>
      <c r="AJ823" s="601">
        <f t="shared" ref="AJ823:AJ849" si="338">IF(Q823="",1000,Q823)</f>
        <v>1000</v>
      </c>
      <c r="AK823" s="601">
        <f t="shared" ref="AK823:AK849" si="339">IF(R823="",1000,R823)</f>
        <v>1000</v>
      </c>
      <c r="AL823" s="601">
        <f t="shared" ref="AL823:AL849" si="340">S823</f>
        <v>0</v>
      </c>
      <c r="AM823" s="601">
        <f t="shared" ref="AM823:AM849" si="341">T823</f>
        <v>0</v>
      </c>
      <c r="AN823" s="601">
        <f t="shared" ref="AN823:AN849" si="342">U823</f>
        <v>0</v>
      </c>
      <c r="AO823" s="601">
        <f t="shared" ref="AO823:AO849" si="343">V823</f>
        <v>0</v>
      </c>
      <c r="AP823" s="442"/>
      <c r="AQ823" s="423"/>
      <c r="AR823" s="411"/>
      <c r="AS823" s="411"/>
      <c r="AT823" s="411"/>
    </row>
    <row r="824" spans="1:46" hidden="1" outlineLevel="4" x14ac:dyDescent="0.25">
      <c r="A824" s="411"/>
      <c r="B824" s="420"/>
      <c r="C824" s="413">
        <f t="shared" si="331"/>
        <v>5</v>
      </c>
      <c r="D824" s="442"/>
      <c r="E824" s="500"/>
      <c r="F824" s="500"/>
      <c r="G824" s="442"/>
      <c r="H824" s="463" t="s">
        <v>740</v>
      </c>
      <c r="I824" s="469"/>
      <c r="J824" s="463" t="s">
        <v>741</v>
      </c>
      <c r="K824" s="602"/>
      <c r="L824" s="602"/>
      <c r="M824" s="602"/>
      <c r="N824" s="602"/>
      <c r="O824" s="589"/>
      <c r="P824" s="589"/>
      <c r="Q824" s="589"/>
      <c r="R824" s="589"/>
      <c r="S824" s="589"/>
      <c r="T824" s="589"/>
      <c r="U824" s="589"/>
      <c r="V824" s="589"/>
      <c r="W824" s="447"/>
      <c r="X824" s="447"/>
      <c r="Y824" s="447"/>
      <c r="Z824" s="447"/>
      <c r="AA824" s="447"/>
      <c r="AB824" s="447"/>
      <c r="AC824" s="447"/>
      <c r="AD824" s="597">
        <f t="shared" si="332"/>
        <v>3650</v>
      </c>
      <c r="AE824" s="597">
        <f t="shared" si="333"/>
        <v>3650</v>
      </c>
      <c r="AF824" s="597">
        <f t="shared" si="334"/>
        <v>3650</v>
      </c>
      <c r="AG824" s="597">
        <f t="shared" si="335"/>
        <v>3650</v>
      </c>
      <c r="AH824" s="597">
        <f t="shared" si="336"/>
        <v>1000</v>
      </c>
      <c r="AI824" s="597">
        <f t="shared" si="337"/>
        <v>1000</v>
      </c>
      <c r="AJ824" s="597">
        <f t="shared" si="338"/>
        <v>1000</v>
      </c>
      <c r="AK824" s="597">
        <f t="shared" si="339"/>
        <v>1000</v>
      </c>
      <c r="AL824" s="597">
        <f t="shared" si="340"/>
        <v>0</v>
      </c>
      <c r="AM824" s="597">
        <f t="shared" si="341"/>
        <v>0</v>
      </c>
      <c r="AN824" s="597">
        <f t="shared" si="342"/>
        <v>0</v>
      </c>
      <c r="AO824" s="597">
        <f t="shared" si="343"/>
        <v>0</v>
      </c>
      <c r="AP824" s="442"/>
      <c r="AQ824" s="423"/>
      <c r="AR824" s="411"/>
      <c r="AS824" s="411"/>
      <c r="AT824" s="411"/>
    </row>
    <row r="825" spans="1:46" hidden="1" outlineLevel="4" x14ac:dyDescent="0.25">
      <c r="A825" s="411"/>
      <c r="B825" s="420"/>
      <c r="C825" s="413">
        <f t="shared" si="331"/>
        <v>5</v>
      </c>
      <c r="D825" s="442"/>
      <c r="E825" s="500"/>
      <c r="F825" s="500"/>
      <c r="G825" s="442"/>
      <c r="H825" s="463" t="s">
        <v>742</v>
      </c>
      <c r="I825" s="469"/>
      <c r="J825" s="463" t="s">
        <v>741</v>
      </c>
      <c r="K825" s="602"/>
      <c r="L825" s="602"/>
      <c r="M825" s="602"/>
      <c r="N825" s="602"/>
      <c r="O825" s="589"/>
      <c r="P825" s="589"/>
      <c r="Q825" s="589"/>
      <c r="R825" s="589"/>
      <c r="S825" s="589"/>
      <c r="T825" s="589"/>
      <c r="U825" s="589"/>
      <c r="V825" s="589"/>
      <c r="W825" s="447"/>
      <c r="X825" s="447"/>
      <c r="Y825" s="447"/>
      <c r="Z825" s="447"/>
      <c r="AA825" s="447"/>
      <c r="AB825" s="447"/>
      <c r="AC825" s="447"/>
      <c r="AD825" s="597">
        <f t="shared" si="332"/>
        <v>3650</v>
      </c>
      <c r="AE825" s="597">
        <f t="shared" si="333"/>
        <v>3650</v>
      </c>
      <c r="AF825" s="597">
        <f t="shared" si="334"/>
        <v>3650</v>
      </c>
      <c r="AG825" s="597">
        <f t="shared" si="335"/>
        <v>3650</v>
      </c>
      <c r="AH825" s="597">
        <f t="shared" si="336"/>
        <v>1000</v>
      </c>
      <c r="AI825" s="597">
        <f t="shared" si="337"/>
        <v>1000</v>
      </c>
      <c r="AJ825" s="597">
        <f t="shared" si="338"/>
        <v>1000</v>
      </c>
      <c r="AK825" s="597">
        <f t="shared" si="339"/>
        <v>1000</v>
      </c>
      <c r="AL825" s="597">
        <f t="shared" si="340"/>
        <v>0</v>
      </c>
      <c r="AM825" s="597">
        <f t="shared" si="341"/>
        <v>0</v>
      </c>
      <c r="AN825" s="597">
        <f t="shared" si="342"/>
        <v>0</v>
      </c>
      <c r="AO825" s="597">
        <f t="shared" si="343"/>
        <v>0</v>
      </c>
      <c r="AP825" s="442"/>
      <c r="AQ825" s="423"/>
      <c r="AR825" s="411"/>
      <c r="AS825" s="411"/>
      <c r="AT825" s="411"/>
    </row>
    <row r="826" spans="1:46" hidden="1" outlineLevel="4" x14ac:dyDescent="0.25">
      <c r="A826" s="411"/>
      <c r="B826" s="420"/>
      <c r="C826" s="413">
        <f t="shared" si="331"/>
        <v>5</v>
      </c>
      <c r="D826" s="442"/>
      <c r="E826" s="500"/>
      <c r="F826" s="500"/>
      <c r="G826" s="442"/>
      <c r="H826" s="463">
        <v>3</v>
      </c>
      <c r="I826" s="469"/>
      <c r="J826" s="463" t="s">
        <v>741</v>
      </c>
      <c r="K826" s="602"/>
      <c r="L826" s="602"/>
      <c r="M826" s="602"/>
      <c r="N826" s="602"/>
      <c r="O826" s="589"/>
      <c r="P826" s="589"/>
      <c r="Q826" s="589"/>
      <c r="R826" s="589"/>
      <c r="S826" s="589"/>
      <c r="T826" s="589"/>
      <c r="U826" s="589"/>
      <c r="V826" s="589"/>
      <c r="W826" s="447"/>
      <c r="X826" s="447"/>
      <c r="Y826" s="447"/>
      <c r="Z826" s="447"/>
      <c r="AA826" s="447"/>
      <c r="AB826" s="447"/>
      <c r="AC826" s="447"/>
      <c r="AD826" s="597">
        <f t="shared" si="332"/>
        <v>3650</v>
      </c>
      <c r="AE826" s="597">
        <f t="shared" si="333"/>
        <v>3650</v>
      </c>
      <c r="AF826" s="597">
        <f t="shared" si="334"/>
        <v>3650</v>
      </c>
      <c r="AG826" s="597">
        <f t="shared" si="335"/>
        <v>3650</v>
      </c>
      <c r="AH826" s="597">
        <f t="shared" si="336"/>
        <v>1000</v>
      </c>
      <c r="AI826" s="597">
        <f t="shared" si="337"/>
        <v>1000</v>
      </c>
      <c r="AJ826" s="597">
        <f t="shared" si="338"/>
        <v>1000</v>
      </c>
      <c r="AK826" s="597">
        <f t="shared" si="339"/>
        <v>1000</v>
      </c>
      <c r="AL826" s="597">
        <f t="shared" si="340"/>
        <v>0</v>
      </c>
      <c r="AM826" s="597">
        <f t="shared" si="341"/>
        <v>0</v>
      </c>
      <c r="AN826" s="597">
        <f t="shared" si="342"/>
        <v>0</v>
      </c>
      <c r="AO826" s="597">
        <f t="shared" si="343"/>
        <v>0</v>
      </c>
      <c r="AP826" s="442"/>
      <c r="AQ826" s="423"/>
      <c r="AR826" s="411"/>
      <c r="AS826" s="411"/>
      <c r="AT826" s="411"/>
    </row>
    <row r="827" spans="1:46" hidden="1" outlineLevel="4" x14ac:dyDescent="0.25">
      <c r="A827" s="411"/>
      <c r="B827" s="420"/>
      <c r="C827" s="413">
        <f t="shared" si="331"/>
        <v>5</v>
      </c>
      <c r="D827" s="442"/>
      <c r="E827" s="500"/>
      <c r="F827" s="500"/>
      <c r="G827" s="442"/>
      <c r="H827" s="463">
        <v>4</v>
      </c>
      <c r="I827" s="469"/>
      <c r="J827" s="463" t="s">
        <v>741</v>
      </c>
      <c r="K827" s="602"/>
      <c r="L827" s="602"/>
      <c r="M827" s="602"/>
      <c r="N827" s="602"/>
      <c r="O827" s="589"/>
      <c r="P827" s="589"/>
      <c r="Q827" s="589"/>
      <c r="R827" s="589"/>
      <c r="S827" s="589"/>
      <c r="T827" s="589"/>
      <c r="U827" s="589"/>
      <c r="V827" s="589"/>
      <c r="W827" s="447"/>
      <c r="X827" s="447"/>
      <c r="Y827" s="447"/>
      <c r="Z827" s="447"/>
      <c r="AA827" s="447"/>
      <c r="AB827" s="447"/>
      <c r="AC827" s="447"/>
      <c r="AD827" s="597">
        <f t="shared" si="332"/>
        <v>3650</v>
      </c>
      <c r="AE827" s="597">
        <f t="shared" si="333"/>
        <v>3650</v>
      </c>
      <c r="AF827" s="597">
        <f t="shared" si="334"/>
        <v>3650</v>
      </c>
      <c r="AG827" s="597">
        <f t="shared" si="335"/>
        <v>3650</v>
      </c>
      <c r="AH827" s="597">
        <f t="shared" si="336"/>
        <v>1000</v>
      </c>
      <c r="AI827" s="597">
        <f t="shared" si="337"/>
        <v>1000</v>
      </c>
      <c r="AJ827" s="597">
        <f t="shared" si="338"/>
        <v>1000</v>
      </c>
      <c r="AK827" s="597">
        <f t="shared" si="339"/>
        <v>1000</v>
      </c>
      <c r="AL827" s="597">
        <f t="shared" si="340"/>
        <v>0</v>
      </c>
      <c r="AM827" s="597">
        <f t="shared" si="341"/>
        <v>0</v>
      </c>
      <c r="AN827" s="597">
        <f t="shared" si="342"/>
        <v>0</v>
      </c>
      <c r="AO827" s="597">
        <f t="shared" si="343"/>
        <v>0</v>
      </c>
      <c r="AP827" s="442"/>
      <c r="AQ827" s="423"/>
      <c r="AR827" s="411"/>
      <c r="AS827" s="411"/>
      <c r="AT827" s="411"/>
    </row>
    <row r="828" spans="1:46" hidden="1" outlineLevel="4" x14ac:dyDescent="0.25">
      <c r="A828" s="411"/>
      <c r="B828" s="420"/>
      <c r="C828" s="413">
        <f t="shared" si="331"/>
        <v>5</v>
      </c>
      <c r="D828" s="442"/>
      <c r="E828" s="500"/>
      <c r="F828" s="500"/>
      <c r="G828" s="442"/>
      <c r="H828" s="463">
        <v>5</v>
      </c>
      <c r="I828" s="469"/>
      <c r="J828" s="463" t="s">
        <v>741</v>
      </c>
      <c r="K828" s="602"/>
      <c r="L828" s="602"/>
      <c r="M828" s="602"/>
      <c r="N828" s="602"/>
      <c r="O828" s="589"/>
      <c r="P828" s="589"/>
      <c r="Q828" s="589"/>
      <c r="R828" s="589"/>
      <c r="S828" s="589"/>
      <c r="T828" s="589"/>
      <c r="U828" s="589"/>
      <c r="V828" s="589"/>
      <c r="W828" s="447"/>
      <c r="X828" s="447"/>
      <c r="Y828" s="447"/>
      <c r="Z828" s="447"/>
      <c r="AA828" s="447"/>
      <c r="AB828" s="447"/>
      <c r="AC828" s="447"/>
      <c r="AD828" s="597">
        <f t="shared" si="332"/>
        <v>3650</v>
      </c>
      <c r="AE828" s="597">
        <f t="shared" si="333"/>
        <v>3650</v>
      </c>
      <c r="AF828" s="597">
        <f t="shared" si="334"/>
        <v>3650</v>
      </c>
      <c r="AG828" s="597">
        <f t="shared" si="335"/>
        <v>3650</v>
      </c>
      <c r="AH828" s="597">
        <f t="shared" si="336"/>
        <v>1000</v>
      </c>
      <c r="AI828" s="597">
        <f t="shared" si="337"/>
        <v>1000</v>
      </c>
      <c r="AJ828" s="597">
        <f t="shared" si="338"/>
        <v>1000</v>
      </c>
      <c r="AK828" s="597">
        <f t="shared" si="339"/>
        <v>1000</v>
      </c>
      <c r="AL828" s="597">
        <f t="shared" si="340"/>
        <v>0</v>
      </c>
      <c r="AM828" s="597">
        <f t="shared" si="341"/>
        <v>0</v>
      </c>
      <c r="AN828" s="597">
        <f t="shared" si="342"/>
        <v>0</v>
      </c>
      <c r="AO828" s="597">
        <f t="shared" si="343"/>
        <v>0</v>
      </c>
      <c r="AP828" s="442"/>
      <c r="AQ828" s="423"/>
      <c r="AR828" s="411"/>
      <c r="AS828" s="411"/>
      <c r="AT828" s="411"/>
    </row>
    <row r="829" spans="1:46" hidden="1" outlineLevel="4" x14ac:dyDescent="0.25">
      <c r="A829" s="411"/>
      <c r="B829" s="420"/>
      <c r="C829" s="413">
        <f t="shared" si="331"/>
        <v>5</v>
      </c>
      <c r="D829" s="442"/>
      <c r="E829" s="500"/>
      <c r="F829" s="500"/>
      <c r="G829" s="442"/>
      <c r="H829" s="463">
        <v>6</v>
      </c>
      <c r="I829" s="469"/>
      <c r="J829" s="463" t="s">
        <v>741</v>
      </c>
      <c r="K829" s="602"/>
      <c r="L829" s="602"/>
      <c r="M829" s="602"/>
      <c r="N829" s="602"/>
      <c r="O829" s="589"/>
      <c r="P829" s="589"/>
      <c r="Q829" s="589"/>
      <c r="R829" s="589"/>
      <c r="S829" s="589"/>
      <c r="T829" s="589"/>
      <c r="U829" s="589"/>
      <c r="V829" s="589"/>
      <c r="W829" s="447"/>
      <c r="X829" s="447"/>
      <c r="Y829" s="447"/>
      <c r="Z829" s="447"/>
      <c r="AA829" s="447"/>
      <c r="AB829" s="447"/>
      <c r="AC829" s="447"/>
      <c r="AD829" s="597">
        <f t="shared" si="332"/>
        <v>3650</v>
      </c>
      <c r="AE829" s="597">
        <f t="shared" si="333"/>
        <v>3650</v>
      </c>
      <c r="AF829" s="597">
        <f t="shared" si="334"/>
        <v>3650</v>
      </c>
      <c r="AG829" s="597">
        <f t="shared" si="335"/>
        <v>3650</v>
      </c>
      <c r="AH829" s="597">
        <f t="shared" si="336"/>
        <v>1000</v>
      </c>
      <c r="AI829" s="597">
        <f t="shared" si="337"/>
        <v>1000</v>
      </c>
      <c r="AJ829" s="597">
        <f t="shared" si="338"/>
        <v>1000</v>
      </c>
      <c r="AK829" s="597">
        <f t="shared" si="339"/>
        <v>1000</v>
      </c>
      <c r="AL829" s="597">
        <f t="shared" si="340"/>
        <v>0</v>
      </c>
      <c r="AM829" s="597">
        <f t="shared" si="341"/>
        <v>0</v>
      </c>
      <c r="AN829" s="597">
        <f t="shared" si="342"/>
        <v>0</v>
      </c>
      <c r="AO829" s="597">
        <f t="shared" si="343"/>
        <v>0</v>
      </c>
      <c r="AP829" s="442"/>
      <c r="AQ829" s="423"/>
      <c r="AR829" s="411"/>
      <c r="AS829" s="411"/>
      <c r="AT829" s="411"/>
    </row>
    <row r="830" spans="1:46" hidden="1" outlineLevel="4" x14ac:dyDescent="0.25">
      <c r="A830" s="411"/>
      <c r="B830" s="420"/>
      <c r="C830" s="413">
        <f t="shared" si="331"/>
        <v>5</v>
      </c>
      <c r="D830" s="442"/>
      <c r="E830" s="500"/>
      <c r="F830" s="500"/>
      <c r="G830" s="442"/>
      <c r="H830" s="463">
        <v>7</v>
      </c>
      <c r="I830" s="469"/>
      <c r="J830" s="463" t="s">
        <v>741</v>
      </c>
      <c r="K830" s="602"/>
      <c r="L830" s="602"/>
      <c r="M830" s="602"/>
      <c r="N830" s="602"/>
      <c r="O830" s="589"/>
      <c r="P830" s="589"/>
      <c r="Q830" s="589"/>
      <c r="R830" s="589"/>
      <c r="S830" s="589"/>
      <c r="T830" s="589"/>
      <c r="U830" s="589"/>
      <c r="V830" s="589"/>
      <c r="W830" s="447"/>
      <c r="X830" s="447"/>
      <c r="Y830" s="447"/>
      <c r="Z830" s="447"/>
      <c r="AA830" s="447"/>
      <c r="AB830" s="447"/>
      <c r="AC830" s="447"/>
      <c r="AD830" s="597">
        <f t="shared" si="332"/>
        <v>3650</v>
      </c>
      <c r="AE830" s="597">
        <f t="shared" si="333"/>
        <v>3650</v>
      </c>
      <c r="AF830" s="597">
        <f t="shared" si="334"/>
        <v>3650</v>
      </c>
      <c r="AG830" s="597">
        <f t="shared" si="335"/>
        <v>3650</v>
      </c>
      <c r="AH830" s="597">
        <f t="shared" si="336"/>
        <v>1000</v>
      </c>
      <c r="AI830" s="597">
        <f t="shared" si="337"/>
        <v>1000</v>
      </c>
      <c r="AJ830" s="597">
        <f t="shared" si="338"/>
        <v>1000</v>
      </c>
      <c r="AK830" s="597">
        <f t="shared" si="339"/>
        <v>1000</v>
      </c>
      <c r="AL830" s="597">
        <f t="shared" si="340"/>
        <v>0</v>
      </c>
      <c r="AM830" s="597">
        <f t="shared" si="341"/>
        <v>0</v>
      </c>
      <c r="AN830" s="597">
        <f t="shared" si="342"/>
        <v>0</v>
      </c>
      <c r="AO830" s="597">
        <f t="shared" si="343"/>
        <v>0</v>
      </c>
      <c r="AP830" s="442"/>
      <c r="AQ830" s="423"/>
      <c r="AR830" s="411"/>
      <c r="AS830" s="411"/>
      <c r="AT830" s="411"/>
    </row>
    <row r="831" spans="1:46" hidden="1" outlineLevel="4" x14ac:dyDescent="0.25">
      <c r="A831" s="411"/>
      <c r="B831" s="420"/>
      <c r="C831" s="413">
        <f t="shared" si="331"/>
        <v>5</v>
      </c>
      <c r="D831" s="442"/>
      <c r="E831" s="500"/>
      <c r="F831" s="500"/>
      <c r="G831" s="442"/>
      <c r="H831" s="603">
        <v>8</v>
      </c>
      <c r="I831" s="604"/>
      <c r="J831" s="603" t="s">
        <v>741</v>
      </c>
      <c r="K831" s="605"/>
      <c r="L831" s="605"/>
      <c r="M831" s="605"/>
      <c r="N831" s="605"/>
      <c r="O831" s="606"/>
      <c r="P831" s="606"/>
      <c r="Q831" s="606"/>
      <c r="R831" s="606"/>
      <c r="S831" s="606"/>
      <c r="T831" s="606"/>
      <c r="U831" s="606"/>
      <c r="V831" s="606"/>
      <c r="W831" s="447"/>
      <c r="X831" s="447"/>
      <c r="Y831" s="447"/>
      <c r="Z831" s="447"/>
      <c r="AA831" s="447"/>
      <c r="AB831" s="447"/>
      <c r="AC831" s="447"/>
      <c r="AD831" s="607">
        <f t="shared" si="332"/>
        <v>3650</v>
      </c>
      <c r="AE831" s="607">
        <f t="shared" si="333"/>
        <v>3650</v>
      </c>
      <c r="AF831" s="607">
        <f t="shared" si="334"/>
        <v>3650</v>
      </c>
      <c r="AG831" s="607">
        <f t="shared" si="335"/>
        <v>3650</v>
      </c>
      <c r="AH831" s="607">
        <f t="shared" si="336"/>
        <v>1000</v>
      </c>
      <c r="AI831" s="607">
        <f t="shared" si="337"/>
        <v>1000</v>
      </c>
      <c r="AJ831" s="607">
        <f t="shared" si="338"/>
        <v>1000</v>
      </c>
      <c r="AK831" s="607">
        <f t="shared" si="339"/>
        <v>1000</v>
      </c>
      <c r="AL831" s="607">
        <f t="shared" si="340"/>
        <v>0</v>
      </c>
      <c r="AM831" s="607">
        <f t="shared" si="341"/>
        <v>0</v>
      </c>
      <c r="AN831" s="607">
        <f t="shared" si="342"/>
        <v>0</v>
      </c>
      <c r="AO831" s="607">
        <f t="shared" si="343"/>
        <v>0</v>
      </c>
      <c r="AP831" s="442"/>
      <c r="AQ831" s="423"/>
      <c r="AR831" s="411"/>
      <c r="AS831" s="411"/>
      <c r="AT831" s="411"/>
    </row>
    <row r="832" spans="1:46" ht="15" hidden="1" customHeight="1" outlineLevel="3" x14ac:dyDescent="0.25">
      <c r="A832" s="411"/>
      <c r="B832" s="420"/>
      <c r="C832" s="413">
        <f t="shared" ref="C832:C849" si="344">INT($C$801)+3</f>
        <v>4</v>
      </c>
      <c r="D832" s="442"/>
      <c r="E832" s="500"/>
      <c r="F832" s="500"/>
      <c r="G832" s="442"/>
      <c r="H832" s="595" t="s">
        <v>738</v>
      </c>
      <c r="I832" s="596">
        <v>1</v>
      </c>
      <c r="J832" s="596" t="s">
        <v>745</v>
      </c>
      <c r="K832" s="602">
        <v>350</v>
      </c>
      <c r="L832" s="602">
        <v>350</v>
      </c>
      <c r="M832" s="602">
        <v>350</v>
      </c>
      <c r="N832" s="602">
        <v>350</v>
      </c>
      <c r="O832" s="600">
        <v>45</v>
      </c>
      <c r="P832" s="600">
        <v>45</v>
      </c>
      <c r="Q832" s="600">
        <v>45</v>
      </c>
      <c r="R832" s="600">
        <v>47</v>
      </c>
      <c r="S832" s="600">
        <v>3</v>
      </c>
      <c r="T832" s="600">
        <v>3</v>
      </c>
      <c r="U832" s="600">
        <v>3</v>
      </c>
      <c r="V832" s="600">
        <v>3</v>
      </c>
      <c r="W832" s="987" t="s">
        <v>957</v>
      </c>
      <c r="X832" s="988"/>
      <c r="Y832" s="988"/>
      <c r="Z832" s="988"/>
      <c r="AA832" s="989"/>
      <c r="AB832" s="710"/>
      <c r="AC832" s="710"/>
      <c r="AD832" s="608">
        <f t="shared" ref="AD832:AD840" si="345">IF(K832="",0,K832)</f>
        <v>350</v>
      </c>
      <c r="AE832" s="608">
        <f t="shared" ref="AE832:AE840" si="346">IF(L832="",0,L832)</f>
        <v>350</v>
      </c>
      <c r="AF832" s="608">
        <f t="shared" ref="AF832:AF840" si="347">IF(M832="",0,M832)</f>
        <v>350</v>
      </c>
      <c r="AG832" s="608">
        <f t="shared" ref="AG832:AG840" si="348">IF(N832="",0,N832)</f>
        <v>350</v>
      </c>
      <c r="AH832" s="601">
        <f t="shared" si="336"/>
        <v>45</v>
      </c>
      <c r="AI832" s="601">
        <f t="shared" si="337"/>
        <v>45</v>
      </c>
      <c r="AJ832" s="601">
        <f t="shared" si="338"/>
        <v>45</v>
      </c>
      <c r="AK832" s="601">
        <f t="shared" si="339"/>
        <v>47</v>
      </c>
      <c r="AL832" s="601">
        <f t="shared" si="340"/>
        <v>3</v>
      </c>
      <c r="AM832" s="601">
        <f t="shared" si="341"/>
        <v>3</v>
      </c>
      <c r="AN832" s="601">
        <f t="shared" si="342"/>
        <v>3</v>
      </c>
      <c r="AO832" s="601">
        <f t="shared" si="343"/>
        <v>3</v>
      </c>
      <c r="AP832" s="442"/>
      <c r="AQ832" s="423"/>
      <c r="AR832" s="411"/>
      <c r="AS832" s="411"/>
      <c r="AT832" s="411"/>
    </row>
    <row r="833" spans="1:46" hidden="1" outlineLevel="3" x14ac:dyDescent="0.25">
      <c r="A833" s="411"/>
      <c r="B833" s="420"/>
      <c r="C833" s="413">
        <f t="shared" si="344"/>
        <v>4</v>
      </c>
      <c r="D833" s="442"/>
      <c r="E833" s="500"/>
      <c r="F833" s="500"/>
      <c r="G833" s="442"/>
      <c r="H833" s="463" t="s">
        <v>740</v>
      </c>
      <c r="I833" s="469"/>
      <c r="J833" s="469" t="s">
        <v>745</v>
      </c>
      <c r="K833" s="602">
        <v>350</v>
      </c>
      <c r="L833" s="602">
        <v>350</v>
      </c>
      <c r="M833" s="602">
        <v>350</v>
      </c>
      <c r="N833" s="602">
        <v>350</v>
      </c>
      <c r="O833" s="589">
        <v>45</v>
      </c>
      <c r="P833" s="589">
        <v>45</v>
      </c>
      <c r="Q833" s="589">
        <v>45</v>
      </c>
      <c r="R833" s="589">
        <v>47</v>
      </c>
      <c r="S833" s="589">
        <v>3</v>
      </c>
      <c r="T833" s="589">
        <v>3</v>
      </c>
      <c r="U833" s="589">
        <v>3</v>
      </c>
      <c r="V833" s="589">
        <v>3</v>
      </c>
      <c r="W833" s="990"/>
      <c r="X833" s="991"/>
      <c r="Y833" s="991"/>
      <c r="Z833" s="991"/>
      <c r="AA833" s="992"/>
      <c r="AB833" s="710"/>
      <c r="AC833" s="710"/>
      <c r="AD833" s="608">
        <f t="shared" si="345"/>
        <v>350</v>
      </c>
      <c r="AE833" s="608">
        <f t="shared" si="346"/>
        <v>350</v>
      </c>
      <c r="AF833" s="608">
        <f t="shared" si="347"/>
        <v>350</v>
      </c>
      <c r="AG833" s="608">
        <f t="shared" si="348"/>
        <v>350</v>
      </c>
      <c r="AH833" s="597">
        <f t="shared" si="336"/>
        <v>45</v>
      </c>
      <c r="AI833" s="597">
        <f t="shared" si="337"/>
        <v>45</v>
      </c>
      <c r="AJ833" s="597">
        <f t="shared" si="338"/>
        <v>45</v>
      </c>
      <c r="AK833" s="597">
        <f t="shared" si="339"/>
        <v>47</v>
      </c>
      <c r="AL833" s="597">
        <f t="shared" si="340"/>
        <v>3</v>
      </c>
      <c r="AM833" s="597">
        <f t="shared" si="341"/>
        <v>3</v>
      </c>
      <c r="AN833" s="597">
        <f t="shared" si="342"/>
        <v>3</v>
      </c>
      <c r="AO833" s="597">
        <f t="shared" si="343"/>
        <v>3</v>
      </c>
      <c r="AP833" s="442"/>
      <c r="AQ833" s="423"/>
      <c r="AR833" s="411"/>
      <c r="AS833" s="411"/>
      <c r="AT833" s="411"/>
    </row>
    <row r="834" spans="1:46" hidden="1" outlineLevel="3" x14ac:dyDescent="0.25">
      <c r="A834" s="411"/>
      <c r="B834" s="420"/>
      <c r="C834" s="413">
        <f t="shared" si="344"/>
        <v>4</v>
      </c>
      <c r="D834" s="442"/>
      <c r="E834" s="500"/>
      <c r="F834" s="500"/>
      <c r="G834" s="442"/>
      <c r="H834" s="463" t="s">
        <v>742</v>
      </c>
      <c r="I834" s="469"/>
      <c r="J834" s="469" t="s">
        <v>744</v>
      </c>
      <c r="K834" s="602">
        <v>180</v>
      </c>
      <c r="L834" s="602">
        <v>180</v>
      </c>
      <c r="M834" s="602">
        <v>180</v>
      </c>
      <c r="N834" s="602">
        <v>180</v>
      </c>
      <c r="O834" s="589"/>
      <c r="P834" s="589"/>
      <c r="Q834" s="589"/>
      <c r="R834" s="589"/>
      <c r="S834" s="589">
        <v>1</v>
      </c>
      <c r="T834" s="589">
        <v>1</v>
      </c>
      <c r="U834" s="589">
        <v>1</v>
      </c>
      <c r="V834" s="589">
        <v>1</v>
      </c>
      <c r="W834" s="990"/>
      <c r="X834" s="991"/>
      <c r="Y834" s="991"/>
      <c r="Z834" s="991"/>
      <c r="AA834" s="992"/>
      <c r="AB834" s="710"/>
      <c r="AC834" s="710"/>
      <c r="AD834" s="608">
        <f t="shared" si="345"/>
        <v>180</v>
      </c>
      <c r="AE834" s="608">
        <f t="shared" si="346"/>
        <v>180</v>
      </c>
      <c r="AF834" s="608">
        <f t="shared" si="347"/>
        <v>180</v>
      </c>
      <c r="AG834" s="608">
        <f t="shared" si="348"/>
        <v>180</v>
      </c>
      <c r="AH834" s="597">
        <f t="shared" si="336"/>
        <v>1000</v>
      </c>
      <c r="AI834" s="597">
        <f t="shared" si="337"/>
        <v>1000</v>
      </c>
      <c r="AJ834" s="597">
        <f t="shared" si="338"/>
        <v>1000</v>
      </c>
      <c r="AK834" s="597">
        <f t="shared" si="339"/>
        <v>1000</v>
      </c>
      <c r="AL834" s="597">
        <f t="shared" si="340"/>
        <v>1</v>
      </c>
      <c r="AM834" s="597">
        <f t="shared" si="341"/>
        <v>1</v>
      </c>
      <c r="AN834" s="597">
        <f t="shared" si="342"/>
        <v>1</v>
      </c>
      <c r="AO834" s="597">
        <f t="shared" si="343"/>
        <v>1</v>
      </c>
      <c r="AP834" s="442"/>
      <c r="AQ834" s="423"/>
      <c r="AR834" s="411"/>
      <c r="AS834" s="411"/>
      <c r="AT834" s="411"/>
    </row>
    <row r="835" spans="1:46" hidden="1" outlineLevel="3" x14ac:dyDescent="0.25">
      <c r="A835" s="411"/>
      <c r="B835" s="420"/>
      <c r="C835" s="413">
        <f t="shared" si="344"/>
        <v>4</v>
      </c>
      <c r="D835" s="442"/>
      <c r="E835" s="500"/>
      <c r="F835" s="500"/>
      <c r="G835" s="442"/>
      <c r="H835" s="463">
        <v>3</v>
      </c>
      <c r="I835" s="469"/>
      <c r="J835" s="463" t="s">
        <v>741</v>
      </c>
      <c r="K835" s="602">
        <v>180</v>
      </c>
      <c r="L835" s="602">
        <v>180</v>
      </c>
      <c r="M835" s="602">
        <v>180</v>
      </c>
      <c r="N835" s="602">
        <v>180</v>
      </c>
      <c r="O835" s="589"/>
      <c r="P835" s="589"/>
      <c r="Q835" s="589"/>
      <c r="R835" s="589"/>
      <c r="S835" s="589">
        <v>1</v>
      </c>
      <c r="T835" s="589">
        <v>1</v>
      </c>
      <c r="U835" s="589">
        <v>1</v>
      </c>
      <c r="V835" s="589">
        <v>1</v>
      </c>
      <c r="W835" s="990"/>
      <c r="X835" s="991"/>
      <c r="Y835" s="991"/>
      <c r="Z835" s="991"/>
      <c r="AA835" s="992"/>
      <c r="AB835" s="710"/>
      <c r="AC835" s="710"/>
      <c r="AD835" s="608">
        <f t="shared" si="345"/>
        <v>180</v>
      </c>
      <c r="AE835" s="608">
        <f t="shared" si="346"/>
        <v>180</v>
      </c>
      <c r="AF835" s="608">
        <f t="shared" si="347"/>
        <v>180</v>
      </c>
      <c r="AG835" s="608">
        <f t="shared" si="348"/>
        <v>180</v>
      </c>
      <c r="AH835" s="597">
        <f t="shared" si="336"/>
        <v>1000</v>
      </c>
      <c r="AI835" s="597">
        <f t="shared" si="337"/>
        <v>1000</v>
      </c>
      <c r="AJ835" s="597">
        <f t="shared" si="338"/>
        <v>1000</v>
      </c>
      <c r="AK835" s="597">
        <f t="shared" si="339"/>
        <v>1000</v>
      </c>
      <c r="AL835" s="597">
        <f t="shared" si="340"/>
        <v>1</v>
      </c>
      <c r="AM835" s="597">
        <f t="shared" si="341"/>
        <v>1</v>
      </c>
      <c r="AN835" s="597">
        <f t="shared" si="342"/>
        <v>1</v>
      </c>
      <c r="AO835" s="597">
        <f t="shared" si="343"/>
        <v>1</v>
      </c>
      <c r="AP835" s="442"/>
      <c r="AQ835" s="423"/>
      <c r="AR835" s="411"/>
      <c r="AS835" s="411"/>
      <c r="AT835" s="411"/>
    </row>
    <row r="836" spans="1:46" hidden="1" outlineLevel="3" x14ac:dyDescent="0.25">
      <c r="A836" s="411"/>
      <c r="B836" s="420"/>
      <c r="C836" s="413">
        <f t="shared" si="344"/>
        <v>4</v>
      </c>
      <c r="D836" s="442"/>
      <c r="E836" s="500"/>
      <c r="F836" s="500"/>
      <c r="G836" s="442"/>
      <c r="H836" s="463">
        <v>4</v>
      </c>
      <c r="I836" s="469"/>
      <c r="J836" s="463" t="s">
        <v>741</v>
      </c>
      <c r="K836" s="602">
        <v>180</v>
      </c>
      <c r="L836" s="602">
        <v>180</v>
      </c>
      <c r="M836" s="602">
        <v>180</v>
      </c>
      <c r="N836" s="602">
        <v>180</v>
      </c>
      <c r="O836" s="589"/>
      <c r="P836" s="589"/>
      <c r="Q836" s="589"/>
      <c r="R836" s="589"/>
      <c r="S836" s="589">
        <v>1</v>
      </c>
      <c r="T836" s="589">
        <v>1</v>
      </c>
      <c r="U836" s="589">
        <v>1</v>
      </c>
      <c r="V836" s="589">
        <v>1</v>
      </c>
      <c r="W836" s="990"/>
      <c r="X836" s="991"/>
      <c r="Y836" s="991"/>
      <c r="Z836" s="991"/>
      <c r="AA836" s="992"/>
      <c r="AB836" s="710"/>
      <c r="AC836" s="710"/>
      <c r="AD836" s="608">
        <f t="shared" si="345"/>
        <v>180</v>
      </c>
      <c r="AE836" s="608">
        <f t="shared" si="346"/>
        <v>180</v>
      </c>
      <c r="AF836" s="608">
        <f t="shared" si="347"/>
        <v>180</v>
      </c>
      <c r="AG836" s="608">
        <f t="shared" si="348"/>
        <v>180</v>
      </c>
      <c r="AH836" s="597">
        <f t="shared" si="336"/>
        <v>1000</v>
      </c>
      <c r="AI836" s="597">
        <f t="shared" si="337"/>
        <v>1000</v>
      </c>
      <c r="AJ836" s="597">
        <f t="shared" si="338"/>
        <v>1000</v>
      </c>
      <c r="AK836" s="597">
        <f t="shared" si="339"/>
        <v>1000</v>
      </c>
      <c r="AL836" s="597">
        <f t="shared" si="340"/>
        <v>1</v>
      </c>
      <c r="AM836" s="597">
        <f t="shared" si="341"/>
        <v>1</v>
      </c>
      <c r="AN836" s="597">
        <f t="shared" si="342"/>
        <v>1</v>
      </c>
      <c r="AO836" s="597">
        <f t="shared" si="343"/>
        <v>1</v>
      </c>
      <c r="AP836" s="442"/>
      <c r="AQ836" s="423"/>
      <c r="AR836" s="411"/>
      <c r="AS836" s="411"/>
      <c r="AT836" s="411"/>
    </row>
    <row r="837" spans="1:46" hidden="1" outlineLevel="3" x14ac:dyDescent="0.25">
      <c r="A837" s="411"/>
      <c r="B837" s="420"/>
      <c r="C837" s="413">
        <f t="shared" si="344"/>
        <v>4</v>
      </c>
      <c r="D837" s="442"/>
      <c r="E837" s="500"/>
      <c r="F837" s="500"/>
      <c r="G837" s="442"/>
      <c r="H837" s="463">
        <v>5</v>
      </c>
      <c r="I837" s="469"/>
      <c r="J837" s="463" t="s">
        <v>741</v>
      </c>
      <c r="K837" s="602">
        <v>180</v>
      </c>
      <c r="L837" s="602">
        <v>180</v>
      </c>
      <c r="M837" s="602">
        <v>180</v>
      </c>
      <c r="N837" s="602">
        <v>180</v>
      </c>
      <c r="O837" s="589"/>
      <c r="P837" s="589"/>
      <c r="Q837" s="589"/>
      <c r="R837" s="589"/>
      <c r="S837" s="589">
        <v>1</v>
      </c>
      <c r="T837" s="589">
        <v>1</v>
      </c>
      <c r="U837" s="589">
        <v>1</v>
      </c>
      <c r="V837" s="589">
        <v>1</v>
      </c>
      <c r="W837" s="990"/>
      <c r="X837" s="991"/>
      <c r="Y837" s="991"/>
      <c r="Z837" s="991"/>
      <c r="AA837" s="992"/>
      <c r="AB837" s="710"/>
      <c r="AC837" s="710"/>
      <c r="AD837" s="608">
        <f t="shared" si="345"/>
        <v>180</v>
      </c>
      <c r="AE837" s="608">
        <f t="shared" si="346"/>
        <v>180</v>
      </c>
      <c r="AF837" s="608">
        <f t="shared" si="347"/>
        <v>180</v>
      </c>
      <c r="AG837" s="608">
        <f t="shared" si="348"/>
        <v>180</v>
      </c>
      <c r="AH837" s="597">
        <f t="shared" si="336"/>
        <v>1000</v>
      </c>
      <c r="AI837" s="597">
        <f t="shared" si="337"/>
        <v>1000</v>
      </c>
      <c r="AJ837" s="597">
        <f t="shared" si="338"/>
        <v>1000</v>
      </c>
      <c r="AK837" s="597">
        <f t="shared" si="339"/>
        <v>1000</v>
      </c>
      <c r="AL837" s="597">
        <f t="shared" si="340"/>
        <v>1</v>
      </c>
      <c r="AM837" s="597">
        <f t="shared" si="341"/>
        <v>1</v>
      </c>
      <c r="AN837" s="597">
        <f t="shared" si="342"/>
        <v>1</v>
      </c>
      <c r="AO837" s="597">
        <f t="shared" si="343"/>
        <v>1</v>
      </c>
      <c r="AP837" s="442"/>
      <c r="AQ837" s="423"/>
      <c r="AR837" s="411"/>
      <c r="AS837" s="411"/>
      <c r="AT837" s="411"/>
    </row>
    <row r="838" spans="1:46" hidden="1" outlineLevel="3" x14ac:dyDescent="0.25">
      <c r="A838" s="411"/>
      <c r="B838" s="420"/>
      <c r="C838" s="413">
        <f t="shared" si="344"/>
        <v>4</v>
      </c>
      <c r="D838" s="442"/>
      <c r="E838" s="500"/>
      <c r="F838" s="500"/>
      <c r="G838" s="442"/>
      <c r="H838" s="463">
        <v>6</v>
      </c>
      <c r="I838" s="469"/>
      <c r="J838" s="463" t="s">
        <v>741</v>
      </c>
      <c r="K838" s="602">
        <v>180</v>
      </c>
      <c r="L838" s="602">
        <v>180</v>
      </c>
      <c r="M838" s="602">
        <v>180</v>
      </c>
      <c r="N838" s="602">
        <v>180</v>
      </c>
      <c r="O838" s="589"/>
      <c r="P838" s="589"/>
      <c r="Q838" s="589"/>
      <c r="R838" s="589"/>
      <c r="S838" s="589">
        <v>1</v>
      </c>
      <c r="T838" s="589">
        <v>1</v>
      </c>
      <c r="U838" s="589">
        <v>1</v>
      </c>
      <c r="V838" s="589">
        <v>1</v>
      </c>
      <c r="W838" s="990"/>
      <c r="X838" s="991"/>
      <c r="Y838" s="991"/>
      <c r="Z838" s="991"/>
      <c r="AA838" s="992"/>
      <c r="AB838" s="710"/>
      <c r="AC838" s="710"/>
      <c r="AD838" s="608">
        <f t="shared" si="345"/>
        <v>180</v>
      </c>
      <c r="AE838" s="608">
        <f t="shared" si="346"/>
        <v>180</v>
      </c>
      <c r="AF838" s="608">
        <f t="shared" si="347"/>
        <v>180</v>
      </c>
      <c r="AG838" s="608">
        <f t="shared" si="348"/>
        <v>180</v>
      </c>
      <c r="AH838" s="597">
        <f t="shared" si="336"/>
        <v>1000</v>
      </c>
      <c r="AI838" s="597">
        <f t="shared" si="337"/>
        <v>1000</v>
      </c>
      <c r="AJ838" s="597">
        <f t="shared" si="338"/>
        <v>1000</v>
      </c>
      <c r="AK838" s="597">
        <f t="shared" si="339"/>
        <v>1000</v>
      </c>
      <c r="AL838" s="597">
        <f t="shared" si="340"/>
        <v>1</v>
      </c>
      <c r="AM838" s="597">
        <f t="shared" si="341"/>
        <v>1</v>
      </c>
      <c r="AN838" s="597">
        <f t="shared" si="342"/>
        <v>1</v>
      </c>
      <c r="AO838" s="597">
        <f t="shared" si="343"/>
        <v>1</v>
      </c>
      <c r="AP838" s="442"/>
      <c r="AQ838" s="423"/>
      <c r="AR838" s="411"/>
      <c r="AS838" s="411"/>
      <c r="AT838" s="411"/>
    </row>
    <row r="839" spans="1:46" hidden="1" outlineLevel="3" x14ac:dyDescent="0.25">
      <c r="A839" s="411"/>
      <c r="B839" s="420"/>
      <c r="C839" s="413">
        <f t="shared" si="344"/>
        <v>4</v>
      </c>
      <c r="D839" s="442"/>
      <c r="E839" s="500"/>
      <c r="F839" s="500"/>
      <c r="G839" s="442"/>
      <c r="H839" s="463">
        <v>7</v>
      </c>
      <c r="I839" s="469"/>
      <c r="J839" s="463" t="s">
        <v>741</v>
      </c>
      <c r="K839" s="602">
        <v>180</v>
      </c>
      <c r="L839" s="602">
        <v>180</v>
      </c>
      <c r="M839" s="602">
        <v>180</v>
      </c>
      <c r="N839" s="602">
        <v>180</v>
      </c>
      <c r="O839" s="589"/>
      <c r="P839" s="589"/>
      <c r="Q839" s="589"/>
      <c r="R839" s="589"/>
      <c r="S839" s="589">
        <v>1</v>
      </c>
      <c r="T839" s="589">
        <v>1</v>
      </c>
      <c r="U839" s="589">
        <v>1</v>
      </c>
      <c r="V839" s="589">
        <v>1</v>
      </c>
      <c r="W839" s="990"/>
      <c r="X839" s="991"/>
      <c r="Y839" s="991"/>
      <c r="Z839" s="991"/>
      <c r="AA839" s="992"/>
      <c r="AB839" s="710"/>
      <c r="AC839" s="710"/>
      <c r="AD839" s="608">
        <f t="shared" si="345"/>
        <v>180</v>
      </c>
      <c r="AE839" s="608">
        <f t="shared" si="346"/>
        <v>180</v>
      </c>
      <c r="AF839" s="608">
        <f t="shared" si="347"/>
        <v>180</v>
      </c>
      <c r="AG839" s="608">
        <f t="shared" si="348"/>
        <v>180</v>
      </c>
      <c r="AH839" s="597">
        <f t="shared" si="336"/>
        <v>1000</v>
      </c>
      <c r="AI839" s="597">
        <f t="shared" si="337"/>
        <v>1000</v>
      </c>
      <c r="AJ839" s="597">
        <f t="shared" si="338"/>
        <v>1000</v>
      </c>
      <c r="AK839" s="597">
        <f t="shared" si="339"/>
        <v>1000</v>
      </c>
      <c r="AL839" s="597">
        <f t="shared" si="340"/>
        <v>1</v>
      </c>
      <c r="AM839" s="597">
        <f t="shared" si="341"/>
        <v>1</v>
      </c>
      <c r="AN839" s="597">
        <f t="shared" si="342"/>
        <v>1</v>
      </c>
      <c r="AO839" s="597">
        <f t="shared" si="343"/>
        <v>1</v>
      </c>
      <c r="AP839" s="442"/>
      <c r="AQ839" s="423"/>
      <c r="AR839" s="411"/>
      <c r="AS839" s="411"/>
      <c r="AT839" s="411"/>
    </row>
    <row r="840" spans="1:46" hidden="1" outlineLevel="3" x14ac:dyDescent="0.25">
      <c r="A840" s="411"/>
      <c r="B840" s="420"/>
      <c r="C840" s="413">
        <f t="shared" si="344"/>
        <v>4</v>
      </c>
      <c r="D840" s="442"/>
      <c r="E840" s="500"/>
      <c r="F840" s="500"/>
      <c r="G840" s="442"/>
      <c r="H840" s="603">
        <v>8</v>
      </c>
      <c r="I840" s="604"/>
      <c r="J840" s="603" t="s">
        <v>741</v>
      </c>
      <c r="K840" s="602">
        <v>180</v>
      </c>
      <c r="L840" s="602">
        <v>180</v>
      </c>
      <c r="M840" s="602">
        <v>180</v>
      </c>
      <c r="N840" s="602">
        <v>180</v>
      </c>
      <c r="O840" s="606"/>
      <c r="P840" s="606"/>
      <c r="Q840" s="606"/>
      <c r="R840" s="606"/>
      <c r="S840" s="606">
        <v>1</v>
      </c>
      <c r="T840" s="606">
        <v>1</v>
      </c>
      <c r="U840" s="606">
        <v>1</v>
      </c>
      <c r="V840" s="606">
        <v>1</v>
      </c>
      <c r="W840" s="990"/>
      <c r="X840" s="991"/>
      <c r="Y840" s="991"/>
      <c r="Z840" s="991"/>
      <c r="AA840" s="992"/>
      <c r="AB840" s="710"/>
      <c r="AC840" s="710"/>
      <c r="AD840" s="608">
        <f t="shared" si="345"/>
        <v>180</v>
      </c>
      <c r="AE840" s="608">
        <f t="shared" si="346"/>
        <v>180</v>
      </c>
      <c r="AF840" s="608">
        <f t="shared" si="347"/>
        <v>180</v>
      </c>
      <c r="AG840" s="608">
        <f t="shared" si="348"/>
        <v>180</v>
      </c>
      <c r="AH840" s="607">
        <f t="shared" si="336"/>
        <v>1000</v>
      </c>
      <c r="AI840" s="607">
        <f t="shared" si="337"/>
        <v>1000</v>
      </c>
      <c r="AJ840" s="607">
        <f t="shared" si="338"/>
        <v>1000</v>
      </c>
      <c r="AK840" s="607">
        <f t="shared" si="339"/>
        <v>1000</v>
      </c>
      <c r="AL840" s="607">
        <f t="shared" si="340"/>
        <v>1</v>
      </c>
      <c r="AM840" s="607">
        <f t="shared" si="341"/>
        <v>1</v>
      </c>
      <c r="AN840" s="607">
        <f t="shared" si="342"/>
        <v>1</v>
      </c>
      <c r="AO840" s="607">
        <f t="shared" si="343"/>
        <v>1</v>
      </c>
      <c r="AP840" s="442"/>
      <c r="AQ840" s="423"/>
      <c r="AR840" s="411"/>
      <c r="AS840" s="411"/>
      <c r="AT840" s="411"/>
    </row>
    <row r="841" spans="1:46" hidden="1" outlineLevel="3" x14ac:dyDescent="0.25">
      <c r="A841" s="411"/>
      <c r="B841" s="420"/>
      <c r="C841" s="413">
        <f t="shared" si="344"/>
        <v>4</v>
      </c>
      <c r="D841" s="442"/>
      <c r="E841" s="500"/>
      <c r="F841" s="500"/>
      <c r="G841" s="442"/>
      <c r="H841" s="595" t="s">
        <v>738</v>
      </c>
      <c r="I841" s="596">
        <v>2</v>
      </c>
      <c r="J841" s="596" t="s">
        <v>743</v>
      </c>
      <c r="K841" s="602"/>
      <c r="L841" s="602"/>
      <c r="M841" s="602"/>
      <c r="N841" s="602"/>
      <c r="O841" s="589"/>
      <c r="P841" s="589"/>
      <c r="Q841" s="589"/>
      <c r="R841" s="589"/>
      <c r="S841" s="589">
        <v>1</v>
      </c>
      <c r="T841" s="589">
        <v>1</v>
      </c>
      <c r="U841" s="589">
        <v>1</v>
      </c>
      <c r="V841" s="589">
        <v>1</v>
      </c>
      <c r="W841" s="990"/>
      <c r="X841" s="991"/>
      <c r="Y841" s="991"/>
      <c r="Z841" s="991"/>
      <c r="AA841" s="992"/>
      <c r="AB841" s="710"/>
      <c r="AC841" s="710"/>
      <c r="AD841" s="609">
        <f t="shared" ref="AD841:AD849" si="349">IF(K841="",350,K841)</f>
        <v>350</v>
      </c>
      <c r="AE841" s="609">
        <f t="shared" ref="AE841:AE849" si="350">IF(L841="",350,L841)</f>
        <v>350</v>
      </c>
      <c r="AF841" s="609">
        <f t="shared" ref="AF841:AF849" si="351">IF(M841="",350,M841)</f>
        <v>350</v>
      </c>
      <c r="AG841" s="609">
        <f t="shared" ref="AG841:AG849" si="352">IF(N841="",350,N841)</f>
        <v>350</v>
      </c>
      <c r="AH841" s="601">
        <f t="shared" si="336"/>
        <v>1000</v>
      </c>
      <c r="AI841" s="601">
        <f t="shared" si="337"/>
        <v>1000</v>
      </c>
      <c r="AJ841" s="601">
        <f t="shared" si="338"/>
        <v>1000</v>
      </c>
      <c r="AK841" s="601">
        <f t="shared" si="339"/>
        <v>1000</v>
      </c>
      <c r="AL841" s="601">
        <f t="shared" si="340"/>
        <v>1</v>
      </c>
      <c r="AM841" s="601">
        <f t="shared" si="341"/>
        <v>1</v>
      </c>
      <c r="AN841" s="601">
        <f t="shared" si="342"/>
        <v>1</v>
      </c>
      <c r="AO841" s="601">
        <f t="shared" si="343"/>
        <v>1</v>
      </c>
      <c r="AP841" s="442"/>
      <c r="AQ841" s="423"/>
      <c r="AR841" s="411"/>
      <c r="AS841" s="411"/>
      <c r="AT841" s="411"/>
    </row>
    <row r="842" spans="1:46" hidden="1" outlineLevel="3" x14ac:dyDescent="0.25">
      <c r="A842" s="411"/>
      <c r="B842" s="420"/>
      <c r="C842" s="413">
        <f t="shared" si="344"/>
        <v>4</v>
      </c>
      <c r="D842" s="442"/>
      <c r="E842" s="500"/>
      <c r="F842" s="500"/>
      <c r="G842" s="442"/>
      <c r="H842" s="463" t="s">
        <v>740</v>
      </c>
      <c r="I842" s="469"/>
      <c r="J842" s="463" t="s">
        <v>958</v>
      </c>
      <c r="K842" s="602"/>
      <c r="L842" s="602"/>
      <c r="M842" s="602"/>
      <c r="N842" s="602"/>
      <c r="O842" s="589"/>
      <c r="P842" s="589"/>
      <c r="Q842" s="589"/>
      <c r="R842" s="589"/>
      <c r="S842" s="589">
        <v>1</v>
      </c>
      <c r="T842" s="589">
        <v>1</v>
      </c>
      <c r="U842" s="589">
        <v>1</v>
      </c>
      <c r="V842" s="589">
        <v>1</v>
      </c>
      <c r="W842" s="990"/>
      <c r="X842" s="991"/>
      <c r="Y842" s="991"/>
      <c r="Z842" s="991"/>
      <c r="AA842" s="992"/>
      <c r="AB842" s="710"/>
      <c r="AC842" s="710"/>
      <c r="AD842" s="609">
        <f t="shared" si="349"/>
        <v>350</v>
      </c>
      <c r="AE842" s="609">
        <f t="shared" si="350"/>
        <v>350</v>
      </c>
      <c r="AF842" s="609">
        <f t="shared" si="351"/>
        <v>350</v>
      </c>
      <c r="AG842" s="609">
        <f t="shared" si="352"/>
        <v>350</v>
      </c>
      <c r="AH842" s="597">
        <f t="shared" si="336"/>
        <v>1000</v>
      </c>
      <c r="AI842" s="597">
        <f t="shared" si="337"/>
        <v>1000</v>
      </c>
      <c r="AJ842" s="597">
        <f t="shared" si="338"/>
        <v>1000</v>
      </c>
      <c r="AK842" s="597">
        <f t="shared" si="339"/>
        <v>1000</v>
      </c>
      <c r="AL842" s="597">
        <f t="shared" si="340"/>
        <v>1</v>
      </c>
      <c r="AM842" s="597">
        <f t="shared" si="341"/>
        <v>1</v>
      </c>
      <c r="AN842" s="597">
        <f t="shared" si="342"/>
        <v>1</v>
      </c>
      <c r="AO842" s="597">
        <f t="shared" si="343"/>
        <v>1</v>
      </c>
      <c r="AP842" s="442"/>
      <c r="AQ842" s="423"/>
      <c r="AR842" s="411"/>
      <c r="AS842" s="411"/>
      <c r="AT842" s="411"/>
    </row>
    <row r="843" spans="1:46" hidden="1" outlineLevel="3" x14ac:dyDescent="0.25">
      <c r="A843" s="411"/>
      <c r="B843" s="420"/>
      <c r="C843" s="413">
        <f t="shared" si="344"/>
        <v>4</v>
      </c>
      <c r="D843" s="442"/>
      <c r="E843" s="500"/>
      <c r="F843" s="500"/>
      <c r="G843" s="442"/>
      <c r="H843" s="463" t="s">
        <v>742</v>
      </c>
      <c r="I843" s="469"/>
      <c r="J843" s="463" t="s">
        <v>741</v>
      </c>
      <c r="K843" s="602"/>
      <c r="L843" s="602"/>
      <c r="M843" s="602"/>
      <c r="N843" s="602"/>
      <c r="O843" s="589"/>
      <c r="P843" s="589"/>
      <c r="Q843" s="589"/>
      <c r="R843" s="589"/>
      <c r="S843" s="589">
        <v>1</v>
      </c>
      <c r="T843" s="589">
        <v>1</v>
      </c>
      <c r="U843" s="589">
        <v>1</v>
      </c>
      <c r="V843" s="589">
        <v>1</v>
      </c>
      <c r="W843" s="990"/>
      <c r="X843" s="991"/>
      <c r="Y843" s="991"/>
      <c r="Z843" s="991"/>
      <c r="AA843" s="992"/>
      <c r="AB843" s="710"/>
      <c r="AC843" s="710"/>
      <c r="AD843" s="609">
        <f t="shared" si="349"/>
        <v>350</v>
      </c>
      <c r="AE843" s="609">
        <f t="shared" si="350"/>
        <v>350</v>
      </c>
      <c r="AF843" s="609">
        <f t="shared" si="351"/>
        <v>350</v>
      </c>
      <c r="AG843" s="609">
        <f t="shared" si="352"/>
        <v>350</v>
      </c>
      <c r="AH843" s="597">
        <f t="shared" si="336"/>
        <v>1000</v>
      </c>
      <c r="AI843" s="597">
        <f t="shared" si="337"/>
        <v>1000</v>
      </c>
      <c r="AJ843" s="597">
        <f t="shared" si="338"/>
        <v>1000</v>
      </c>
      <c r="AK843" s="597">
        <f t="shared" si="339"/>
        <v>1000</v>
      </c>
      <c r="AL843" s="597">
        <f t="shared" si="340"/>
        <v>1</v>
      </c>
      <c r="AM843" s="597">
        <f t="shared" si="341"/>
        <v>1</v>
      </c>
      <c r="AN843" s="597">
        <f t="shared" si="342"/>
        <v>1</v>
      </c>
      <c r="AO843" s="597">
        <f t="shared" si="343"/>
        <v>1</v>
      </c>
      <c r="AP843" s="442"/>
      <c r="AQ843" s="423"/>
      <c r="AR843" s="411"/>
      <c r="AS843" s="411"/>
      <c r="AT843" s="411"/>
    </row>
    <row r="844" spans="1:46" hidden="1" outlineLevel="3" x14ac:dyDescent="0.25">
      <c r="A844" s="411"/>
      <c r="B844" s="420"/>
      <c r="C844" s="413">
        <f t="shared" si="344"/>
        <v>4</v>
      </c>
      <c r="D844" s="442"/>
      <c r="E844" s="500"/>
      <c r="F844" s="500"/>
      <c r="G844" s="442"/>
      <c r="H844" s="463">
        <v>3</v>
      </c>
      <c r="I844" s="469"/>
      <c r="J844" s="463" t="s">
        <v>741</v>
      </c>
      <c r="K844" s="602"/>
      <c r="L844" s="602"/>
      <c r="M844" s="602"/>
      <c r="N844" s="602"/>
      <c r="O844" s="589"/>
      <c r="P844" s="589"/>
      <c r="Q844" s="589"/>
      <c r="R844" s="589"/>
      <c r="S844" s="589">
        <v>1</v>
      </c>
      <c r="T844" s="589">
        <v>1</v>
      </c>
      <c r="U844" s="589">
        <v>1</v>
      </c>
      <c r="V844" s="589">
        <v>1</v>
      </c>
      <c r="W844" s="990"/>
      <c r="X844" s="991"/>
      <c r="Y844" s="991"/>
      <c r="Z844" s="991"/>
      <c r="AA844" s="992"/>
      <c r="AB844" s="710"/>
      <c r="AC844" s="710"/>
      <c r="AD844" s="609">
        <f t="shared" si="349"/>
        <v>350</v>
      </c>
      <c r="AE844" s="609">
        <f t="shared" si="350"/>
        <v>350</v>
      </c>
      <c r="AF844" s="609">
        <f t="shared" si="351"/>
        <v>350</v>
      </c>
      <c r="AG844" s="609">
        <f t="shared" si="352"/>
        <v>350</v>
      </c>
      <c r="AH844" s="597">
        <f t="shared" si="336"/>
        <v>1000</v>
      </c>
      <c r="AI844" s="597">
        <f t="shared" si="337"/>
        <v>1000</v>
      </c>
      <c r="AJ844" s="597">
        <f t="shared" si="338"/>
        <v>1000</v>
      </c>
      <c r="AK844" s="597">
        <f t="shared" si="339"/>
        <v>1000</v>
      </c>
      <c r="AL844" s="597">
        <f t="shared" si="340"/>
        <v>1</v>
      </c>
      <c r="AM844" s="597">
        <f t="shared" si="341"/>
        <v>1</v>
      </c>
      <c r="AN844" s="597">
        <f t="shared" si="342"/>
        <v>1</v>
      </c>
      <c r="AO844" s="597">
        <f t="shared" si="343"/>
        <v>1</v>
      </c>
      <c r="AP844" s="442"/>
      <c r="AQ844" s="423"/>
      <c r="AR844" s="411"/>
      <c r="AS844" s="411"/>
      <c r="AT844" s="411"/>
    </row>
    <row r="845" spans="1:46" hidden="1" outlineLevel="3" x14ac:dyDescent="0.25">
      <c r="A845" s="411"/>
      <c r="B845" s="420"/>
      <c r="C845" s="413">
        <f t="shared" si="344"/>
        <v>4</v>
      </c>
      <c r="D845" s="442"/>
      <c r="E845" s="500"/>
      <c r="F845" s="500"/>
      <c r="G845" s="442"/>
      <c r="H845" s="463">
        <v>4</v>
      </c>
      <c r="I845" s="469"/>
      <c r="J845" s="463" t="s">
        <v>741</v>
      </c>
      <c r="K845" s="602"/>
      <c r="L845" s="602"/>
      <c r="M845" s="602"/>
      <c r="N845" s="602"/>
      <c r="O845" s="589"/>
      <c r="P845" s="589"/>
      <c r="Q845" s="589"/>
      <c r="R845" s="589"/>
      <c r="S845" s="589">
        <v>1</v>
      </c>
      <c r="T845" s="589">
        <v>1</v>
      </c>
      <c r="U845" s="589">
        <v>1</v>
      </c>
      <c r="V845" s="589">
        <v>1</v>
      </c>
      <c r="W845" s="990"/>
      <c r="X845" s="991"/>
      <c r="Y845" s="991"/>
      <c r="Z845" s="991"/>
      <c r="AA845" s="992"/>
      <c r="AB845" s="710"/>
      <c r="AC845" s="710"/>
      <c r="AD845" s="609">
        <f t="shared" si="349"/>
        <v>350</v>
      </c>
      <c r="AE845" s="609">
        <f t="shared" si="350"/>
        <v>350</v>
      </c>
      <c r="AF845" s="609">
        <f t="shared" si="351"/>
        <v>350</v>
      </c>
      <c r="AG845" s="609">
        <f t="shared" si="352"/>
        <v>350</v>
      </c>
      <c r="AH845" s="597">
        <f t="shared" si="336"/>
        <v>1000</v>
      </c>
      <c r="AI845" s="597">
        <f t="shared" si="337"/>
        <v>1000</v>
      </c>
      <c r="AJ845" s="597">
        <f t="shared" si="338"/>
        <v>1000</v>
      </c>
      <c r="AK845" s="597">
        <f t="shared" si="339"/>
        <v>1000</v>
      </c>
      <c r="AL845" s="597">
        <f t="shared" si="340"/>
        <v>1</v>
      </c>
      <c r="AM845" s="597">
        <f t="shared" si="341"/>
        <v>1</v>
      </c>
      <c r="AN845" s="597">
        <f t="shared" si="342"/>
        <v>1</v>
      </c>
      <c r="AO845" s="597">
        <f t="shared" si="343"/>
        <v>1</v>
      </c>
      <c r="AP845" s="442"/>
      <c r="AQ845" s="423"/>
      <c r="AR845" s="411"/>
      <c r="AS845" s="411"/>
      <c r="AT845" s="411"/>
    </row>
    <row r="846" spans="1:46" hidden="1" outlineLevel="3" x14ac:dyDescent="0.25">
      <c r="A846" s="411"/>
      <c r="B846" s="420"/>
      <c r="C846" s="413">
        <f t="shared" si="344"/>
        <v>4</v>
      </c>
      <c r="D846" s="442"/>
      <c r="E846" s="500"/>
      <c r="F846" s="500"/>
      <c r="G846" s="442"/>
      <c r="H846" s="463">
        <v>5</v>
      </c>
      <c r="I846" s="469"/>
      <c r="J846" s="463" t="s">
        <v>741</v>
      </c>
      <c r="K846" s="602"/>
      <c r="L846" s="602"/>
      <c r="M846" s="602"/>
      <c r="N846" s="602"/>
      <c r="O846" s="589"/>
      <c r="P846" s="589"/>
      <c r="Q846" s="589"/>
      <c r="R846" s="589"/>
      <c r="S846" s="589">
        <v>1</v>
      </c>
      <c r="T846" s="589">
        <v>1</v>
      </c>
      <c r="U846" s="589">
        <v>1</v>
      </c>
      <c r="V846" s="589">
        <v>1</v>
      </c>
      <c r="W846" s="990"/>
      <c r="X846" s="991"/>
      <c r="Y846" s="991"/>
      <c r="Z846" s="991"/>
      <c r="AA846" s="992"/>
      <c r="AB846" s="710"/>
      <c r="AC846" s="710"/>
      <c r="AD846" s="609">
        <f t="shared" si="349"/>
        <v>350</v>
      </c>
      <c r="AE846" s="609">
        <f t="shared" si="350"/>
        <v>350</v>
      </c>
      <c r="AF846" s="609">
        <f t="shared" si="351"/>
        <v>350</v>
      </c>
      <c r="AG846" s="609">
        <f t="shared" si="352"/>
        <v>350</v>
      </c>
      <c r="AH846" s="597">
        <f t="shared" si="336"/>
        <v>1000</v>
      </c>
      <c r="AI846" s="597">
        <f t="shared" si="337"/>
        <v>1000</v>
      </c>
      <c r="AJ846" s="597">
        <f t="shared" si="338"/>
        <v>1000</v>
      </c>
      <c r="AK846" s="597">
        <f t="shared" si="339"/>
        <v>1000</v>
      </c>
      <c r="AL846" s="597">
        <f t="shared" si="340"/>
        <v>1</v>
      </c>
      <c r="AM846" s="597">
        <f t="shared" si="341"/>
        <v>1</v>
      </c>
      <c r="AN846" s="597">
        <f t="shared" si="342"/>
        <v>1</v>
      </c>
      <c r="AO846" s="597">
        <f t="shared" si="343"/>
        <v>1</v>
      </c>
      <c r="AP846" s="442"/>
      <c r="AQ846" s="423"/>
      <c r="AR846" s="411"/>
      <c r="AS846" s="411"/>
      <c r="AT846" s="411"/>
    </row>
    <row r="847" spans="1:46" hidden="1" outlineLevel="3" x14ac:dyDescent="0.25">
      <c r="A847" s="411"/>
      <c r="B847" s="420"/>
      <c r="C847" s="413">
        <f t="shared" si="344"/>
        <v>4</v>
      </c>
      <c r="D847" s="442"/>
      <c r="E847" s="500"/>
      <c r="F847" s="500"/>
      <c r="G847" s="442"/>
      <c r="H847" s="463">
        <v>6</v>
      </c>
      <c r="I847" s="469"/>
      <c r="J847" s="463" t="s">
        <v>741</v>
      </c>
      <c r="K847" s="602"/>
      <c r="L847" s="602"/>
      <c r="M847" s="602"/>
      <c r="N847" s="602"/>
      <c r="O847" s="589"/>
      <c r="P847" s="589"/>
      <c r="Q847" s="589"/>
      <c r="R847" s="589"/>
      <c r="S847" s="589">
        <v>1</v>
      </c>
      <c r="T847" s="589">
        <v>1</v>
      </c>
      <c r="U847" s="589">
        <v>1</v>
      </c>
      <c r="V847" s="589">
        <v>1</v>
      </c>
      <c r="W847" s="990"/>
      <c r="X847" s="991"/>
      <c r="Y847" s="991"/>
      <c r="Z847" s="991"/>
      <c r="AA847" s="992"/>
      <c r="AB847" s="711"/>
      <c r="AC847" s="711"/>
      <c r="AD847" s="609">
        <f t="shared" si="349"/>
        <v>350</v>
      </c>
      <c r="AE847" s="609">
        <f t="shared" si="350"/>
        <v>350</v>
      </c>
      <c r="AF847" s="609">
        <f t="shared" si="351"/>
        <v>350</v>
      </c>
      <c r="AG847" s="609">
        <f t="shared" si="352"/>
        <v>350</v>
      </c>
      <c r="AH847" s="597">
        <f t="shared" si="336"/>
        <v>1000</v>
      </c>
      <c r="AI847" s="597">
        <f t="shared" si="337"/>
        <v>1000</v>
      </c>
      <c r="AJ847" s="597">
        <f t="shared" si="338"/>
        <v>1000</v>
      </c>
      <c r="AK847" s="597">
        <f t="shared" si="339"/>
        <v>1000</v>
      </c>
      <c r="AL847" s="597">
        <f t="shared" si="340"/>
        <v>1</v>
      </c>
      <c r="AM847" s="597">
        <f t="shared" si="341"/>
        <v>1</v>
      </c>
      <c r="AN847" s="597">
        <f t="shared" si="342"/>
        <v>1</v>
      </c>
      <c r="AO847" s="597">
        <f t="shared" si="343"/>
        <v>1</v>
      </c>
      <c r="AP847" s="442"/>
      <c r="AQ847" s="423"/>
      <c r="AR847" s="411"/>
      <c r="AS847" s="411"/>
      <c r="AT847" s="411"/>
    </row>
    <row r="848" spans="1:46" hidden="1" outlineLevel="3" x14ac:dyDescent="0.25">
      <c r="A848" s="411"/>
      <c r="B848" s="420"/>
      <c r="C848" s="413">
        <f t="shared" si="344"/>
        <v>4</v>
      </c>
      <c r="D848" s="442"/>
      <c r="E848" s="500"/>
      <c r="F848" s="500"/>
      <c r="G848" s="442"/>
      <c r="H848" s="463">
        <v>7</v>
      </c>
      <c r="I848" s="469"/>
      <c r="J848" s="463" t="s">
        <v>741</v>
      </c>
      <c r="K848" s="602"/>
      <c r="L848" s="602"/>
      <c r="M848" s="602"/>
      <c r="N848" s="602"/>
      <c r="O848" s="589"/>
      <c r="P848" s="589"/>
      <c r="Q848" s="589"/>
      <c r="R848" s="589"/>
      <c r="S848" s="589">
        <v>1</v>
      </c>
      <c r="T848" s="589">
        <v>1</v>
      </c>
      <c r="U848" s="589">
        <v>1</v>
      </c>
      <c r="V848" s="589">
        <v>1</v>
      </c>
      <c r="W848" s="990"/>
      <c r="X848" s="991"/>
      <c r="Y848" s="991"/>
      <c r="Z848" s="991"/>
      <c r="AA848" s="992"/>
      <c r="AB848" s="447"/>
      <c r="AC848" s="447"/>
      <c r="AD848" s="609">
        <f t="shared" si="349"/>
        <v>350</v>
      </c>
      <c r="AE848" s="609">
        <f t="shared" si="350"/>
        <v>350</v>
      </c>
      <c r="AF848" s="609">
        <f t="shared" si="351"/>
        <v>350</v>
      </c>
      <c r="AG848" s="609">
        <f t="shared" si="352"/>
        <v>350</v>
      </c>
      <c r="AH848" s="597">
        <f t="shared" si="336"/>
        <v>1000</v>
      </c>
      <c r="AI848" s="597">
        <f t="shared" si="337"/>
        <v>1000</v>
      </c>
      <c r="AJ848" s="597">
        <f t="shared" si="338"/>
        <v>1000</v>
      </c>
      <c r="AK848" s="597">
        <f t="shared" si="339"/>
        <v>1000</v>
      </c>
      <c r="AL848" s="597">
        <f t="shared" si="340"/>
        <v>1</v>
      </c>
      <c r="AM848" s="597">
        <f t="shared" si="341"/>
        <v>1</v>
      </c>
      <c r="AN848" s="597">
        <f t="shared" si="342"/>
        <v>1</v>
      </c>
      <c r="AO848" s="597">
        <f t="shared" si="343"/>
        <v>1</v>
      </c>
      <c r="AP848" s="442"/>
      <c r="AQ848" s="423"/>
      <c r="AR848" s="411"/>
      <c r="AS848" s="411"/>
      <c r="AT848" s="411"/>
    </row>
    <row r="849" spans="1:46" hidden="1" outlineLevel="3" x14ac:dyDescent="0.25">
      <c r="A849" s="411"/>
      <c r="B849" s="420"/>
      <c r="C849" s="413">
        <f t="shared" si="344"/>
        <v>4</v>
      </c>
      <c r="D849" s="442"/>
      <c r="E849" s="500"/>
      <c r="F849" s="500"/>
      <c r="G849" s="442"/>
      <c r="H849" s="603">
        <v>8</v>
      </c>
      <c r="I849" s="604"/>
      <c r="J849" s="603" t="s">
        <v>741</v>
      </c>
      <c r="K849" s="602"/>
      <c r="L849" s="602"/>
      <c r="M849" s="602"/>
      <c r="N849" s="602"/>
      <c r="O849" s="606"/>
      <c r="P849" s="606"/>
      <c r="Q849" s="606"/>
      <c r="R849" s="606"/>
      <c r="S849" s="606">
        <v>1</v>
      </c>
      <c r="T849" s="606">
        <v>1</v>
      </c>
      <c r="U849" s="606">
        <v>1</v>
      </c>
      <c r="V849" s="606">
        <v>1</v>
      </c>
      <c r="W849" s="993"/>
      <c r="X849" s="994"/>
      <c r="Y849" s="994"/>
      <c r="Z849" s="994"/>
      <c r="AA849" s="995"/>
      <c r="AB849" s="447"/>
      <c r="AC849" s="447"/>
      <c r="AD849" s="609">
        <f t="shared" si="349"/>
        <v>350</v>
      </c>
      <c r="AE849" s="609">
        <f t="shared" si="350"/>
        <v>350</v>
      </c>
      <c r="AF849" s="609">
        <f t="shared" si="351"/>
        <v>350</v>
      </c>
      <c r="AG849" s="609">
        <f t="shared" si="352"/>
        <v>350</v>
      </c>
      <c r="AH849" s="607">
        <f t="shared" si="336"/>
        <v>1000</v>
      </c>
      <c r="AI849" s="607">
        <f t="shared" si="337"/>
        <v>1000</v>
      </c>
      <c r="AJ849" s="607">
        <f t="shared" si="338"/>
        <v>1000</v>
      </c>
      <c r="AK849" s="607">
        <f t="shared" si="339"/>
        <v>1000</v>
      </c>
      <c r="AL849" s="607">
        <f t="shared" si="340"/>
        <v>1</v>
      </c>
      <c r="AM849" s="607">
        <f t="shared" si="341"/>
        <v>1</v>
      </c>
      <c r="AN849" s="607">
        <f t="shared" si="342"/>
        <v>1</v>
      </c>
      <c r="AO849" s="607">
        <f t="shared" si="343"/>
        <v>1</v>
      </c>
      <c r="AP849" s="442"/>
      <c r="AQ849" s="423"/>
      <c r="AR849" s="411"/>
      <c r="AS849" s="411"/>
      <c r="AT849" s="411"/>
    </row>
    <row r="850" spans="1:46" ht="5.0999999999999996" hidden="1" customHeight="1" outlineLevel="2" x14ac:dyDescent="0.25">
      <c r="A850" s="411"/>
      <c r="B850" s="420"/>
      <c r="C850" s="413">
        <f>INT($C$801)+2.005</f>
        <v>3.0049999999999999</v>
      </c>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c r="Z850" s="442"/>
      <c r="AA850" s="442"/>
      <c r="AB850" s="442"/>
      <c r="AC850" s="442"/>
      <c r="AD850" s="442"/>
      <c r="AE850" s="442"/>
      <c r="AF850" s="442"/>
      <c r="AG850" s="442"/>
      <c r="AH850" s="442"/>
      <c r="AI850" s="442"/>
      <c r="AJ850" s="442"/>
      <c r="AK850" s="442"/>
      <c r="AL850" s="442"/>
      <c r="AM850" s="442"/>
      <c r="AN850" s="442"/>
      <c r="AO850" s="442"/>
      <c r="AP850" s="442" t="s">
        <v>485</v>
      </c>
      <c r="AQ850" s="423"/>
      <c r="AR850" s="411"/>
      <c r="AS850" s="411"/>
      <c r="AT850" s="411"/>
    </row>
    <row r="851" spans="1:46" ht="5.0999999999999996" hidden="1" customHeight="1" outlineLevel="2" x14ac:dyDescent="0.25">
      <c r="A851" s="411"/>
      <c r="B851" s="420"/>
      <c r="C851" s="413">
        <f>INT($C$801)+2.005</f>
        <v>3.0049999999999999</v>
      </c>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c r="Z851" s="442"/>
      <c r="AA851" s="442"/>
      <c r="AB851" s="442"/>
      <c r="AC851" s="442"/>
      <c r="AD851" s="442"/>
      <c r="AE851" s="442"/>
      <c r="AF851" s="442"/>
      <c r="AG851" s="442"/>
      <c r="AH851" s="442"/>
      <c r="AI851" s="442"/>
      <c r="AJ851" s="442"/>
      <c r="AK851" s="442"/>
      <c r="AL851" s="442"/>
      <c r="AM851" s="442"/>
      <c r="AN851" s="442"/>
      <c r="AO851" s="442"/>
      <c r="AP851" s="442"/>
      <c r="AQ851" s="423"/>
      <c r="AR851" s="411"/>
      <c r="AS851" s="411"/>
      <c r="AT851" s="411"/>
    </row>
    <row r="852" spans="1:46" ht="5.0999999999999996" customHeight="1" outlineLevel="1" x14ac:dyDescent="0.25">
      <c r="A852" s="411"/>
      <c r="B852" s="452"/>
      <c r="C852" s="453">
        <f>INT($C$801)+1.005</f>
        <v>2.0049999999999999</v>
      </c>
      <c r="D852" s="454"/>
      <c r="E852" s="454"/>
      <c r="F852" s="454"/>
      <c r="G852" s="454"/>
      <c r="H852" s="454"/>
      <c r="I852" s="454"/>
      <c r="J852" s="454"/>
      <c r="K852" s="454"/>
      <c r="L852" s="454"/>
      <c r="M852" s="454"/>
      <c r="N852" s="454"/>
      <c r="O852" s="454"/>
      <c r="P852" s="454"/>
      <c r="Q852" s="454"/>
      <c r="R852" s="454"/>
      <c r="S852" s="454"/>
      <c r="T852" s="454"/>
      <c r="U852" s="454"/>
      <c r="V852" s="454"/>
      <c r="W852" s="454"/>
      <c r="X852" s="454"/>
      <c r="Y852" s="454"/>
      <c r="Z852" s="454"/>
      <c r="AA852" s="454"/>
      <c r="AB852" s="454"/>
      <c r="AC852" s="454"/>
      <c r="AD852" s="454"/>
      <c r="AE852" s="454"/>
      <c r="AF852" s="454"/>
      <c r="AG852" s="454"/>
      <c r="AH852" s="454"/>
      <c r="AI852" s="454"/>
      <c r="AJ852" s="454"/>
      <c r="AK852" s="454"/>
      <c r="AL852" s="454"/>
      <c r="AM852" s="454"/>
      <c r="AN852" s="454"/>
      <c r="AO852" s="454"/>
      <c r="AP852" s="454"/>
      <c r="AQ852" s="455" t="s">
        <v>136</v>
      </c>
      <c r="AR852" s="411"/>
      <c r="AS852" s="411"/>
      <c r="AT852" s="411"/>
    </row>
    <row r="853" spans="1:46" ht="5.0999999999999996" customHeight="1" collapsed="1" x14ac:dyDescent="0.25">
      <c r="A853" s="411"/>
      <c r="B853" s="456"/>
      <c r="C853" s="457">
        <f>INT($C$801)+0.005</f>
        <v>1.0049999999999999</v>
      </c>
      <c r="D853" s="456"/>
      <c r="E853" s="456"/>
      <c r="F853" s="456"/>
      <c r="G853" s="456"/>
      <c r="H853" s="456"/>
      <c r="I853" s="456"/>
      <c r="J853" s="456"/>
      <c r="K853" s="456"/>
      <c r="L853" s="456"/>
      <c r="M853" s="456"/>
      <c r="N853" s="456"/>
      <c r="O853" s="456"/>
      <c r="P853" s="456"/>
      <c r="Q853" s="456"/>
      <c r="R853" s="456"/>
      <c r="S853" s="456"/>
      <c r="T853" s="456"/>
      <c r="U853" s="456"/>
      <c r="V853" s="456"/>
      <c r="W853" s="456"/>
      <c r="X853" s="456"/>
      <c r="Y853" s="456"/>
      <c r="Z853" s="456"/>
      <c r="AA853" s="456"/>
      <c r="AB853" s="456"/>
      <c r="AC853" s="456"/>
      <c r="AD853" s="456"/>
      <c r="AE853" s="456"/>
      <c r="AF853" s="456"/>
      <c r="AG853" s="456"/>
      <c r="AH853" s="456"/>
      <c r="AI853" s="456"/>
      <c r="AJ853" s="456"/>
      <c r="AK853" s="456"/>
      <c r="AL853" s="456"/>
      <c r="AM853" s="456"/>
      <c r="AN853" s="456"/>
      <c r="AO853" s="456"/>
      <c r="AP853" s="456"/>
      <c r="AQ853" s="456"/>
      <c r="AR853" s="411"/>
      <c r="AS853" s="411"/>
      <c r="AT853" s="411"/>
    </row>
    <row r="854" spans="1:46" hidden="1" outlineLevel="2" x14ac:dyDescent="0.25">
      <c r="A854" s="411"/>
      <c r="B854" s="411"/>
      <c r="C854" s="413">
        <f>INT($C$801)+2</f>
        <v>3</v>
      </c>
      <c r="D854" s="411"/>
      <c r="E854" s="411"/>
      <c r="F854" s="411"/>
      <c r="G854" s="411"/>
      <c r="H854" s="411"/>
      <c r="I854" s="411"/>
      <c r="J854" s="411"/>
      <c r="K854" s="411"/>
      <c r="L854" s="411"/>
      <c r="M854" s="411"/>
      <c r="N854" s="411"/>
      <c r="O854" s="411"/>
      <c r="P854" s="411"/>
      <c r="Q854" s="411"/>
      <c r="R854" s="411"/>
      <c r="S854" s="411"/>
      <c r="T854" s="411"/>
      <c r="U854" s="411"/>
      <c r="V854" s="411"/>
      <c r="W854" s="411"/>
      <c r="X854" s="411"/>
      <c r="Y854" s="411"/>
      <c r="Z854" s="411"/>
      <c r="AA854" s="411"/>
      <c r="AB854" s="411"/>
      <c r="AC854" s="411"/>
      <c r="AD854" s="411"/>
      <c r="AE854" s="411"/>
      <c r="AF854" s="411"/>
      <c r="AG854" s="411"/>
      <c r="AH854" s="411"/>
      <c r="AI854" s="411"/>
      <c r="AJ854" s="411"/>
      <c r="AK854" s="411"/>
      <c r="AL854" s="411"/>
      <c r="AM854" s="411"/>
      <c r="AN854" s="411"/>
      <c r="AO854" s="411"/>
      <c r="AP854" s="411"/>
      <c r="AQ854" s="411"/>
      <c r="AR854" s="411"/>
      <c r="AS854" s="411"/>
      <c r="AT854" s="411"/>
    </row>
    <row r="855" spans="1:46" hidden="1" outlineLevel="2" x14ac:dyDescent="0.25">
      <c r="A855" s="411"/>
      <c r="B855" s="411"/>
      <c r="C855" s="413">
        <f>INT($C$859)+2</f>
        <v>3</v>
      </c>
      <c r="D855" s="411"/>
      <c r="E855" s="411"/>
      <c r="F855" s="411"/>
      <c r="G855" s="411"/>
      <c r="H855" s="411"/>
      <c r="I855" s="411"/>
      <c r="J855" s="411"/>
      <c r="K855" s="411"/>
      <c r="L855" s="411"/>
      <c r="M855" s="411"/>
      <c r="N855" s="411"/>
      <c r="O855" s="411"/>
      <c r="P855" s="411"/>
      <c r="Q855" s="411"/>
      <c r="R855" s="411"/>
      <c r="S855" s="411"/>
      <c r="T855" s="411"/>
      <c r="U855" s="411"/>
      <c r="V855" s="411"/>
      <c r="W855" s="411"/>
      <c r="X855" s="411"/>
      <c r="Y855" s="411"/>
      <c r="Z855" s="411"/>
      <c r="AA855" s="411"/>
      <c r="AB855" s="411"/>
      <c r="AC855" s="411"/>
      <c r="AD855" s="411"/>
      <c r="AE855" s="411"/>
      <c r="AF855" s="411"/>
      <c r="AG855" s="411"/>
      <c r="AH855" s="411"/>
      <c r="AI855" s="411"/>
      <c r="AJ855" s="411"/>
      <c r="AK855" s="411"/>
      <c r="AL855" s="411"/>
      <c r="AM855" s="411"/>
      <c r="AN855" s="411"/>
      <c r="AO855" s="411"/>
      <c r="AP855" s="411"/>
      <c r="AQ855" s="411"/>
      <c r="AR855" s="411"/>
      <c r="AS855" s="411"/>
      <c r="AT855" s="411"/>
    </row>
    <row r="856" spans="1:46" ht="5.0999999999999996" customHeight="1" thickBot="1" x14ac:dyDescent="0.3">
      <c r="A856" s="411"/>
      <c r="B856" s="414"/>
      <c r="C856" s="415">
        <f>INT($C$859)+0.005</f>
        <v>1.0049999999999999</v>
      </c>
      <c r="D856" s="414"/>
      <c r="E856" s="414"/>
      <c r="F856" s="414"/>
      <c r="G856" s="414"/>
      <c r="H856" s="414"/>
      <c r="I856" s="414"/>
      <c r="J856" s="414"/>
      <c r="K856" s="414"/>
      <c r="L856" s="414"/>
      <c r="M856" s="414"/>
      <c r="N856" s="414"/>
      <c r="O856" s="414"/>
      <c r="P856" s="414"/>
      <c r="Q856" s="414"/>
      <c r="R856" s="414"/>
      <c r="S856" s="414"/>
      <c r="T856" s="414"/>
      <c r="U856" s="414"/>
      <c r="V856" s="414"/>
      <c r="W856" s="414"/>
      <c r="X856" s="414"/>
      <c r="Y856" s="414"/>
      <c r="Z856" s="414"/>
      <c r="AA856" s="414"/>
      <c r="AB856" s="414"/>
      <c r="AC856" s="414"/>
      <c r="AD856" s="414"/>
      <c r="AE856" s="414"/>
      <c r="AF856" s="414"/>
      <c r="AG856" s="414"/>
      <c r="AH856" s="414"/>
      <c r="AI856" s="414"/>
      <c r="AJ856" s="414"/>
      <c r="AK856" s="414"/>
      <c r="AL856" s="414"/>
      <c r="AM856" s="414"/>
      <c r="AN856" s="414"/>
      <c r="AO856" s="414"/>
      <c r="AP856" s="414"/>
      <c r="AQ856" s="414"/>
      <c r="AR856" s="411"/>
      <c r="AS856" s="411"/>
      <c r="AT856" s="411"/>
    </row>
    <row r="857" spans="1:46" ht="5.0999999999999996" customHeight="1" outlineLevel="1" collapsed="1" x14ac:dyDescent="0.25">
      <c r="A857" s="411"/>
      <c r="B857" s="416" t="s">
        <v>0</v>
      </c>
      <c r="C857" s="417">
        <f>INT($C$859)+1.005</f>
        <v>2.0049999999999999</v>
      </c>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c r="AF857" s="418"/>
      <c r="AG857" s="418"/>
      <c r="AH857" s="418"/>
      <c r="AI857" s="418"/>
      <c r="AJ857" s="418"/>
      <c r="AK857" s="418"/>
      <c r="AL857" s="418"/>
      <c r="AM857" s="418"/>
      <c r="AN857" s="418"/>
      <c r="AO857" s="418"/>
      <c r="AP857" s="418"/>
      <c r="AQ857" s="419"/>
      <c r="AR857" s="411"/>
      <c r="AS857" s="411"/>
      <c r="AT857" s="411"/>
    </row>
    <row r="858" spans="1:46" hidden="1" outlineLevel="4" x14ac:dyDescent="0.25">
      <c r="A858" s="411"/>
      <c r="B858" s="420"/>
      <c r="C858" s="413">
        <f>INT(MAX($C$869:$C$979))+1</f>
        <v>5</v>
      </c>
      <c r="D858" s="421"/>
      <c r="E858" s="421"/>
      <c r="F858" s="421"/>
      <c r="G858" s="421"/>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c r="AF858" s="422"/>
      <c r="AG858" s="422"/>
      <c r="AH858" s="422"/>
      <c r="AI858" s="422"/>
      <c r="AJ858" s="422"/>
      <c r="AK858" s="422"/>
      <c r="AL858" s="422"/>
      <c r="AM858" s="422"/>
      <c r="AN858" s="422"/>
      <c r="AO858" s="422"/>
      <c r="AP858" s="421"/>
      <c r="AQ858" s="423"/>
      <c r="AR858" s="411"/>
      <c r="AS858" s="411"/>
      <c r="AT858" s="411"/>
    </row>
    <row r="859" spans="1:46" ht="20.100000000000001" customHeight="1" x14ac:dyDescent="0.25">
      <c r="A859" s="411"/>
      <c r="B859" s="420"/>
      <c r="C859" s="413">
        <v>1.02</v>
      </c>
      <c r="D859" s="424"/>
      <c r="E859" s="493" t="s">
        <v>472</v>
      </c>
      <c r="F859" s="494"/>
      <c r="G859" s="427"/>
      <c r="H859" s="428" t="str">
        <f>COUNTIFS($B$1:$B859, "«")&amp;" Sheep: Husbandry &amp; Labour requirements"</f>
        <v>6 Sheep: Husbandry &amp; Labour requirements</v>
      </c>
      <c r="I859" s="458"/>
      <c r="J859" s="458"/>
      <c r="K859" s="458"/>
      <c r="L859" s="458"/>
      <c r="M859" s="458"/>
      <c r="N859" s="458"/>
      <c r="O859" s="458"/>
      <c r="P859" s="458"/>
      <c r="Q859" s="458"/>
      <c r="R859" s="458"/>
      <c r="S859" s="458"/>
      <c r="T859" s="458"/>
      <c r="U859" s="458"/>
      <c r="V859" s="458"/>
      <c r="W859" s="587"/>
      <c r="X859" s="458"/>
      <c r="Y859" s="458"/>
      <c r="Z859" s="458"/>
      <c r="AA859" s="458"/>
      <c r="AB859" s="458"/>
      <c r="AC859" s="458"/>
      <c r="AD859" s="458"/>
      <c r="AE859" s="458"/>
      <c r="AF859" s="458"/>
      <c r="AG859" s="458"/>
      <c r="AH859" s="458"/>
      <c r="AI859" s="458"/>
      <c r="AJ859" s="458"/>
      <c r="AK859" s="458"/>
      <c r="AL859" s="458"/>
      <c r="AM859" s="458"/>
      <c r="AN859" s="458"/>
      <c r="AO859" s="458"/>
      <c r="AP859" s="496"/>
      <c r="AQ859" s="423"/>
      <c r="AR859" s="411"/>
      <c r="AS859" s="411"/>
      <c r="AT859" s="411"/>
    </row>
    <row r="860" spans="1:46" ht="20.100000000000001" customHeight="1" outlineLevel="1" collapsed="1" x14ac:dyDescent="0.25">
      <c r="A860" s="411"/>
      <c r="B860" s="420"/>
      <c r="C860" s="413">
        <f>INT($C$859)+1.02</f>
        <v>2.02</v>
      </c>
      <c r="D860" s="424"/>
      <c r="E860" s="493" t="s">
        <v>474</v>
      </c>
      <c r="F860" s="497">
        <v>1</v>
      </c>
      <c r="G860" s="433"/>
      <c r="H860" s="434" t="s">
        <v>746</v>
      </c>
      <c r="I860" s="435"/>
      <c r="J860" s="435"/>
      <c r="K860" s="435"/>
      <c r="L860" s="435"/>
      <c r="M860" s="435"/>
      <c r="N860" s="435"/>
      <c r="O860" s="435"/>
      <c r="P860" s="435"/>
      <c r="Q860" s="435"/>
      <c r="R860" s="435"/>
      <c r="S860" s="435"/>
      <c r="T860" s="435"/>
      <c r="U860" s="435"/>
      <c r="V860" s="435"/>
      <c r="W860" s="588"/>
      <c r="X860" s="435"/>
      <c r="Y860" s="435"/>
      <c r="Z860" s="435"/>
      <c r="AA860" s="435"/>
      <c r="AB860" s="435"/>
      <c r="AC860" s="435"/>
      <c r="AD860" s="435"/>
      <c r="AE860" s="435"/>
      <c r="AF860" s="435"/>
      <c r="AG860" s="435"/>
      <c r="AH860" s="435"/>
      <c r="AI860" s="435"/>
      <c r="AJ860" s="435"/>
      <c r="AK860" s="435"/>
      <c r="AL860" s="435"/>
      <c r="AM860" s="435"/>
      <c r="AN860" s="435"/>
      <c r="AO860" s="435"/>
      <c r="AP860" s="499"/>
      <c r="AQ860" s="423"/>
      <c r="AR860" s="411"/>
      <c r="AS860" s="411"/>
      <c r="AT860" s="411"/>
    </row>
    <row r="861" spans="1:46" ht="5.0999999999999996" hidden="1" customHeight="1" outlineLevel="2" x14ac:dyDescent="0.25">
      <c r="A861" s="411"/>
      <c r="B861" s="420"/>
      <c r="C861" s="413">
        <f>INT($C$859)+2.005</f>
        <v>3.0049999999999999</v>
      </c>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c r="AF861" s="421"/>
      <c r="AG861" s="421"/>
      <c r="AH861" s="421"/>
      <c r="AI861" s="421"/>
      <c r="AJ861" s="421"/>
      <c r="AK861" s="421"/>
      <c r="AL861" s="421"/>
      <c r="AM861" s="421"/>
      <c r="AN861" s="421"/>
      <c r="AO861" s="421"/>
      <c r="AP861" s="421"/>
      <c r="AQ861" s="423"/>
      <c r="AR861" s="411"/>
      <c r="AS861" s="411"/>
      <c r="AT861" s="411"/>
    </row>
    <row r="862" spans="1:46" hidden="1" outlineLevel="2" x14ac:dyDescent="0.25">
      <c r="A862" s="411"/>
      <c r="B862" s="420"/>
      <c r="C862" s="413">
        <f>INT($C$859)+2</f>
        <v>3</v>
      </c>
      <c r="D862" s="421"/>
      <c r="E862" s="500"/>
      <c r="F862" s="500"/>
      <c r="G862" s="421"/>
      <c r="H862" s="439"/>
      <c r="I862" s="439"/>
      <c r="J862" s="439"/>
      <c r="K862" s="439"/>
      <c r="L862" s="439"/>
      <c r="M862" s="439"/>
      <c r="N862" s="439"/>
      <c r="O862" s="439"/>
      <c r="P862" s="439"/>
      <c r="Q862" s="439"/>
      <c r="R862" s="439"/>
      <c r="S862" s="439"/>
      <c r="T862" s="439"/>
      <c r="U862" s="439"/>
      <c r="V862" s="439"/>
      <c r="W862" s="439"/>
      <c r="X862" s="439"/>
      <c r="Y862" s="439"/>
      <c r="Z862" s="439"/>
      <c r="AA862" s="439"/>
      <c r="AB862" s="439"/>
      <c r="AC862" s="439"/>
      <c r="AD862" s="439"/>
      <c r="AE862" s="439"/>
      <c r="AF862" s="439"/>
      <c r="AG862" s="439"/>
      <c r="AH862" s="439"/>
      <c r="AI862" s="439"/>
      <c r="AJ862" s="439"/>
      <c r="AK862" s="439"/>
      <c r="AL862" s="439"/>
      <c r="AM862" s="439"/>
      <c r="AN862" s="439"/>
      <c r="AO862" s="439"/>
      <c r="AP862" s="421"/>
      <c r="AQ862" s="423"/>
      <c r="AR862" s="411"/>
      <c r="AS862" s="411"/>
      <c r="AT862" s="411"/>
    </row>
    <row r="863" spans="1:46" hidden="1" outlineLevel="2" x14ac:dyDescent="0.25">
      <c r="A863" s="411"/>
      <c r="B863" s="420"/>
      <c r="C863" s="413">
        <f>INT($C$859)+2</f>
        <v>3</v>
      </c>
      <c r="D863" s="421"/>
      <c r="E863" s="500"/>
      <c r="F863" s="500"/>
      <c r="G863" s="421"/>
      <c r="H863" s="440"/>
      <c r="I863" s="440"/>
      <c r="J863" s="440"/>
      <c r="K863" s="440"/>
      <c r="L863" s="501" t="s">
        <v>747</v>
      </c>
      <c r="M863" s="501"/>
      <c r="N863" s="501"/>
      <c r="O863" s="501"/>
      <c r="P863" s="501"/>
      <c r="Q863" s="501"/>
      <c r="R863" s="501"/>
      <c r="S863" s="501"/>
      <c r="T863" s="501"/>
      <c r="U863" s="501"/>
      <c r="V863" s="501"/>
      <c r="W863" s="440"/>
      <c r="X863" s="440"/>
      <c r="Y863" s="440"/>
      <c r="Z863" s="440"/>
      <c r="AA863" s="440"/>
      <c r="AB863" s="440"/>
      <c r="AC863" s="440"/>
      <c r="AD863" s="440"/>
      <c r="AE863" s="440"/>
      <c r="AF863" s="440"/>
      <c r="AG863" s="440"/>
      <c r="AH863" s="440"/>
      <c r="AI863" s="440"/>
      <c r="AJ863" s="440"/>
      <c r="AK863" s="440"/>
      <c r="AL863" s="440"/>
      <c r="AM863" s="440"/>
      <c r="AN863" s="440"/>
      <c r="AO863" s="440"/>
      <c r="AP863" s="421"/>
      <c r="AQ863" s="423"/>
      <c r="AR863" s="411"/>
      <c r="AS863" s="411"/>
      <c r="AT863" s="411"/>
    </row>
    <row r="864" spans="1:46" hidden="1" outlineLevel="2" x14ac:dyDescent="0.25">
      <c r="A864" s="411"/>
      <c r="B864" s="420"/>
      <c r="C864" s="413">
        <f>INT($C$859)+2</f>
        <v>3</v>
      </c>
      <c r="D864" s="421"/>
      <c r="E864" s="500"/>
      <c r="F864" s="500"/>
      <c r="G864" s="421"/>
      <c r="H864" s="440"/>
      <c r="I864" s="440"/>
      <c r="J864" s="440"/>
      <c r="K864" s="440"/>
      <c r="L864" s="440"/>
      <c r="M864" s="440"/>
      <c r="N864" s="501" t="s">
        <v>748</v>
      </c>
      <c r="O864" s="501"/>
      <c r="P864" s="501"/>
      <c r="Q864" s="501"/>
      <c r="R864" s="501"/>
      <c r="S864" s="440"/>
      <c r="T864" s="440"/>
      <c r="U864" s="440"/>
      <c r="V864" s="440"/>
      <c r="W864" s="440"/>
      <c r="X864" s="440"/>
      <c r="Y864" s="440"/>
      <c r="Z864" s="440"/>
      <c r="AA864" s="440"/>
      <c r="AB864" s="440"/>
      <c r="AC864" s="440"/>
      <c r="AD864" s="440"/>
      <c r="AE864" s="440"/>
      <c r="AF864" s="440"/>
      <c r="AG864" s="440"/>
      <c r="AH864" s="440"/>
      <c r="AI864" s="440"/>
      <c r="AJ864" s="440"/>
      <c r="AK864" s="440"/>
      <c r="AL864" s="440"/>
      <c r="AM864" s="440"/>
      <c r="AN864" s="440"/>
      <c r="AO864" s="440"/>
      <c r="AP864" s="421"/>
      <c r="AQ864" s="423"/>
      <c r="AR864" s="411"/>
      <c r="AS864" s="411"/>
      <c r="AT864" s="411"/>
    </row>
    <row r="865" spans="1:46" ht="30" hidden="1" outlineLevel="2" x14ac:dyDescent="0.25">
      <c r="A865" s="411"/>
      <c r="B865" s="420"/>
      <c r="C865" s="413">
        <f>INT($C$859)+2</f>
        <v>3</v>
      </c>
      <c r="D865" s="421"/>
      <c r="E865" s="500"/>
      <c r="F865" s="500"/>
      <c r="G865" s="421"/>
      <c r="H865" s="440" t="s">
        <v>749</v>
      </c>
      <c r="I865" s="440"/>
      <c r="J865" s="440" t="s">
        <v>750</v>
      </c>
      <c r="K865" s="440" t="s">
        <v>179</v>
      </c>
      <c r="L865" s="440" t="s">
        <v>751</v>
      </c>
      <c r="M865" s="440" t="s">
        <v>752</v>
      </c>
      <c r="N865" s="440" t="s">
        <v>753</v>
      </c>
      <c r="O865" s="440" t="s">
        <v>754</v>
      </c>
      <c r="P865" s="440" t="s">
        <v>755</v>
      </c>
      <c r="Q865" s="610" t="s">
        <v>756</v>
      </c>
      <c r="R865" s="440" t="s">
        <v>757</v>
      </c>
      <c r="S865" s="440" t="s">
        <v>758</v>
      </c>
      <c r="T865" s="440" t="s">
        <v>1035</v>
      </c>
      <c r="U865" s="440" t="s">
        <v>700</v>
      </c>
      <c r="V865" s="440" t="s">
        <v>759</v>
      </c>
      <c r="W865" s="440" t="s">
        <v>760</v>
      </c>
      <c r="X865" s="440"/>
      <c r="Y865" s="440"/>
      <c r="Z865" s="440"/>
      <c r="AA865" s="440"/>
      <c r="AB865" s="440"/>
      <c r="AC865" s="440"/>
      <c r="AD865" s="440"/>
      <c r="AE865" s="440"/>
      <c r="AF865" s="440"/>
      <c r="AG865" s="440"/>
      <c r="AH865" s="440"/>
      <c r="AI865" s="440"/>
      <c r="AJ865" s="440"/>
      <c r="AK865" s="440"/>
      <c r="AL865" s="440"/>
      <c r="AM865" s="440"/>
      <c r="AN865" s="440"/>
      <c r="AO865" s="440"/>
      <c r="AP865" s="421"/>
      <c r="AQ865" s="423"/>
      <c r="AR865" s="411"/>
      <c r="AS865" s="411"/>
      <c r="AT865" s="411"/>
    </row>
    <row r="866" spans="1:46" ht="11.45" hidden="1" customHeight="1" outlineLevel="2" x14ac:dyDescent="0.25">
      <c r="A866" s="411"/>
      <c r="B866" s="420" t="s">
        <v>478</v>
      </c>
      <c r="C866" s="413">
        <f>INT($C$859)+2.01</f>
        <v>3.01</v>
      </c>
      <c r="D866" s="421"/>
      <c r="E866" s="421"/>
      <c r="F866" s="421"/>
      <c r="G866" s="421"/>
      <c r="H866" s="440"/>
      <c r="I866" s="440"/>
      <c r="J866" s="440"/>
      <c r="K866" s="440"/>
      <c r="L866" s="440"/>
      <c r="M866" s="440"/>
      <c r="N866" s="440"/>
      <c r="O866" s="440"/>
      <c r="P866" s="440"/>
      <c r="Q866" s="440"/>
      <c r="R866" s="440"/>
      <c r="S866" s="440"/>
      <c r="T866" s="440"/>
      <c r="U866" s="440"/>
      <c r="V866" s="440"/>
      <c r="W866" s="440"/>
      <c r="X866" s="440"/>
      <c r="Y866" s="440"/>
      <c r="Z866" s="440"/>
      <c r="AA866" s="440"/>
      <c r="AB866" s="440"/>
      <c r="AC866" s="440"/>
      <c r="AD866" s="440"/>
      <c r="AE866" s="440"/>
      <c r="AF866" s="440"/>
      <c r="AG866" s="440"/>
      <c r="AH866" s="440"/>
      <c r="AI866" s="440"/>
      <c r="AJ866" s="440"/>
      <c r="AK866" s="440"/>
      <c r="AL866" s="440"/>
      <c r="AM866" s="440"/>
      <c r="AN866" s="440"/>
      <c r="AO866" s="440"/>
      <c r="AP866" s="421"/>
      <c r="AQ866" s="423"/>
      <c r="AR866" s="411"/>
      <c r="AS866" s="411"/>
      <c r="AT866" s="411"/>
    </row>
    <row r="867" spans="1:46" hidden="1" outlineLevel="4" x14ac:dyDescent="0.25">
      <c r="A867" s="411"/>
      <c r="B867" s="420"/>
      <c r="C867" s="413">
        <f>INT(MAX($C$869:$C$979))+1</f>
        <v>5</v>
      </c>
      <c r="D867" s="442"/>
      <c r="E867" s="500"/>
      <c r="F867" s="500"/>
      <c r="G867" s="442"/>
      <c r="H867" s="500"/>
      <c r="I867" s="500"/>
      <c r="J867" s="500"/>
      <c r="K867" s="500"/>
      <c r="L867" s="500"/>
      <c r="M867" s="500"/>
      <c r="N867" s="500"/>
      <c r="O867" s="500"/>
      <c r="P867" s="500"/>
      <c r="Q867" s="500"/>
      <c r="R867" s="500"/>
      <c r="S867" s="500"/>
      <c r="T867" s="500"/>
      <c r="U867" s="500"/>
      <c r="V867" s="500"/>
      <c r="W867" s="500"/>
      <c r="X867" s="500"/>
      <c r="Y867" s="500"/>
      <c r="Z867" s="500"/>
      <c r="AA867" s="500"/>
      <c r="AB867" s="500"/>
      <c r="AC867" s="500"/>
      <c r="AD867" s="500"/>
      <c r="AE867" s="500"/>
      <c r="AF867" s="500"/>
      <c r="AG867" s="500"/>
      <c r="AH867" s="500"/>
      <c r="AI867" s="500"/>
      <c r="AJ867" s="500"/>
      <c r="AK867" s="500"/>
      <c r="AL867" s="500"/>
      <c r="AM867" s="500"/>
      <c r="AN867" s="500"/>
      <c r="AO867" s="500"/>
      <c r="AP867" s="442"/>
      <c r="AQ867" s="423"/>
      <c r="AR867" s="411"/>
      <c r="AS867" s="411"/>
      <c r="AT867" s="411"/>
    </row>
    <row r="868" spans="1:46" hidden="1" outlineLevel="4" x14ac:dyDescent="0.25">
      <c r="A868" s="411"/>
      <c r="B868" s="420" t="s">
        <v>479</v>
      </c>
      <c r="C868" s="413">
        <f>INT(MAX($C$869:$C$979))+1</f>
        <v>5</v>
      </c>
      <c r="D868" s="442" t="s">
        <v>480</v>
      </c>
      <c r="E868" s="500"/>
      <c r="F868" s="500"/>
      <c r="G868" s="442"/>
      <c r="H868" s="500"/>
      <c r="I868" s="500"/>
      <c r="J868" s="500"/>
      <c r="K868" s="500"/>
      <c r="L868" s="500"/>
      <c r="M868" s="500"/>
      <c r="N868" s="500"/>
      <c r="O868" s="500"/>
      <c r="P868" s="500"/>
      <c r="Q868" s="500"/>
      <c r="R868" s="500"/>
      <c r="S868" s="500"/>
      <c r="T868" s="500"/>
      <c r="U868" s="500"/>
      <c r="V868" s="500"/>
      <c r="W868" s="500"/>
      <c r="X868" s="500"/>
      <c r="Y868" s="500"/>
      <c r="Z868" s="500"/>
      <c r="AA868" s="500"/>
      <c r="AB868" s="500"/>
      <c r="AC868" s="500"/>
      <c r="AD868" s="500"/>
      <c r="AE868" s="500"/>
      <c r="AF868" s="500"/>
      <c r="AG868" s="500"/>
      <c r="AH868" s="500"/>
      <c r="AI868" s="500"/>
      <c r="AJ868" s="500"/>
      <c r="AK868" s="500"/>
      <c r="AL868" s="500"/>
      <c r="AM868" s="500"/>
      <c r="AN868" s="500"/>
      <c r="AO868" s="500"/>
      <c r="AP868" s="442"/>
      <c r="AQ868" s="423"/>
      <c r="AR868" s="411"/>
      <c r="AS868" s="411"/>
      <c r="AT868" s="411"/>
    </row>
    <row r="869" spans="1:46" ht="5.0999999999999996" hidden="1" customHeight="1" outlineLevel="2" x14ac:dyDescent="0.25">
      <c r="A869" s="411"/>
      <c r="B869" s="420"/>
      <c r="C869" s="413">
        <f>INT($C$859)+2.005</f>
        <v>3.0049999999999999</v>
      </c>
      <c r="D869" s="442" t="s">
        <v>481</v>
      </c>
      <c r="E869" s="442"/>
      <c r="F869" s="442"/>
      <c r="G869" s="442"/>
      <c r="H869" s="504"/>
      <c r="I869" s="504"/>
      <c r="J869" s="504"/>
      <c r="K869" s="504"/>
      <c r="L869" s="611"/>
      <c r="M869" s="611"/>
      <c r="N869" s="611"/>
      <c r="O869" s="611"/>
      <c r="P869" s="611"/>
      <c r="Q869" s="611"/>
      <c r="R869" s="611"/>
      <c r="S869" s="611"/>
      <c r="T869" s="611"/>
      <c r="U869" s="611"/>
      <c r="V869" s="611"/>
      <c r="W869" s="611"/>
      <c r="X869" s="504"/>
      <c r="Y869" s="504"/>
      <c r="Z869" s="504"/>
      <c r="AA869" s="504"/>
      <c r="AB869" s="444"/>
      <c r="AC869" s="444"/>
      <c r="AD869" s="444"/>
      <c r="AE869" s="444"/>
      <c r="AF869" s="444"/>
      <c r="AG869" s="444"/>
      <c r="AH869" s="444"/>
      <c r="AI869" s="444"/>
      <c r="AJ869" s="444"/>
      <c r="AK869" s="444"/>
      <c r="AL869" s="444"/>
      <c r="AM869" s="444"/>
      <c r="AN869" s="444"/>
      <c r="AO869" s="444"/>
      <c r="AP869" s="442"/>
      <c r="AQ869" s="423"/>
      <c r="AR869" s="411"/>
      <c r="AS869" s="411"/>
      <c r="AT869" s="411"/>
    </row>
    <row r="870" spans="1:46" hidden="1" outlineLevel="2" x14ac:dyDescent="0.25">
      <c r="A870" s="411"/>
      <c r="B870" s="420"/>
      <c r="C870" s="413">
        <f>INT($C$859)+2</f>
        <v>3</v>
      </c>
      <c r="D870" s="442"/>
      <c r="E870" s="500" t="s">
        <v>761</v>
      </c>
      <c r="F870" s="494" t="s">
        <v>762</v>
      </c>
      <c r="G870" s="442"/>
      <c r="H870" s="612"/>
      <c r="I870" s="520"/>
      <c r="J870" s="520"/>
      <c r="K870" s="447"/>
      <c r="L870" s="613">
        <f>COUNTA($J$870:$J$979)/M870</f>
        <v>27</v>
      </c>
      <c r="M870" s="613">
        <v>4</v>
      </c>
      <c r="N870" s="520"/>
      <c r="O870" s="520"/>
      <c r="P870" s="520"/>
      <c r="Q870" s="520"/>
      <c r="R870" s="520"/>
      <c r="S870" s="520"/>
      <c r="T870" s="520"/>
      <c r="U870" s="520"/>
      <c r="V870" s="520"/>
      <c r="W870" s="520"/>
      <c r="X870" s="447"/>
      <c r="Y870" s="447"/>
      <c r="Z870" s="447"/>
      <c r="AA870" s="447"/>
      <c r="AB870" s="447"/>
      <c r="AC870" s="447"/>
      <c r="AD870" s="447"/>
      <c r="AE870" s="447"/>
      <c r="AF870" s="447"/>
      <c r="AG870" s="447"/>
      <c r="AH870" s="447"/>
      <c r="AI870" s="447"/>
      <c r="AJ870" s="447"/>
      <c r="AK870" s="447"/>
      <c r="AL870" s="447"/>
      <c r="AM870" s="447"/>
      <c r="AN870" s="447"/>
      <c r="AO870" s="447"/>
      <c r="AP870" s="442"/>
      <c r="AQ870" s="423"/>
      <c r="AR870" s="411"/>
      <c r="AS870" s="411"/>
      <c r="AT870" s="411"/>
    </row>
    <row r="871" spans="1:46" hidden="1" outlineLevel="2" x14ac:dyDescent="0.25">
      <c r="A871" s="411"/>
      <c r="B871" s="420"/>
      <c r="C871" s="413">
        <f>INT($C$859)+2</f>
        <v>3</v>
      </c>
      <c r="D871" s="442"/>
      <c r="E871" s="500">
        <v>0</v>
      </c>
      <c r="F871" s="494" t="b">
        <f t="shared" ref="F871:F902" si="353">COUNTIFS($L871:$W871,"-")&lt;&gt;COUNTA($L871:$W871)</f>
        <v>1</v>
      </c>
      <c r="G871" s="442"/>
      <c r="H871" s="614" t="s">
        <v>763</v>
      </c>
      <c r="I871" s="614"/>
      <c r="J871" s="595" t="s">
        <v>764</v>
      </c>
      <c r="K871" s="615" t="str">
        <f t="shared" ref="K871:K902" si="354">IFERROR(DATE(2019,1,($L871-1)*7+1),"-")</f>
        <v>-</v>
      </c>
      <c r="L871" s="616" t="s">
        <v>765</v>
      </c>
      <c r="M871" s="616" t="s">
        <v>765</v>
      </c>
      <c r="N871" s="616" t="s">
        <v>765</v>
      </c>
      <c r="O871" s="616" t="s">
        <v>765</v>
      </c>
      <c r="P871" s="616" t="s">
        <v>765</v>
      </c>
      <c r="Q871" s="616" t="s">
        <v>765</v>
      </c>
      <c r="R871" s="616" t="s">
        <v>765</v>
      </c>
      <c r="S871" s="616" t="s">
        <v>765</v>
      </c>
      <c r="T871" s="616" t="s">
        <v>765</v>
      </c>
      <c r="U871" s="616" t="s">
        <v>765</v>
      </c>
      <c r="V871" s="616" t="s">
        <v>765</v>
      </c>
      <c r="W871" s="616" t="s">
        <v>765</v>
      </c>
      <c r="X871" s="447"/>
      <c r="Y871" s="447"/>
      <c r="Z871" s="447"/>
      <c r="AA871" s="447"/>
      <c r="AB871" s="447"/>
      <c r="AC871" s="447"/>
      <c r="AD871" s="447"/>
      <c r="AE871" s="447"/>
      <c r="AF871" s="447"/>
      <c r="AG871" s="447"/>
      <c r="AH871" s="447"/>
      <c r="AI871" s="447"/>
      <c r="AJ871" s="447"/>
      <c r="AK871" s="447"/>
      <c r="AL871" s="447"/>
      <c r="AM871" s="447"/>
      <c r="AN871" s="447"/>
      <c r="AO871" s="447"/>
      <c r="AP871" s="442"/>
      <c r="AQ871" s="423"/>
      <c r="AR871" s="411"/>
      <c r="AS871" s="411"/>
      <c r="AT871" s="411"/>
    </row>
    <row r="872" spans="1:46" hidden="1" outlineLevel="2" x14ac:dyDescent="0.25">
      <c r="A872" s="411"/>
      <c r="B872" s="420"/>
      <c r="C872" s="413">
        <f>INT($C$859)+2</f>
        <v>3</v>
      </c>
      <c r="D872" s="442"/>
      <c r="E872" s="617">
        <f>E871</f>
        <v>0</v>
      </c>
      <c r="F872" s="494" t="b">
        <f t="shared" si="353"/>
        <v>1</v>
      </c>
      <c r="G872" s="442"/>
      <c r="H872" s="953" t="s">
        <v>766</v>
      </c>
      <c r="I872" s="954"/>
      <c r="J872" s="618" t="s">
        <v>767</v>
      </c>
      <c r="K872" s="619">
        <f t="shared" si="354"/>
        <v>43795</v>
      </c>
      <c r="L872" s="490">
        <v>48</v>
      </c>
      <c r="M872" s="620" t="s">
        <v>765</v>
      </c>
      <c r="N872" s="620" t="s">
        <v>765</v>
      </c>
      <c r="O872" s="620" t="s">
        <v>765</v>
      </c>
      <c r="P872" s="620" t="s">
        <v>765</v>
      </c>
      <c r="Q872" s="620" t="s">
        <v>765</v>
      </c>
      <c r="R872" s="620" t="s">
        <v>765</v>
      </c>
      <c r="S872" s="620" t="s">
        <v>765</v>
      </c>
      <c r="T872" s="620" t="s">
        <v>765</v>
      </c>
      <c r="U872" s="620" t="s">
        <v>765</v>
      </c>
      <c r="V872" s="620" t="s">
        <v>765</v>
      </c>
      <c r="W872" s="620" t="s">
        <v>765</v>
      </c>
      <c r="X872" s="447"/>
      <c r="Y872" s="447"/>
      <c r="Z872" s="447"/>
      <c r="AA872" s="447"/>
      <c r="AB872" s="447"/>
      <c r="AC872" s="447"/>
      <c r="AD872" s="447"/>
      <c r="AE872" s="447"/>
      <c r="AF872" s="447"/>
      <c r="AG872" s="447"/>
      <c r="AH872" s="447"/>
      <c r="AI872" s="447"/>
      <c r="AJ872" s="447"/>
      <c r="AK872" s="447"/>
      <c r="AL872" s="447"/>
      <c r="AM872" s="447"/>
      <c r="AN872" s="447"/>
      <c r="AO872" s="447"/>
      <c r="AP872" s="442"/>
      <c r="AQ872" s="423"/>
      <c r="AR872" s="411"/>
      <c r="AS872" s="411"/>
      <c r="AT872" s="411"/>
    </row>
    <row r="873" spans="1:46" hidden="1" outlineLevel="2" x14ac:dyDescent="0.25">
      <c r="A873" s="411"/>
      <c r="B873" s="420"/>
      <c r="C873" s="413">
        <f>INT($C$859)+2</f>
        <v>3</v>
      </c>
      <c r="D873" s="442"/>
      <c r="E873" s="617">
        <f>E872</f>
        <v>0</v>
      </c>
      <c r="F873" s="494" t="b">
        <f t="shared" si="353"/>
        <v>1</v>
      </c>
      <c r="G873" s="442"/>
      <c r="H873" s="955"/>
      <c r="I873" s="956"/>
      <c r="J873" s="618" t="s">
        <v>768</v>
      </c>
      <c r="K873" s="619" t="str">
        <f t="shared" si="354"/>
        <v>-</v>
      </c>
      <c r="L873" s="620" t="s">
        <v>769</v>
      </c>
      <c r="M873" s="490">
        <v>26</v>
      </c>
      <c r="N873" s="620" t="s">
        <v>769</v>
      </c>
      <c r="O873" s="620" t="s">
        <v>769</v>
      </c>
      <c r="P873" s="620" t="s">
        <v>769</v>
      </c>
      <c r="Q873" s="620" t="s">
        <v>769</v>
      </c>
      <c r="R873" s="620" t="s">
        <v>769</v>
      </c>
      <c r="S873" s="620" t="s">
        <v>769</v>
      </c>
      <c r="T873" s="620" t="s">
        <v>769</v>
      </c>
      <c r="U873" s="620" t="s">
        <v>769</v>
      </c>
      <c r="V873" s="620" t="s">
        <v>769</v>
      </c>
      <c r="W873" s="620" t="s">
        <v>769</v>
      </c>
      <c r="X873" s="447"/>
      <c r="Y873" s="447"/>
      <c r="Z873" s="447"/>
      <c r="AA873" s="447"/>
      <c r="AB873" s="447"/>
      <c r="AC873" s="447"/>
      <c r="AD873" s="447"/>
      <c r="AE873" s="447"/>
      <c r="AF873" s="447"/>
      <c r="AG873" s="447"/>
      <c r="AH873" s="447"/>
      <c r="AI873" s="447"/>
      <c r="AJ873" s="447"/>
      <c r="AK873" s="447"/>
      <c r="AL873" s="447"/>
      <c r="AM873" s="447"/>
      <c r="AN873" s="447"/>
      <c r="AO873" s="447"/>
      <c r="AP873" s="442"/>
      <c r="AQ873" s="423"/>
      <c r="AR873" s="411"/>
      <c r="AS873" s="411"/>
      <c r="AT873" s="411"/>
    </row>
    <row r="874" spans="1:46" hidden="1" outlineLevel="2" x14ac:dyDescent="0.25">
      <c r="A874" s="411"/>
      <c r="B874" s="420"/>
      <c r="C874" s="413">
        <f>INT($C$859)+2</f>
        <v>3</v>
      </c>
      <c r="D874" s="442"/>
      <c r="E874" s="617">
        <f>E873</f>
        <v>0</v>
      </c>
      <c r="F874" s="494" t="b">
        <f t="shared" si="353"/>
        <v>1</v>
      </c>
      <c r="G874" s="442"/>
      <c r="H874" s="957"/>
      <c r="I874" s="958"/>
      <c r="J874" s="603" t="s">
        <v>770</v>
      </c>
      <c r="K874" s="621" t="str">
        <f t="shared" si="354"/>
        <v>-</v>
      </c>
      <c r="L874" s="618" t="s">
        <v>765</v>
      </c>
      <c r="M874" s="618" t="s">
        <v>765</v>
      </c>
      <c r="N874" s="618" t="s">
        <v>765</v>
      </c>
      <c r="O874" s="618" t="s">
        <v>765</v>
      </c>
      <c r="P874" s="618" t="s">
        <v>765</v>
      </c>
      <c r="Q874" s="618" t="s">
        <v>765</v>
      </c>
      <c r="R874" s="618" t="s">
        <v>765</v>
      </c>
      <c r="S874" s="618" t="s">
        <v>765</v>
      </c>
      <c r="T874" s="618" t="s">
        <v>765</v>
      </c>
      <c r="U874" s="618" t="s">
        <v>765</v>
      </c>
      <c r="V874" s="622" t="s">
        <v>765</v>
      </c>
      <c r="W874" s="622" t="s">
        <v>765</v>
      </c>
      <c r="X874" s="447"/>
      <c r="Y874" s="447"/>
      <c r="Z874" s="447"/>
      <c r="AA874" s="447"/>
      <c r="AB874" s="447"/>
      <c r="AC874" s="447"/>
      <c r="AD874" s="447"/>
      <c r="AE874" s="447"/>
      <c r="AF874" s="447"/>
      <c r="AG874" s="447"/>
      <c r="AH874" s="447"/>
      <c r="AI874" s="447"/>
      <c r="AJ874" s="447"/>
      <c r="AK874" s="447"/>
      <c r="AL874" s="447"/>
      <c r="AM874" s="447"/>
      <c r="AN874" s="447"/>
      <c r="AO874" s="447"/>
      <c r="AP874" s="442"/>
      <c r="AQ874" s="423"/>
      <c r="AR874" s="411"/>
      <c r="AS874" s="411"/>
      <c r="AT874" s="411"/>
    </row>
    <row r="875" spans="1:46" hidden="1" outlineLevel="3" x14ac:dyDescent="0.25">
      <c r="A875" s="411"/>
      <c r="B875" s="420"/>
      <c r="C875" s="413">
        <f t="shared" ref="C875:C906" si="355">INT($C$859)+3</f>
        <v>4</v>
      </c>
      <c r="D875" s="442"/>
      <c r="E875" s="500">
        <v>1</v>
      </c>
      <c r="F875" s="494" t="b">
        <f t="shared" si="353"/>
        <v>1</v>
      </c>
      <c r="G875" s="442"/>
      <c r="H875" s="614" t="s">
        <v>771</v>
      </c>
      <c r="I875" s="614"/>
      <c r="J875" s="595" t="s">
        <v>764</v>
      </c>
      <c r="K875" s="615" t="str">
        <f t="shared" si="354"/>
        <v>-</v>
      </c>
      <c r="L875" s="616" t="s">
        <v>765</v>
      </c>
      <c r="M875" s="616" t="s">
        <v>765</v>
      </c>
      <c r="N875" s="616" t="s">
        <v>765</v>
      </c>
      <c r="O875" s="616" t="s">
        <v>765</v>
      </c>
      <c r="P875" s="616" t="s">
        <v>765</v>
      </c>
      <c r="Q875" s="616" t="s">
        <v>765</v>
      </c>
      <c r="R875" s="616" t="s">
        <v>765</v>
      </c>
      <c r="S875" s="616" t="s">
        <v>765</v>
      </c>
      <c r="T875" s="616" t="s">
        <v>765</v>
      </c>
      <c r="U875" s="616" t="s">
        <v>765</v>
      </c>
      <c r="V875" s="616" t="s">
        <v>765</v>
      </c>
      <c r="W875" s="616" t="s">
        <v>765</v>
      </c>
      <c r="X875" s="447"/>
      <c r="Y875" s="447"/>
      <c r="Z875" s="447"/>
      <c r="AA875" s="447"/>
      <c r="AB875" s="447"/>
      <c r="AC875" s="447"/>
      <c r="AD875" s="447"/>
      <c r="AE875" s="447"/>
      <c r="AF875" s="447"/>
      <c r="AG875" s="447"/>
      <c r="AH875" s="447"/>
      <c r="AI875" s="447"/>
      <c r="AJ875" s="447"/>
      <c r="AK875" s="447"/>
      <c r="AL875" s="447"/>
      <c r="AM875" s="447"/>
      <c r="AN875" s="447"/>
      <c r="AO875" s="447"/>
      <c r="AP875" s="442"/>
      <c r="AQ875" s="423"/>
      <c r="AR875" s="411"/>
      <c r="AS875" s="411"/>
      <c r="AT875" s="411"/>
    </row>
    <row r="876" spans="1:46" ht="15" hidden="1" customHeight="1" outlineLevel="3" x14ac:dyDescent="0.25">
      <c r="A876" s="411"/>
      <c r="B876" s="420"/>
      <c r="C876" s="413">
        <f t="shared" si="355"/>
        <v>4</v>
      </c>
      <c r="D876" s="442"/>
      <c r="E876" s="617">
        <f>E875</f>
        <v>1</v>
      </c>
      <c r="F876" s="494" t="b">
        <f t="shared" si="353"/>
        <v>1</v>
      </c>
      <c r="G876" s="442"/>
      <c r="H876" s="953" t="s">
        <v>772</v>
      </c>
      <c r="I876" s="954"/>
      <c r="J876" s="618" t="s">
        <v>767</v>
      </c>
      <c r="K876" s="619">
        <f t="shared" si="354"/>
        <v>43529</v>
      </c>
      <c r="L876" s="490">
        <v>10</v>
      </c>
      <c r="M876" s="620" t="s">
        <v>765</v>
      </c>
      <c r="N876" s="620" t="s">
        <v>765</v>
      </c>
      <c r="O876" s="620" t="s">
        <v>765</v>
      </c>
      <c r="P876" s="620" t="s">
        <v>765</v>
      </c>
      <c r="Q876" s="620" t="s">
        <v>765</v>
      </c>
      <c r="R876" s="620" t="s">
        <v>765</v>
      </c>
      <c r="S876" s="490" t="b">
        <v>1</v>
      </c>
      <c r="T876" s="620" t="s">
        <v>765</v>
      </c>
      <c r="U876" s="620" t="s">
        <v>765</v>
      </c>
      <c r="V876" s="620" t="s">
        <v>765</v>
      </c>
      <c r="W876" s="620" t="s">
        <v>765</v>
      </c>
      <c r="X876" s="447"/>
      <c r="Y876" s="447"/>
      <c r="Z876" s="447"/>
      <c r="AA876" s="447"/>
      <c r="AB876" s="447"/>
      <c r="AC876" s="447"/>
      <c r="AD876" s="447"/>
      <c r="AE876" s="447"/>
      <c r="AF876" s="447"/>
      <c r="AG876" s="447"/>
      <c r="AH876" s="447"/>
      <c r="AI876" s="447"/>
      <c r="AJ876" s="447"/>
      <c r="AK876" s="447"/>
      <c r="AL876" s="447"/>
      <c r="AM876" s="447"/>
      <c r="AN876" s="447"/>
      <c r="AO876" s="447"/>
      <c r="AP876" s="442"/>
      <c r="AQ876" s="423"/>
      <c r="AR876" s="411"/>
      <c r="AS876" s="411"/>
      <c r="AT876" s="411"/>
    </row>
    <row r="877" spans="1:46" hidden="1" outlineLevel="3" x14ac:dyDescent="0.25">
      <c r="A877" s="411"/>
      <c r="B877" s="420"/>
      <c r="C877" s="413">
        <f t="shared" si="355"/>
        <v>4</v>
      </c>
      <c r="D877" s="442"/>
      <c r="E877" s="617">
        <f>E876</f>
        <v>1</v>
      </c>
      <c r="F877" s="494" t="b">
        <f t="shared" si="353"/>
        <v>1</v>
      </c>
      <c r="G877" s="442"/>
      <c r="H877" s="955"/>
      <c r="I877" s="956"/>
      <c r="J877" s="618" t="s">
        <v>768</v>
      </c>
      <c r="K877" s="619" t="str">
        <f t="shared" si="354"/>
        <v>-</v>
      </c>
      <c r="L877" s="620" t="s">
        <v>769</v>
      </c>
      <c r="M877" s="620" t="s">
        <v>769</v>
      </c>
      <c r="N877" s="620" t="s">
        <v>769</v>
      </c>
      <c r="O877" s="620" t="s">
        <v>769</v>
      </c>
      <c r="P877" s="620" t="s">
        <v>769</v>
      </c>
      <c r="Q877" s="620" t="s">
        <v>769</v>
      </c>
      <c r="R877" s="620" t="s">
        <v>769</v>
      </c>
      <c r="S877" s="620" t="s">
        <v>769</v>
      </c>
      <c r="T877" s="620" t="s">
        <v>769</v>
      </c>
      <c r="U877" s="620" t="s">
        <v>769</v>
      </c>
      <c r="V877" s="620" t="s">
        <v>769</v>
      </c>
      <c r="W877" s="620" t="s">
        <v>769</v>
      </c>
      <c r="X877" s="447"/>
      <c r="Y877" s="447"/>
      <c r="Z877" s="447"/>
      <c r="AA877" s="447"/>
      <c r="AB877" s="447"/>
      <c r="AC877" s="447"/>
      <c r="AD877" s="447"/>
      <c r="AE877" s="447"/>
      <c r="AF877" s="447"/>
      <c r="AG877" s="447"/>
      <c r="AH877" s="447"/>
      <c r="AI877" s="447"/>
      <c r="AJ877" s="447"/>
      <c r="AK877" s="447"/>
      <c r="AL877" s="447"/>
      <c r="AM877" s="447"/>
      <c r="AN877" s="447"/>
      <c r="AO877" s="447"/>
      <c r="AP877" s="442"/>
      <c r="AQ877" s="423"/>
      <c r="AR877" s="411"/>
      <c r="AS877" s="411"/>
      <c r="AT877" s="411"/>
    </row>
    <row r="878" spans="1:46" hidden="1" outlineLevel="3" x14ac:dyDescent="0.25">
      <c r="A878" s="411"/>
      <c r="B878" s="420"/>
      <c r="C878" s="413">
        <f t="shared" si="355"/>
        <v>4</v>
      </c>
      <c r="D878" s="442"/>
      <c r="E878" s="617">
        <f>E877</f>
        <v>1</v>
      </c>
      <c r="F878" s="494" t="b">
        <f t="shared" si="353"/>
        <v>1</v>
      </c>
      <c r="G878" s="442"/>
      <c r="H878" s="957"/>
      <c r="I878" s="958"/>
      <c r="J878" s="603" t="s">
        <v>770</v>
      </c>
      <c r="K878" s="621" t="str">
        <f t="shared" si="354"/>
        <v>-</v>
      </c>
      <c r="L878" s="618" t="s">
        <v>765</v>
      </c>
      <c r="M878" s="618" t="s">
        <v>765</v>
      </c>
      <c r="N878" s="618" t="s">
        <v>765</v>
      </c>
      <c r="O878" s="618" t="s">
        <v>765</v>
      </c>
      <c r="P878" s="618" t="s">
        <v>765</v>
      </c>
      <c r="Q878" s="618" t="s">
        <v>765</v>
      </c>
      <c r="R878" s="618" t="s">
        <v>765</v>
      </c>
      <c r="S878" s="618" t="s">
        <v>765</v>
      </c>
      <c r="T878" s="618" t="s">
        <v>765</v>
      </c>
      <c r="U878" s="618" t="s">
        <v>765</v>
      </c>
      <c r="V878" s="622" t="s">
        <v>765</v>
      </c>
      <c r="W878" s="622" t="s">
        <v>765</v>
      </c>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hidden="1" outlineLevel="3" x14ac:dyDescent="0.25">
      <c r="A879" s="411"/>
      <c r="B879" s="420"/>
      <c r="C879" s="413">
        <f t="shared" si="355"/>
        <v>4</v>
      </c>
      <c r="D879" s="442"/>
      <c r="E879" s="500">
        <v>2</v>
      </c>
      <c r="F879" s="494" t="b">
        <f t="shared" si="353"/>
        <v>1</v>
      </c>
      <c r="G879" s="442"/>
      <c r="H879" s="614" t="s">
        <v>773</v>
      </c>
      <c r="I879" s="614"/>
      <c r="J879" s="595" t="s">
        <v>764</v>
      </c>
      <c r="K879" s="615" t="str">
        <f t="shared" si="354"/>
        <v>-</v>
      </c>
      <c r="L879" s="616" t="s">
        <v>765</v>
      </c>
      <c r="M879" s="623">
        <v>42</v>
      </c>
      <c r="N879" s="616" t="s">
        <v>765</v>
      </c>
      <c r="O879" s="616" t="s">
        <v>765</v>
      </c>
      <c r="P879" s="616" t="s">
        <v>765</v>
      </c>
      <c r="Q879" s="616" t="s">
        <v>765</v>
      </c>
      <c r="R879" s="616" t="s">
        <v>765</v>
      </c>
      <c r="S879" s="616" t="s">
        <v>765</v>
      </c>
      <c r="T879" s="616" t="s">
        <v>765</v>
      </c>
      <c r="U879" s="616" t="s">
        <v>765</v>
      </c>
      <c r="V879" s="616" t="s">
        <v>765</v>
      </c>
      <c r="W879" s="616" t="s">
        <v>765</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ht="15" hidden="1" customHeight="1" outlineLevel="3" x14ac:dyDescent="0.25">
      <c r="A880" s="411"/>
      <c r="B880" s="420"/>
      <c r="C880" s="413">
        <f t="shared" si="355"/>
        <v>4</v>
      </c>
      <c r="D880" s="442"/>
      <c r="E880" s="617">
        <f>E879</f>
        <v>2</v>
      </c>
      <c r="F880" s="494" t="b">
        <f t="shared" si="353"/>
        <v>1</v>
      </c>
      <c r="G880" s="442"/>
      <c r="H880" s="953" t="s">
        <v>774</v>
      </c>
      <c r="I880" s="954"/>
      <c r="J880" s="618" t="s">
        <v>767</v>
      </c>
      <c r="K880" s="619">
        <f t="shared" si="354"/>
        <v>43529</v>
      </c>
      <c r="L880" s="490">
        <v>10</v>
      </c>
      <c r="M880" s="620" t="s">
        <v>765</v>
      </c>
      <c r="N880" s="620" t="s">
        <v>765</v>
      </c>
      <c r="O880" s="620" t="s">
        <v>765</v>
      </c>
      <c r="P880" s="620" t="s">
        <v>765</v>
      </c>
      <c r="Q880" s="620" t="s">
        <v>765</v>
      </c>
      <c r="R880" s="620" t="s">
        <v>765</v>
      </c>
      <c r="S880" s="620" t="s">
        <v>765</v>
      </c>
      <c r="T880" s="620" t="s">
        <v>765</v>
      </c>
      <c r="U880" s="620" t="s">
        <v>765</v>
      </c>
      <c r="V880" s="620" t="s">
        <v>765</v>
      </c>
      <c r="W880" s="620" t="s">
        <v>765</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hidden="1" outlineLevel="3" x14ac:dyDescent="0.25">
      <c r="A881" s="411"/>
      <c r="B881" s="420"/>
      <c r="C881" s="413">
        <f t="shared" si="355"/>
        <v>4</v>
      </c>
      <c r="D881" s="442"/>
      <c r="E881" s="617">
        <f>E880</f>
        <v>2</v>
      </c>
      <c r="F881" s="494" t="b">
        <f t="shared" si="353"/>
        <v>1</v>
      </c>
      <c r="G881" s="442"/>
      <c r="H881" s="955"/>
      <c r="I881" s="956"/>
      <c r="J881" s="618" t="s">
        <v>768</v>
      </c>
      <c r="K881" s="619" t="str">
        <f t="shared" si="354"/>
        <v>-</v>
      </c>
      <c r="L881" s="620" t="s">
        <v>769</v>
      </c>
      <c r="M881" s="620" t="s">
        <v>769</v>
      </c>
      <c r="N881" s="620" t="s">
        <v>769</v>
      </c>
      <c r="O881" s="620" t="s">
        <v>769</v>
      </c>
      <c r="P881" s="620" t="s">
        <v>769</v>
      </c>
      <c r="Q881" s="620" t="s">
        <v>769</v>
      </c>
      <c r="R881" s="620" t="s">
        <v>769</v>
      </c>
      <c r="S881" s="620" t="s">
        <v>769</v>
      </c>
      <c r="T881" s="620" t="s">
        <v>769</v>
      </c>
      <c r="U881" s="620" t="s">
        <v>769</v>
      </c>
      <c r="V881" s="620" t="s">
        <v>769</v>
      </c>
      <c r="W881" s="620" t="s">
        <v>769</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hidden="1" outlineLevel="3" x14ac:dyDescent="0.25">
      <c r="A882" s="411"/>
      <c r="B882" s="420"/>
      <c r="C882" s="413">
        <f t="shared" si="355"/>
        <v>4</v>
      </c>
      <c r="D882" s="442"/>
      <c r="E882" s="617">
        <f>E881</f>
        <v>2</v>
      </c>
      <c r="F882" s="494" t="b">
        <f t="shared" si="353"/>
        <v>1</v>
      </c>
      <c r="G882" s="442"/>
      <c r="H882" s="957"/>
      <c r="I882" s="958"/>
      <c r="J882" s="603" t="s">
        <v>770</v>
      </c>
      <c r="K882" s="621" t="str">
        <f t="shared" si="354"/>
        <v>-</v>
      </c>
      <c r="L882" s="618" t="s">
        <v>765</v>
      </c>
      <c r="M882" s="618" t="s">
        <v>765</v>
      </c>
      <c r="N882" s="618" t="s">
        <v>765</v>
      </c>
      <c r="O882" s="618" t="s">
        <v>765</v>
      </c>
      <c r="P882" s="618" t="s">
        <v>765</v>
      </c>
      <c r="Q882" s="618" t="s">
        <v>765</v>
      </c>
      <c r="R882" s="618" t="s">
        <v>765</v>
      </c>
      <c r="S882" s="618" t="s">
        <v>765</v>
      </c>
      <c r="T882" s="618" t="s">
        <v>765</v>
      </c>
      <c r="U882" s="618" t="s">
        <v>765</v>
      </c>
      <c r="V882" s="622" t="s">
        <v>765</v>
      </c>
      <c r="W882" s="622" t="s">
        <v>765</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si="355"/>
        <v>4</v>
      </c>
      <c r="D883" s="442"/>
      <c r="E883" s="500">
        <v>3</v>
      </c>
      <c r="F883" s="494" t="b">
        <f t="shared" si="353"/>
        <v>1</v>
      </c>
      <c r="G883" s="442"/>
      <c r="H883" s="614" t="s">
        <v>775</v>
      </c>
      <c r="I883" s="614"/>
      <c r="J883" s="595" t="s">
        <v>764</v>
      </c>
      <c r="K883" s="615" t="str">
        <f t="shared" si="354"/>
        <v>-</v>
      </c>
      <c r="L883" s="616" t="s">
        <v>765</v>
      </c>
      <c r="M883" s="616" t="s">
        <v>765</v>
      </c>
      <c r="N883" s="616" t="s">
        <v>765</v>
      </c>
      <c r="O883" s="616" t="s">
        <v>765</v>
      </c>
      <c r="P883" s="616" t="s">
        <v>765</v>
      </c>
      <c r="Q883" s="616" t="s">
        <v>765</v>
      </c>
      <c r="R883" s="616" t="s">
        <v>765</v>
      </c>
      <c r="S883" s="616" t="s">
        <v>765</v>
      </c>
      <c r="T883" s="616" t="s">
        <v>765</v>
      </c>
      <c r="U883" s="616" t="s">
        <v>765</v>
      </c>
      <c r="V883" s="616" t="s">
        <v>765</v>
      </c>
      <c r="W883" s="616" t="s">
        <v>765</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5"/>
        <v>4</v>
      </c>
      <c r="D884" s="442"/>
      <c r="E884" s="617">
        <f>E883</f>
        <v>3</v>
      </c>
      <c r="F884" s="494" t="b">
        <f t="shared" si="353"/>
        <v>1</v>
      </c>
      <c r="G884" s="442"/>
      <c r="H884" s="953" t="s">
        <v>776</v>
      </c>
      <c r="I884" s="954"/>
      <c r="J884" s="618" t="s">
        <v>767</v>
      </c>
      <c r="K884" s="619">
        <f t="shared" si="354"/>
        <v>43795</v>
      </c>
      <c r="L884" s="490">
        <v>48</v>
      </c>
      <c r="M884" s="620" t="s">
        <v>765</v>
      </c>
      <c r="N884" s="620" t="s">
        <v>765</v>
      </c>
      <c r="O884" s="620" t="s">
        <v>765</v>
      </c>
      <c r="P884" s="620" t="s">
        <v>765</v>
      </c>
      <c r="Q884" s="620" t="s">
        <v>765</v>
      </c>
      <c r="R884" s="620" t="s">
        <v>765</v>
      </c>
      <c r="S884" s="620" t="s">
        <v>765</v>
      </c>
      <c r="T884" s="620" t="s">
        <v>765</v>
      </c>
      <c r="U884" s="620" t="s">
        <v>765</v>
      </c>
      <c r="V884" s="620" t="s">
        <v>765</v>
      </c>
      <c r="W884" s="620" t="s">
        <v>765</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5"/>
        <v>4</v>
      </c>
      <c r="D885" s="442"/>
      <c r="E885" s="617">
        <f>E884</f>
        <v>3</v>
      </c>
      <c r="F885" s="494" t="b">
        <f t="shared" si="353"/>
        <v>1</v>
      </c>
      <c r="G885" s="442"/>
      <c r="H885" s="955"/>
      <c r="I885" s="956"/>
      <c r="J885" s="618" t="s">
        <v>768</v>
      </c>
      <c r="K885" s="619" t="str">
        <f t="shared" si="354"/>
        <v>-</v>
      </c>
      <c r="L885" s="620" t="s">
        <v>769</v>
      </c>
      <c r="M885" s="490">
        <v>26</v>
      </c>
      <c r="N885" s="620" t="s">
        <v>769</v>
      </c>
      <c r="O885" s="620" t="s">
        <v>769</v>
      </c>
      <c r="P885" s="620" t="s">
        <v>769</v>
      </c>
      <c r="Q885" s="620" t="s">
        <v>769</v>
      </c>
      <c r="R885" s="620" t="s">
        <v>769</v>
      </c>
      <c r="S885" s="620" t="s">
        <v>769</v>
      </c>
      <c r="T885" s="620" t="s">
        <v>769</v>
      </c>
      <c r="U885" s="620" t="s">
        <v>769</v>
      </c>
      <c r="V885" s="620" t="s">
        <v>769</v>
      </c>
      <c r="W885" s="620" t="s">
        <v>769</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5"/>
        <v>4</v>
      </c>
      <c r="D886" s="442"/>
      <c r="E886" s="617">
        <f>E885</f>
        <v>3</v>
      </c>
      <c r="F886" s="494" t="b">
        <f t="shared" si="353"/>
        <v>1</v>
      </c>
      <c r="G886" s="442"/>
      <c r="H886" s="957"/>
      <c r="I886" s="958"/>
      <c r="J886" s="603" t="s">
        <v>770</v>
      </c>
      <c r="K886" s="621" t="str">
        <f t="shared" si="354"/>
        <v>-</v>
      </c>
      <c r="L886" s="618" t="s">
        <v>765</v>
      </c>
      <c r="M886" s="618" t="s">
        <v>765</v>
      </c>
      <c r="N886" s="618" t="s">
        <v>765</v>
      </c>
      <c r="O886" s="618" t="s">
        <v>765</v>
      </c>
      <c r="P886" s="618" t="s">
        <v>765</v>
      </c>
      <c r="Q886" s="618" t="s">
        <v>765</v>
      </c>
      <c r="R886" s="618" t="s">
        <v>765</v>
      </c>
      <c r="S886" s="618" t="s">
        <v>765</v>
      </c>
      <c r="T886" s="618" t="s">
        <v>765</v>
      </c>
      <c r="U886" s="618" t="s">
        <v>765</v>
      </c>
      <c r="V886" s="622" t="s">
        <v>765</v>
      </c>
      <c r="W886" s="622" t="s">
        <v>765</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5"/>
        <v>4</v>
      </c>
      <c r="D887" s="442"/>
      <c r="E887" s="500">
        <v>4</v>
      </c>
      <c r="F887" s="494" t="b">
        <f t="shared" si="353"/>
        <v>1</v>
      </c>
      <c r="G887" s="442"/>
      <c r="H887" s="614" t="s">
        <v>777</v>
      </c>
      <c r="I887" s="614"/>
      <c r="J887" s="595" t="s">
        <v>764</v>
      </c>
      <c r="K887" s="615" t="str">
        <f t="shared" si="354"/>
        <v>-</v>
      </c>
      <c r="L887" s="616" t="s">
        <v>765</v>
      </c>
      <c r="M887" s="616" t="s">
        <v>765</v>
      </c>
      <c r="N887" s="616" t="s">
        <v>765</v>
      </c>
      <c r="O887" s="616" t="s">
        <v>765</v>
      </c>
      <c r="P887" s="616" t="s">
        <v>765</v>
      </c>
      <c r="Q887" s="616" t="s">
        <v>765</v>
      </c>
      <c r="R887" s="616" t="s">
        <v>765</v>
      </c>
      <c r="S887" s="616" t="s">
        <v>765</v>
      </c>
      <c r="T887" s="616" t="s">
        <v>765</v>
      </c>
      <c r="U887" s="616" t="s">
        <v>765</v>
      </c>
      <c r="V887" s="616" t="s">
        <v>765</v>
      </c>
      <c r="W887" s="616" t="s">
        <v>765</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5"/>
        <v>4</v>
      </c>
      <c r="D888" s="442"/>
      <c r="E888" s="617">
        <f>E887</f>
        <v>4</v>
      </c>
      <c r="F888" s="494" t="b">
        <f t="shared" si="353"/>
        <v>1</v>
      </c>
      <c r="G888" s="442"/>
      <c r="H888" s="953" t="s">
        <v>778</v>
      </c>
      <c r="I888" s="954"/>
      <c r="J888" s="618" t="s">
        <v>767</v>
      </c>
      <c r="K888" s="619">
        <f t="shared" si="354"/>
        <v>43795</v>
      </c>
      <c r="L888" s="490">
        <v>48</v>
      </c>
      <c r="M888" s="620" t="s">
        <v>765</v>
      </c>
      <c r="N888" s="620" t="s">
        <v>765</v>
      </c>
      <c r="O888" s="620" t="s">
        <v>765</v>
      </c>
      <c r="P888" s="620" t="s">
        <v>765</v>
      </c>
      <c r="Q888" s="620" t="s">
        <v>765</v>
      </c>
      <c r="R888" s="620" t="s">
        <v>765</v>
      </c>
      <c r="S888" s="620" t="s">
        <v>765</v>
      </c>
      <c r="T888" s="620" t="s">
        <v>765</v>
      </c>
      <c r="U888" s="620" t="s">
        <v>765</v>
      </c>
      <c r="V888" s="620" t="s">
        <v>765</v>
      </c>
      <c r="W888" s="620" t="s">
        <v>765</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5"/>
        <v>4</v>
      </c>
      <c r="D889" s="442"/>
      <c r="E889" s="617">
        <f>E888</f>
        <v>4</v>
      </c>
      <c r="F889" s="494" t="b">
        <f t="shared" si="353"/>
        <v>1</v>
      </c>
      <c r="G889" s="442"/>
      <c r="H889" s="955"/>
      <c r="I889" s="956"/>
      <c r="J889" s="618" t="s">
        <v>768</v>
      </c>
      <c r="K889" s="619" t="str">
        <f t="shared" si="354"/>
        <v>-</v>
      </c>
      <c r="L889" s="620" t="s">
        <v>769</v>
      </c>
      <c r="M889" s="490">
        <v>34</v>
      </c>
      <c r="N889" s="620" t="s">
        <v>769</v>
      </c>
      <c r="O889" s="620" t="s">
        <v>769</v>
      </c>
      <c r="P889" s="620" t="s">
        <v>769</v>
      </c>
      <c r="Q889" s="620" t="s">
        <v>769</v>
      </c>
      <c r="R889" s="620" t="s">
        <v>769</v>
      </c>
      <c r="S889" s="620" t="s">
        <v>769</v>
      </c>
      <c r="T889" s="620" t="s">
        <v>769</v>
      </c>
      <c r="U889" s="620" t="s">
        <v>769</v>
      </c>
      <c r="V889" s="620" t="s">
        <v>769</v>
      </c>
      <c r="W889" s="620" t="s">
        <v>769</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5"/>
        <v>4</v>
      </c>
      <c r="D890" s="442"/>
      <c r="E890" s="617">
        <f>E889</f>
        <v>4</v>
      </c>
      <c r="F890" s="494" t="b">
        <f t="shared" si="353"/>
        <v>1</v>
      </c>
      <c r="G890" s="442"/>
      <c r="H890" s="957"/>
      <c r="I890" s="958"/>
      <c r="J890" s="603" t="s">
        <v>770</v>
      </c>
      <c r="K890" s="621" t="str">
        <f t="shared" si="354"/>
        <v>-</v>
      </c>
      <c r="L890" s="618" t="s">
        <v>765</v>
      </c>
      <c r="M890" s="618" t="s">
        <v>765</v>
      </c>
      <c r="N890" s="618" t="s">
        <v>765</v>
      </c>
      <c r="O890" s="618" t="s">
        <v>765</v>
      </c>
      <c r="P890" s="618" t="s">
        <v>765</v>
      </c>
      <c r="Q890" s="618" t="s">
        <v>765</v>
      </c>
      <c r="R890" s="618" t="s">
        <v>765</v>
      </c>
      <c r="S890" s="618" t="s">
        <v>765</v>
      </c>
      <c r="T890" s="618" t="s">
        <v>765</v>
      </c>
      <c r="U890" s="618" t="s">
        <v>765</v>
      </c>
      <c r="V890" s="622" t="s">
        <v>765</v>
      </c>
      <c r="W890" s="622" t="s">
        <v>765</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5"/>
        <v>4</v>
      </c>
      <c r="D891" s="442"/>
      <c r="E891" s="500">
        <v>5</v>
      </c>
      <c r="F891" s="494" t="b">
        <f t="shared" si="353"/>
        <v>1</v>
      </c>
      <c r="G891" s="442"/>
      <c r="H891" s="614" t="s">
        <v>779</v>
      </c>
      <c r="I891" s="614"/>
      <c r="J891" s="595" t="s">
        <v>764</v>
      </c>
      <c r="K891" s="615">
        <f t="shared" si="354"/>
        <v>43452</v>
      </c>
      <c r="L891" s="624">
        <v>-1</v>
      </c>
      <c r="M891" s="616" t="s">
        <v>765</v>
      </c>
      <c r="N891" s="616" t="s">
        <v>765</v>
      </c>
      <c r="O891" s="616" t="s">
        <v>765</v>
      </c>
      <c r="P891" s="616" t="s">
        <v>765</v>
      </c>
      <c r="Q891" s="616" t="s">
        <v>765</v>
      </c>
      <c r="R891" s="616" t="s">
        <v>765</v>
      </c>
      <c r="S891" s="616" t="s">
        <v>765</v>
      </c>
      <c r="T891" s="616" t="s">
        <v>765</v>
      </c>
      <c r="U891" s="616" t="s">
        <v>765</v>
      </c>
      <c r="V891" s="616" t="s">
        <v>765</v>
      </c>
      <c r="W891" s="616" t="s">
        <v>765</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idden="1" outlineLevel="3" x14ac:dyDescent="0.25">
      <c r="A892" s="411"/>
      <c r="B892" s="420"/>
      <c r="C892" s="413">
        <f t="shared" si="355"/>
        <v>4</v>
      </c>
      <c r="D892" s="442"/>
      <c r="E892" s="617">
        <f>E891</f>
        <v>5</v>
      </c>
      <c r="F892" s="494" t="b">
        <f t="shared" si="353"/>
        <v>1</v>
      </c>
      <c r="G892" s="442"/>
      <c r="H892" s="953"/>
      <c r="I892" s="954"/>
      <c r="J892" s="618" t="s">
        <v>767</v>
      </c>
      <c r="K892" s="619" t="str">
        <f t="shared" si="354"/>
        <v>-</v>
      </c>
      <c r="L892" s="620" t="s">
        <v>765</v>
      </c>
      <c r="M892" s="620" t="s">
        <v>765</v>
      </c>
      <c r="N892" s="620" t="s">
        <v>765</v>
      </c>
      <c r="O892" s="620" t="s">
        <v>765</v>
      </c>
      <c r="P892" s="620" t="s">
        <v>765</v>
      </c>
      <c r="Q892" s="620" t="s">
        <v>765</v>
      </c>
      <c r="R892" s="620" t="s">
        <v>765</v>
      </c>
      <c r="S892" s="620" t="s">
        <v>765</v>
      </c>
      <c r="T892" s="620" t="s">
        <v>765</v>
      </c>
      <c r="U892" s="620" t="s">
        <v>765</v>
      </c>
      <c r="V892" s="620" t="s">
        <v>765</v>
      </c>
      <c r="W892" s="620" t="s">
        <v>765</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5"/>
        <v>4</v>
      </c>
      <c r="D893" s="442"/>
      <c r="E893" s="617">
        <f>E892</f>
        <v>5</v>
      </c>
      <c r="F893" s="494" t="b">
        <f t="shared" si="353"/>
        <v>1</v>
      </c>
      <c r="G893" s="442"/>
      <c r="H893" s="955"/>
      <c r="I893" s="956"/>
      <c r="J893" s="618" t="s">
        <v>768</v>
      </c>
      <c r="K893" s="619" t="str">
        <f t="shared" si="354"/>
        <v>-</v>
      </c>
      <c r="L893" s="620" t="s">
        <v>769</v>
      </c>
      <c r="M893" s="620" t="s">
        <v>769</v>
      </c>
      <c r="N893" s="620" t="s">
        <v>769</v>
      </c>
      <c r="O893" s="620" t="s">
        <v>769</v>
      </c>
      <c r="P893" s="620" t="s">
        <v>769</v>
      </c>
      <c r="Q893" s="620" t="s">
        <v>769</v>
      </c>
      <c r="R893" s="620" t="s">
        <v>769</v>
      </c>
      <c r="S893" s="620" t="s">
        <v>769</v>
      </c>
      <c r="T893" s="620" t="s">
        <v>769</v>
      </c>
      <c r="U893" s="620" t="s">
        <v>769</v>
      </c>
      <c r="V893" s="620" t="s">
        <v>769</v>
      </c>
      <c r="W893" s="620" t="s">
        <v>769</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5"/>
        <v>4</v>
      </c>
      <c r="D894" s="442"/>
      <c r="E894" s="617">
        <f>E893</f>
        <v>5</v>
      </c>
      <c r="F894" s="494" t="b">
        <f t="shared" si="353"/>
        <v>1</v>
      </c>
      <c r="G894" s="442"/>
      <c r="H894" s="957"/>
      <c r="I894" s="958"/>
      <c r="J894" s="603" t="s">
        <v>770</v>
      </c>
      <c r="K894" s="621" t="str">
        <f t="shared" si="354"/>
        <v>-</v>
      </c>
      <c r="L894" s="618" t="s">
        <v>765</v>
      </c>
      <c r="M894" s="618" t="s">
        <v>765</v>
      </c>
      <c r="N894" s="618" t="s">
        <v>765</v>
      </c>
      <c r="O894" s="618" t="s">
        <v>765</v>
      </c>
      <c r="P894" s="618" t="s">
        <v>765</v>
      </c>
      <c r="Q894" s="618" t="s">
        <v>765</v>
      </c>
      <c r="R894" s="618" t="s">
        <v>765</v>
      </c>
      <c r="S894" s="618" t="s">
        <v>765</v>
      </c>
      <c r="T894" s="618" t="s">
        <v>765</v>
      </c>
      <c r="U894" s="618" t="s">
        <v>765</v>
      </c>
      <c r="V894" s="622" t="s">
        <v>765</v>
      </c>
      <c r="W894" s="622" t="s">
        <v>765</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5"/>
        <v>4</v>
      </c>
      <c r="D895" s="442"/>
      <c r="E895" s="500">
        <v>6</v>
      </c>
      <c r="F895" s="494" t="b">
        <f t="shared" si="353"/>
        <v>1</v>
      </c>
      <c r="G895" s="442"/>
      <c r="H895" s="614" t="s">
        <v>780</v>
      </c>
      <c r="I895" s="614"/>
      <c r="J895" s="595" t="s">
        <v>764</v>
      </c>
      <c r="K895" s="615">
        <f t="shared" si="354"/>
        <v>43452</v>
      </c>
      <c r="L895" s="624">
        <v>-1</v>
      </c>
      <c r="M895" s="616" t="s">
        <v>765</v>
      </c>
      <c r="N895" s="616" t="s">
        <v>765</v>
      </c>
      <c r="O895" s="616" t="s">
        <v>765</v>
      </c>
      <c r="P895" s="616" t="s">
        <v>765</v>
      </c>
      <c r="Q895" s="616" t="s">
        <v>765</v>
      </c>
      <c r="R895" s="616" t="s">
        <v>765</v>
      </c>
      <c r="S895" s="616" t="s">
        <v>765</v>
      </c>
      <c r="T895" s="616" t="s">
        <v>765</v>
      </c>
      <c r="U895" s="616" t="s">
        <v>765</v>
      </c>
      <c r="V895" s="616" t="s">
        <v>765</v>
      </c>
      <c r="W895" s="616" t="s">
        <v>765</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idden="1" outlineLevel="3" x14ac:dyDescent="0.25">
      <c r="A896" s="411"/>
      <c r="B896" s="420"/>
      <c r="C896" s="413">
        <f t="shared" si="355"/>
        <v>4</v>
      </c>
      <c r="D896" s="442"/>
      <c r="E896" s="617">
        <f>E895</f>
        <v>6</v>
      </c>
      <c r="F896" s="494" t="b">
        <f t="shared" si="353"/>
        <v>1</v>
      </c>
      <c r="G896" s="442"/>
      <c r="H896" s="953"/>
      <c r="I896" s="954"/>
      <c r="J896" s="618" t="s">
        <v>767</v>
      </c>
      <c r="K896" s="619" t="str">
        <f t="shared" si="354"/>
        <v>-</v>
      </c>
      <c r="L896" s="620" t="s">
        <v>765</v>
      </c>
      <c r="M896" s="620" t="s">
        <v>765</v>
      </c>
      <c r="N896" s="620" t="s">
        <v>765</v>
      </c>
      <c r="O896" s="620" t="s">
        <v>765</v>
      </c>
      <c r="P896" s="620" t="s">
        <v>765</v>
      </c>
      <c r="Q896" s="620" t="s">
        <v>765</v>
      </c>
      <c r="R896" s="620" t="s">
        <v>765</v>
      </c>
      <c r="S896" s="620" t="s">
        <v>765</v>
      </c>
      <c r="T896" s="620" t="s">
        <v>765</v>
      </c>
      <c r="U896" s="620" t="s">
        <v>765</v>
      </c>
      <c r="V896" s="620" t="s">
        <v>765</v>
      </c>
      <c r="W896" s="620" t="s">
        <v>765</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5"/>
        <v>4</v>
      </c>
      <c r="D897" s="442"/>
      <c r="E897" s="617">
        <f>E896</f>
        <v>6</v>
      </c>
      <c r="F897" s="494" t="b">
        <f t="shared" si="353"/>
        <v>1</v>
      </c>
      <c r="G897" s="442"/>
      <c r="H897" s="955"/>
      <c r="I897" s="956"/>
      <c r="J897" s="618" t="s">
        <v>768</v>
      </c>
      <c r="K897" s="619" t="str">
        <f t="shared" si="354"/>
        <v>-</v>
      </c>
      <c r="L897" s="620" t="s">
        <v>769</v>
      </c>
      <c r="M897" s="620" t="s">
        <v>769</v>
      </c>
      <c r="N897" s="620" t="s">
        <v>769</v>
      </c>
      <c r="O897" s="620" t="s">
        <v>769</v>
      </c>
      <c r="P897" s="620" t="s">
        <v>769</v>
      </c>
      <c r="Q897" s="620" t="s">
        <v>769</v>
      </c>
      <c r="R897" s="620" t="s">
        <v>769</v>
      </c>
      <c r="S897" s="620" t="s">
        <v>769</v>
      </c>
      <c r="T897" s="620" t="s">
        <v>769</v>
      </c>
      <c r="U897" s="620" t="s">
        <v>769</v>
      </c>
      <c r="V897" s="620" t="s">
        <v>769</v>
      </c>
      <c r="W897" s="620" t="s">
        <v>769</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5"/>
        <v>4</v>
      </c>
      <c r="D898" s="442"/>
      <c r="E898" s="617">
        <f>E897</f>
        <v>6</v>
      </c>
      <c r="F898" s="494" t="b">
        <f t="shared" si="353"/>
        <v>1</v>
      </c>
      <c r="G898" s="442"/>
      <c r="H898" s="957"/>
      <c r="I898" s="958"/>
      <c r="J898" s="603" t="s">
        <v>770</v>
      </c>
      <c r="K898" s="621" t="str">
        <f t="shared" si="354"/>
        <v>-</v>
      </c>
      <c r="L898" s="618" t="s">
        <v>765</v>
      </c>
      <c r="M898" s="618" t="s">
        <v>765</v>
      </c>
      <c r="N898" s="618" t="s">
        <v>765</v>
      </c>
      <c r="O898" s="618" t="s">
        <v>765</v>
      </c>
      <c r="P898" s="618" t="s">
        <v>765</v>
      </c>
      <c r="Q898" s="618" t="s">
        <v>765</v>
      </c>
      <c r="R898" s="618" t="s">
        <v>765</v>
      </c>
      <c r="S898" s="618" t="s">
        <v>765</v>
      </c>
      <c r="T898" s="618" t="s">
        <v>765</v>
      </c>
      <c r="U898" s="618" t="s">
        <v>765</v>
      </c>
      <c r="V898" s="622" t="s">
        <v>765</v>
      </c>
      <c r="W898" s="622" t="s">
        <v>765</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5"/>
        <v>4</v>
      </c>
      <c r="D899" s="442"/>
      <c r="E899" s="500">
        <v>7</v>
      </c>
      <c r="F899" s="494" t="b">
        <f t="shared" si="353"/>
        <v>1</v>
      </c>
      <c r="G899" s="442"/>
      <c r="H899" s="614" t="s">
        <v>781</v>
      </c>
      <c r="I899" s="614"/>
      <c r="J899" s="595" t="s">
        <v>764</v>
      </c>
      <c r="K899" s="615">
        <f t="shared" si="354"/>
        <v>43452</v>
      </c>
      <c r="L899" s="624">
        <v>-1</v>
      </c>
      <c r="M899" s="616" t="s">
        <v>765</v>
      </c>
      <c r="N899" s="616" t="s">
        <v>765</v>
      </c>
      <c r="O899" s="616" t="s">
        <v>765</v>
      </c>
      <c r="P899" s="616" t="s">
        <v>765</v>
      </c>
      <c r="Q899" s="616" t="s">
        <v>765</v>
      </c>
      <c r="R899" s="616" t="s">
        <v>765</v>
      </c>
      <c r="S899" s="616" t="s">
        <v>765</v>
      </c>
      <c r="T899" s="616" t="s">
        <v>765</v>
      </c>
      <c r="U899" s="616" t="s">
        <v>765</v>
      </c>
      <c r="V899" s="616" t="s">
        <v>765</v>
      </c>
      <c r="W899" s="616" t="s">
        <v>765</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5"/>
        <v>4</v>
      </c>
      <c r="D900" s="442"/>
      <c r="E900" s="617">
        <f>E899</f>
        <v>7</v>
      </c>
      <c r="F900" s="494" t="b">
        <f t="shared" si="353"/>
        <v>1</v>
      </c>
      <c r="G900" s="442"/>
      <c r="H900" s="953"/>
      <c r="I900" s="954"/>
      <c r="J900" s="618" t="s">
        <v>767</v>
      </c>
      <c r="K900" s="619" t="str">
        <f t="shared" si="354"/>
        <v>-</v>
      </c>
      <c r="L900" s="620" t="s">
        <v>765</v>
      </c>
      <c r="M900" s="620" t="s">
        <v>765</v>
      </c>
      <c r="N900" s="620" t="s">
        <v>765</v>
      </c>
      <c r="O900" s="620" t="s">
        <v>765</v>
      </c>
      <c r="P900" s="620" t="s">
        <v>765</v>
      </c>
      <c r="Q900" s="620" t="s">
        <v>765</v>
      </c>
      <c r="R900" s="620" t="s">
        <v>765</v>
      </c>
      <c r="S900" s="620" t="s">
        <v>765</v>
      </c>
      <c r="T900" s="620" t="s">
        <v>765</v>
      </c>
      <c r="U900" s="620" t="s">
        <v>765</v>
      </c>
      <c r="V900" s="620" t="s">
        <v>765</v>
      </c>
      <c r="W900" s="620" t="s">
        <v>765</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5"/>
        <v>4</v>
      </c>
      <c r="D901" s="442"/>
      <c r="E901" s="617">
        <f>E900</f>
        <v>7</v>
      </c>
      <c r="F901" s="494" t="b">
        <f t="shared" si="353"/>
        <v>1</v>
      </c>
      <c r="G901" s="442"/>
      <c r="H901" s="955"/>
      <c r="I901" s="956"/>
      <c r="J901" s="618" t="s">
        <v>768</v>
      </c>
      <c r="K901" s="619" t="str">
        <f t="shared" si="354"/>
        <v>-</v>
      </c>
      <c r="L901" s="620" t="s">
        <v>769</v>
      </c>
      <c r="M901" s="620" t="s">
        <v>769</v>
      </c>
      <c r="N901" s="620" t="s">
        <v>769</v>
      </c>
      <c r="O901" s="620" t="s">
        <v>769</v>
      </c>
      <c r="P901" s="620" t="s">
        <v>769</v>
      </c>
      <c r="Q901" s="620" t="s">
        <v>769</v>
      </c>
      <c r="R901" s="620" t="s">
        <v>769</v>
      </c>
      <c r="S901" s="620" t="s">
        <v>769</v>
      </c>
      <c r="T901" s="620" t="s">
        <v>769</v>
      </c>
      <c r="U901" s="620" t="s">
        <v>769</v>
      </c>
      <c r="V901" s="620" t="s">
        <v>769</v>
      </c>
      <c r="W901" s="620" t="s">
        <v>769</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5"/>
        <v>4</v>
      </c>
      <c r="D902" s="442"/>
      <c r="E902" s="617">
        <f>E901</f>
        <v>7</v>
      </c>
      <c r="F902" s="494" t="b">
        <f t="shared" si="353"/>
        <v>1</v>
      </c>
      <c r="G902" s="442"/>
      <c r="H902" s="957"/>
      <c r="I902" s="958"/>
      <c r="J902" s="603" t="s">
        <v>770</v>
      </c>
      <c r="K902" s="621" t="str">
        <f t="shared" si="354"/>
        <v>-</v>
      </c>
      <c r="L902" s="618" t="s">
        <v>765</v>
      </c>
      <c r="M902" s="618" t="s">
        <v>765</v>
      </c>
      <c r="N902" s="618" t="s">
        <v>765</v>
      </c>
      <c r="O902" s="618" t="s">
        <v>765</v>
      </c>
      <c r="P902" s="618" t="s">
        <v>765</v>
      </c>
      <c r="Q902" s="618" t="s">
        <v>765</v>
      </c>
      <c r="R902" s="618" t="s">
        <v>765</v>
      </c>
      <c r="S902" s="618" t="s">
        <v>765</v>
      </c>
      <c r="T902" s="618" t="s">
        <v>765</v>
      </c>
      <c r="U902" s="618" t="s">
        <v>765</v>
      </c>
      <c r="V902" s="622" t="s">
        <v>765</v>
      </c>
      <c r="W902" s="622" t="s">
        <v>765</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5"/>
        <v>4</v>
      </c>
      <c r="D903" s="442"/>
      <c r="E903" s="500">
        <v>8</v>
      </c>
      <c r="F903" s="494" t="b">
        <f t="shared" ref="F903:F934" si="356">COUNTIFS($L903:$W903,"-")&lt;&gt;COUNTA($L903:$W903)</f>
        <v>1</v>
      </c>
      <c r="G903" s="442"/>
      <c r="H903" s="614" t="s">
        <v>782</v>
      </c>
      <c r="I903" s="614"/>
      <c r="J903" s="595" t="s">
        <v>764</v>
      </c>
      <c r="K903" s="615" t="str">
        <f t="shared" ref="K903:K934" si="357">IFERROR(DATE(2019,1,($L903-1)*7+1),"-")</f>
        <v>-</v>
      </c>
      <c r="L903" s="616" t="s">
        <v>765</v>
      </c>
      <c r="M903" s="616" t="s">
        <v>765</v>
      </c>
      <c r="N903" s="616" t="s">
        <v>765</v>
      </c>
      <c r="O903" s="616" t="s">
        <v>765</v>
      </c>
      <c r="P903" s="616" t="s">
        <v>765</v>
      </c>
      <c r="Q903" s="616" t="s">
        <v>765</v>
      </c>
      <c r="R903" s="616" t="s">
        <v>765</v>
      </c>
      <c r="S903" s="616" t="s">
        <v>765</v>
      </c>
      <c r="T903" s="616" t="s">
        <v>765</v>
      </c>
      <c r="U903" s="616" t="s">
        <v>765</v>
      </c>
      <c r="V903" s="616" t="s">
        <v>765</v>
      </c>
      <c r="W903" s="616" t="s">
        <v>765</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t="15" hidden="1" customHeight="1" outlineLevel="3" x14ac:dyDescent="0.25">
      <c r="A904" s="411"/>
      <c r="B904" s="420"/>
      <c r="C904" s="413">
        <f t="shared" si="355"/>
        <v>4</v>
      </c>
      <c r="D904" s="442"/>
      <c r="E904" s="617">
        <f>E903</f>
        <v>8</v>
      </c>
      <c r="F904" s="494" t="b">
        <f t="shared" si="356"/>
        <v>1</v>
      </c>
      <c r="G904" s="442"/>
      <c r="H904" s="953" t="s">
        <v>783</v>
      </c>
      <c r="I904" s="954"/>
      <c r="J904" s="618" t="s">
        <v>767</v>
      </c>
      <c r="K904" s="619" t="str">
        <f t="shared" si="357"/>
        <v>-</v>
      </c>
      <c r="L904" s="620" t="s">
        <v>765</v>
      </c>
      <c r="M904" s="620" t="s">
        <v>765</v>
      </c>
      <c r="N904" s="620" t="s">
        <v>765</v>
      </c>
      <c r="O904" s="620" t="s">
        <v>765</v>
      </c>
      <c r="P904" s="620" t="s">
        <v>765</v>
      </c>
      <c r="Q904" s="490">
        <v>0</v>
      </c>
      <c r="R904" s="620" t="s">
        <v>765</v>
      </c>
      <c r="S904" s="490" t="b">
        <v>1</v>
      </c>
      <c r="T904" s="620" t="s">
        <v>765</v>
      </c>
      <c r="U904" s="620" t="s">
        <v>765</v>
      </c>
      <c r="V904" s="620" t="s">
        <v>765</v>
      </c>
      <c r="W904" s="620" t="s">
        <v>765</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5"/>
        <v>4</v>
      </c>
      <c r="D905" s="442"/>
      <c r="E905" s="617">
        <f>E904</f>
        <v>8</v>
      </c>
      <c r="F905" s="494" t="b">
        <f t="shared" si="356"/>
        <v>1</v>
      </c>
      <c r="G905" s="442"/>
      <c r="H905" s="955"/>
      <c r="I905" s="956"/>
      <c r="J905" s="618" t="s">
        <v>768</v>
      </c>
      <c r="K905" s="619" t="str">
        <f t="shared" si="357"/>
        <v>-</v>
      </c>
      <c r="L905" s="620" t="s">
        <v>769</v>
      </c>
      <c r="M905" s="620" t="s">
        <v>769</v>
      </c>
      <c r="N905" s="620" t="s">
        <v>769</v>
      </c>
      <c r="O905" s="620" t="s">
        <v>769</v>
      </c>
      <c r="P905" s="620" t="s">
        <v>769</v>
      </c>
      <c r="Q905" s="620" t="s">
        <v>769</v>
      </c>
      <c r="R905" s="620" t="s">
        <v>769</v>
      </c>
      <c r="S905" s="620" t="s">
        <v>769</v>
      </c>
      <c r="T905" s="620" t="s">
        <v>769</v>
      </c>
      <c r="U905" s="620" t="s">
        <v>769</v>
      </c>
      <c r="V905" s="620" t="s">
        <v>769</v>
      </c>
      <c r="W905" s="620" t="s">
        <v>769</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5"/>
        <v>4</v>
      </c>
      <c r="D906" s="442"/>
      <c r="E906" s="617">
        <f>E905</f>
        <v>8</v>
      </c>
      <c r="F906" s="494" t="b">
        <f t="shared" si="356"/>
        <v>1</v>
      </c>
      <c r="G906" s="442"/>
      <c r="H906" s="957"/>
      <c r="I906" s="958"/>
      <c r="J906" s="603" t="s">
        <v>770</v>
      </c>
      <c r="K906" s="621" t="str">
        <f t="shared" si="357"/>
        <v>-</v>
      </c>
      <c r="L906" s="618" t="s">
        <v>765</v>
      </c>
      <c r="M906" s="618" t="s">
        <v>765</v>
      </c>
      <c r="N906" s="618" t="s">
        <v>765</v>
      </c>
      <c r="O906" s="618" t="s">
        <v>765</v>
      </c>
      <c r="P906" s="618" t="s">
        <v>765</v>
      </c>
      <c r="Q906" s="618" t="s">
        <v>765</v>
      </c>
      <c r="R906" s="618" t="s">
        <v>765</v>
      </c>
      <c r="S906" s="618" t="s">
        <v>765</v>
      </c>
      <c r="T906" s="618" t="s">
        <v>765</v>
      </c>
      <c r="U906" s="618" t="s">
        <v>765</v>
      </c>
      <c r="V906" s="622" t="s">
        <v>765</v>
      </c>
      <c r="W906" s="622" t="s">
        <v>765</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ref="C907:C938" si="358">INT($C$859)+3</f>
        <v>4</v>
      </c>
      <c r="D907" s="442"/>
      <c r="E907" s="500">
        <v>9</v>
      </c>
      <c r="F907" s="494" t="b">
        <f t="shared" si="356"/>
        <v>1</v>
      </c>
      <c r="G907" s="442"/>
      <c r="H907" s="614" t="s">
        <v>784</v>
      </c>
      <c r="I907" s="614"/>
      <c r="J907" s="595" t="s">
        <v>764</v>
      </c>
      <c r="K907" s="615" t="str">
        <f t="shared" si="357"/>
        <v>-</v>
      </c>
      <c r="L907" s="616" t="s">
        <v>765</v>
      </c>
      <c r="M907" s="616" t="s">
        <v>765</v>
      </c>
      <c r="N907" s="616" t="s">
        <v>765</v>
      </c>
      <c r="O907" s="616" t="s">
        <v>765</v>
      </c>
      <c r="P907" s="616" t="s">
        <v>765</v>
      </c>
      <c r="Q907" s="616" t="s">
        <v>765</v>
      </c>
      <c r="R907" s="616" t="s">
        <v>765</v>
      </c>
      <c r="S907" s="616" t="s">
        <v>765</v>
      </c>
      <c r="T907" s="616" t="s">
        <v>765</v>
      </c>
      <c r="U907" s="616" t="s">
        <v>765</v>
      </c>
      <c r="V907" s="616" t="s">
        <v>765</v>
      </c>
      <c r="W907" s="616" t="s">
        <v>765</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t="15" hidden="1" customHeight="1" outlineLevel="3" x14ac:dyDescent="0.25">
      <c r="A908" s="411"/>
      <c r="B908" s="420"/>
      <c r="C908" s="413">
        <f t="shared" si="358"/>
        <v>4</v>
      </c>
      <c r="D908" s="442"/>
      <c r="E908" s="617">
        <f>E907</f>
        <v>9</v>
      </c>
      <c r="F908" s="494" t="b">
        <f t="shared" si="356"/>
        <v>1</v>
      </c>
      <c r="G908" s="442"/>
      <c r="H908" s="953" t="s">
        <v>785</v>
      </c>
      <c r="I908" s="954"/>
      <c r="J908" s="618" t="s">
        <v>767</v>
      </c>
      <c r="K908" s="619" t="str">
        <f t="shared" si="357"/>
        <v>-</v>
      </c>
      <c r="L908" s="620" t="s">
        <v>765</v>
      </c>
      <c r="M908" s="620" t="s">
        <v>765</v>
      </c>
      <c r="N908" s="620" t="s">
        <v>765</v>
      </c>
      <c r="O908" s="620" t="s">
        <v>765</v>
      </c>
      <c r="P908" s="620" t="s">
        <v>765</v>
      </c>
      <c r="Q908" s="625">
        <f>INT($I$358/7)</f>
        <v>5</v>
      </c>
      <c r="R908" s="620" t="s">
        <v>765</v>
      </c>
      <c r="S908" s="490" t="b">
        <v>1</v>
      </c>
      <c r="T908" s="620">
        <v>1</v>
      </c>
      <c r="U908" s="620" t="s">
        <v>765</v>
      </c>
      <c r="V908" s="620" t="s">
        <v>765</v>
      </c>
      <c r="W908" s="620" t="s">
        <v>765</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8"/>
        <v>4</v>
      </c>
      <c r="D909" s="442"/>
      <c r="E909" s="617">
        <f>E908</f>
        <v>9</v>
      </c>
      <c r="F909" s="494" t="b">
        <f t="shared" si="356"/>
        <v>1</v>
      </c>
      <c r="G909" s="442"/>
      <c r="H909" s="955"/>
      <c r="I909" s="956"/>
      <c r="J909" s="618" t="s">
        <v>768</v>
      </c>
      <c r="K909" s="619" t="str">
        <f t="shared" si="357"/>
        <v>-</v>
      </c>
      <c r="L909" s="620" t="s">
        <v>769</v>
      </c>
      <c r="M909" s="620" t="s">
        <v>769</v>
      </c>
      <c r="N909" s="620" t="s">
        <v>769</v>
      </c>
      <c r="O909" s="620" t="s">
        <v>769</v>
      </c>
      <c r="P909" s="620" t="s">
        <v>769</v>
      </c>
      <c r="Q909" s="620" t="s">
        <v>769</v>
      </c>
      <c r="R909" s="620" t="s">
        <v>769</v>
      </c>
      <c r="S909" s="620" t="s">
        <v>769</v>
      </c>
      <c r="T909" s="620" t="s">
        <v>769</v>
      </c>
      <c r="U909" s="620" t="s">
        <v>769</v>
      </c>
      <c r="V909" s="620" t="s">
        <v>769</v>
      </c>
      <c r="W909" s="620" t="s">
        <v>769</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8"/>
        <v>4</v>
      </c>
      <c r="D910" s="442"/>
      <c r="E910" s="617">
        <f>E909</f>
        <v>9</v>
      </c>
      <c r="F910" s="494" t="b">
        <f t="shared" si="356"/>
        <v>1</v>
      </c>
      <c r="G910" s="442"/>
      <c r="H910" s="957"/>
      <c r="I910" s="958"/>
      <c r="J910" s="603" t="s">
        <v>770</v>
      </c>
      <c r="K910" s="621" t="str">
        <f t="shared" si="357"/>
        <v>-</v>
      </c>
      <c r="L910" s="618" t="s">
        <v>765</v>
      </c>
      <c r="M910" s="618" t="s">
        <v>765</v>
      </c>
      <c r="N910" s="618" t="s">
        <v>765</v>
      </c>
      <c r="O910" s="618" t="s">
        <v>765</v>
      </c>
      <c r="P910" s="618" t="s">
        <v>765</v>
      </c>
      <c r="Q910" s="618" t="s">
        <v>765</v>
      </c>
      <c r="R910" s="618" t="s">
        <v>765</v>
      </c>
      <c r="S910" s="618" t="s">
        <v>765</v>
      </c>
      <c r="T910" s="618" t="s">
        <v>765</v>
      </c>
      <c r="U910" s="618" t="s">
        <v>765</v>
      </c>
      <c r="V910" s="622" t="s">
        <v>765</v>
      </c>
      <c r="W910" s="622" t="s">
        <v>765</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8"/>
        <v>4</v>
      </c>
      <c r="D911" s="442"/>
      <c r="E911" s="500">
        <v>10</v>
      </c>
      <c r="F911" s="494" t="b">
        <f t="shared" si="356"/>
        <v>1</v>
      </c>
      <c r="G911" s="442"/>
      <c r="H911" s="614" t="s">
        <v>786</v>
      </c>
      <c r="I911" s="614"/>
      <c r="J911" s="595" t="s">
        <v>764</v>
      </c>
      <c r="K911" s="615" t="str">
        <f t="shared" si="357"/>
        <v>-</v>
      </c>
      <c r="L911" s="616" t="s">
        <v>765</v>
      </c>
      <c r="M911" s="616" t="s">
        <v>765</v>
      </c>
      <c r="N911" s="616" t="s">
        <v>765</v>
      </c>
      <c r="O911" s="616" t="s">
        <v>765</v>
      </c>
      <c r="P911" s="616" t="s">
        <v>765</v>
      </c>
      <c r="Q911" s="616" t="s">
        <v>765</v>
      </c>
      <c r="R911" s="616" t="s">
        <v>765</v>
      </c>
      <c r="S911" s="616" t="s">
        <v>765</v>
      </c>
      <c r="T911" s="616" t="s">
        <v>765</v>
      </c>
      <c r="U911" s="616" t="s">
        <v>765</v>
      </c>
      <c r="V911" s="616" t="s">
        <v>765</v>
      </c>
      <c r="W911" s="616" t="s">
        <v>765</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8"/>
        <v>4</v>
      </c>
      <c r="D912" s="442"/>
      <c r="E912" s="617">
        <f>E911</f>
        <v>10</v>
      </c>
      <c r="F912" s="494" t="b">
        <f t="shared" si="356"/>
        <v>1</v>
      </c>
      <c r="G912" s="442"/>
      <c r="H912" s="953" t="s">
        <v>787</v>
      </c>
      <c r="I912" s="954"/>
      <c r="J912" s="618" t="s">
        <v>767</v>
      </c>
      <c r="K912" s="619" t="str">
        <f t="shared" si="357"/>
        <v>-</v>
      </c>
      <c r="L912" s="620" t="s">
        <v>765</v>
      </c>
      <c r="M912" s="620" t="s">
        <v>765</v>
      </c>
      <c r="N912" s="620" t="s">
        <v>765</v>
      </c>
      <c r="O912" s="620" t="s">
        <v>765</v>
      </c>
      <c r="P912" s="620" t="s">
        <v>765</v>
      </c>
      <c r="Q912" s="625">
        <f>INT($I$359/7)</f>
        <v>7</v>
      </c>
      <c r="R912" s="620" t="s">
        <v>765</v>
      </c>
      <c r="S912" s="490" t="b">
        <v>1</v>
      </c>
      <c r="T912" s="620">
        <v>2</v>
      </c>
      <c r="U912" s="620" t="s">
        <v>765</v>
      </c>
      <c r="V912" s="620" t="s">
        <v>765</v>
      </c>
      <c r="W912" s="620" t="s">
        <v>765</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8"/>
        <v>4</v>
      </c>
      <c r="D913" s="442"/>
      <c r="E913" s="617">
        <f>E912</f>
        <v>10</v>
      </c>
      <c r="F913" s="494" t="b">
        <f t="shared" si="356"/>
        <v>1</v>
      </c>
      <c r="G913" s="442"/>
      <c r="H913" s="955"/>
      <c r="I913" s="956"/>
      <c r="J913" s="618" t="s">
        <v>768</v>
      </c>
      <c r="K913" s="619" t="str">
        <f t="shared" si="357"/>
        <v>-</v>
      </c>
      <c r="L913" s="620" t="s">
        <v>769</v>
      </c>
      <c r="M913" s="620" t="s">
        <v>769</v>
      </c>
      <c r="N913" s="620" t="s">
        <v>769</v>
      </c>
      <c r="O913" s="620" t="s">
        <v>769</v>
      </c>
      <c r="P913" s="620" t="s">
        <v>769</v>
      </c>
      <c r="Q913" s="620" t="s">
        <v>769</v>
      </c>
      <c r="R913" s="620" t="s">
        <v>769</v>
      </c>
      <c r="S913" s="620" t="s">
        <v>769</v>
      </c>
      <c r="T913" s="620" t="s">
        <v>769</v>
      </c>
      <c r="U913" s="620" t="s">
        <v>769</v>
      </c>
      <c r="V913" s="620" t="s">
        <v>769</v>
      </c>
      <c r="W913" s="620" t="s">
        <v>769</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8"/>
        <v>4</v>
      </c>
      <c r="D914" s="442"/>
      <c r="E914" s="617">
        <f>E913</f>
        <v>10</v>
      </c>
      <c r="F914" s="494" t="b">
        <f t="shared" si="356"/>
        <v>1</v>
      </c>
      <c r="G914" s="442"/>
      <c r="H914" s="957"/>
      <c r="I914" s="958"/>
      <c r="J914" s="603" t="s">
        <v>770</v>
      </c>
      <c r="K914" s="621" t="str">
        <f t="shared" si="357"/>
        <v>-</v>
      </c>
      <c r="L914" s="618" t="s">
        <v>765</v>
      </c>
      <c r="M914" s="618" t="s">
        <v>765</v>
      </c>
      <c r="N914" s="618" t="s">
        <v>765</v>
      </c>
      <c r="O914" s="618" t="s">
        <v>765</v>
      </c>
      <c r="P914" s="618" t="s">
        <v>765</v>
      </c>
      <c r="Q914" s="618" t="s">
        <v>765</v>
      </c>
      <c r="R914" s="618" t="s">
        <v>765</v>
      </c>
      <c r="S914" s="618" t="s">
        <v>765</v>
      </c>
      <c r="T914" s="618" t="s">
        <v>765</v>
      </c>
      <c r="U914" s="618" t="s">
        <v>765</v>
      </c>
      <c r="V914" s="622" t="s">
        <v>765</v>
      </c>
      <c r="W914" s="622" t="s">
        <v>765</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si="358"/>
        <v>4</v>
      </c>
      <c r="D915" s="442"/>
      <c r="E915" s="500">
        <v>11</v>
      </c>
      <c r="F915" s="494" t="b">
        <f t="shared" si="356"/>
        <v>1</v>
      </c>
      <c r="G915" s="442"/>
      <c r="H915" s="614" t="s">
        <v>788</v>
      </c>
      <c r="I915" s="614"/>
      <c r="J915" s="595" t="s">
        <v>764</v>
      </c>
      <c r="K915" s="615" t="str">
        <f t="shared" si="357"/>
        <v>-</v>
      </c>
      <c r="L915" s="616" t="s">
        <v>765</v>
      </c>
      <c r="M915" s="616" t="s">
        <v>765</v>
      </c>
      <c r="N915" s="616" t="s">
        <v>765</v>
      </c>
      <c r="O915" s="616" t="s">
        <v>765</v>
      </c>
      <c r="P915" s="616" t="s">
        <v>765</v>
      </c>
      <c r="Q915" s="616" t="s">
        <v>765</v>
      </c>
      <c r="R915" s="616" t="s">
        <v>765</v>
      </c>
      <c r="S915" s="616" t="s">
        <v>765</v>
      </c>
      <c r="T915" s="616" t="s">
        <v>765</v>
      </c>
      <c r="U915" s="616" t="s">
        <v>765</v>
      </c>
      <c r="V915" s="616" t="s">
        <v>765</v>
      </c>
      <c r="W915" s="616" t="s">
        <v>765</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8"/>
        <v>4</v>
      </c>
      <c r="D916" s="442"/>
      <c r="E916" s="617">
        <f>E915</f>
        <v>11</v>
      </c>
      <c r="F916" s="494" t="b">
        <f t="shared" si="356"/>
        <v>1</v>
      </c>
      <c r="G916" s="442"/>
      <c r="H916" s="953" t="s">
        <v>787</v>
      </c>
      <c r="I916" s="954"/>
      <c r="J916" s="618" t="s">
        <v>767</v>
      </c>
      <c r="K916" s="619" t="str">
        <f t="shared" si="357"/>
        <v>-</v>
      </c>
      <c r="L916" s="620" t="s">
        <v>765</v>
      </c>
      <c r="M916" s="620" t="s">
        <v>765</v>
      </c>
      <c r="N916" s="620" t="s">
        <v>765</v>
      </c>
      <c r="O916" s="620" t="s">
        <v>765</v>
      </c>
      <c r="P916" s="620" t="s">
        <v>765</v>
      </c>
      <c r="Q916" s="625">
        <f>INT($I$360/7)</f>
        <v>7</v>
      </c>
      <c r="R916" s="620" t="s">
        <v>765</v>
      </c>
      <c r="S916" s="490" t="b">
        <v>1</v>
      </c>
      <c r="T916" s="620">
        <v>3</v>
      </c>
      <c r="U916" s="620" t="s">
        <v>765</v>
      </c>
      <c r="V916" s="620" t="s">
        <v>765</v>
      </c>
      <c r="W916" s="620" t="s">
        <v>765</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8"/>
        <v>4</v>
      </c>
      <c r="D917" s="442"/>
      <c r="E917" s="617">
        <f>E916</f>
        <v>11</v>
      </c>
      <c r="F917" s="494" t="b">
        <f t="shared" si="356"/>
        <v>1</v>
      </c>
      <c r="G917" s="442"/>
      <c r="H917" s="955"/>
      <c r="I917" s="956"/>
      <c r="J917" s="618" t="s">
        <v>768</v>
      </c>
      <c r="K917" s="619" t="str">
        <f t="shared" si="357"/>
        <v>-</v>
      </c>
      <c r="L917" s="620" t="s">
        <v>769</v>
      </c>
      <c r="M917" s="620" t="s">
        <v>769</v>
      </c>
      <c r="N917" s="620" t="s">
        <v>769</v>
      </c>
      <c r="O917" s="620" t="s">
        <v>769</v>
      </c>
      <c r="P917" s="620" t="s">
        <v>769</v>
      </c>
      <c r="Q917" s="620" t="s">
        <v>769</v>
      </c>
      <c r="R917" s="620" t="s">
        <v>769</v>
      </c>
      <c r="S917" s="620" t="s">
        <v>769</v>
      </c>
      <c r="T917" s="620" t="s">
        <v>769</v>
      </c>
      <c r="U917" s="620" t="s">
        <v>769</v>
      </c>
      <c r="V917" s="620" t="s">
        <v>769</v>
      </c>
      <c r="W917" s="620" t="s">
        <v>769</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8"/>
        <v>4</v>
      </c>
      <c r="D918" s="442"/>
      <c r="E918" s="617">
        <f>E917</f>
        <v>11</v>
      </c>
      <c r="F918" s="494" t="b">
        <f t="shared" si="356"/>
        <v>1</v>
      </c>
      <c r="G918" s="442"/>
      <c r="H918" s="957"/>
      <c r="I918" s="958"/>
      <c r="J918" s="603" t="s">
        <v>770</v>
      </c>
      <c r="K918" s="621" t="str">
        <f t="shared" si="357"/>
        <v>-</v>
      </c>
      <c r="L918" s="618" t="s">
        <v>765</v>
      </c>
      <c r="M918" s="618" t="s">
        <v>765</v>
      </c>
      <c r="N918" s="618" t="s">
        <v>765</v>
      </c>
      <c r="O918" s="618" t="s">
        <v>765</v>
      </c>
      <c r="P918" s="618" t="s">
        <v>765</v>
      </c>
      <c r="Q918" s="618" t="s">
        <v>765</v>
      </c>
      <c r="R918" s="618" t="s">
        <v>765</v>
      </c>
      <c r="S918" s="618" t="s">
        <v>765</v>
      </c>
      <c r="T918" s="618" t="s">
        <v>765</v>
      </c>
      <c r="U918" s="618" t="s">
        <v>765</v>
      </c>
      <c r="V918" s="622" t="s">
        <v>765</v>
      </c>
      <c r="W918" s="622" t="s">
        <v>765</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8"/>
        <v>4</v>
      </c>
      <c r="D919" s="442"/>
      <c r="E919" s="500">
        <v>12</v>
      </c>
      <c r="F919" s="494" t="b">
        <f t="shared" si="356"/>
        <v>1</v>
      </c>
      <c r="G919" s="442"/>
      <c r="H919" s="614" t="s">
        <v>789</v>
      </c>
      <c r="I919" s="614"/>
      <c r="J919" s="595" t="s">
        <v>764</v>
      </c>
      <c r="K919" s="615" t="str">
        <f t="shared" si="357"/>
        <v>-</v>
      </c>
      <c r="L919" s="616" t="s">
        <v>765</v>
      </c>
      <c r="M919" s="616" t="s">
        <v>765</v>
      </c>
      <c r="N919" s="616" t="s">
        <v>765</v>
      </c>
      <c r="O919" s="616" t="s">
        <v>765</v>
      </c>
      <c r="P919" s="616" t="s">
        <v>765</v>
      </c>
      <c r="Q919" s="616" t="s">
        <v>765</v>
      </c>
      <c r="R919" s="616" t="s">
        <v>765</v>
      </c>
      <c r="S919" s="616" t="s">
        <v>765</v>
      </c>
      <c r="T919" s="616" t="s">
        <v>765</v>
      </c>
      <c r="U919" s="616" t="s">
        <v>765</v>
      </c>
      <c r="V919" s="616" t="s">
        <v>765</v>
      </c>
      <c r="W919" s="616" t="s">
        <v>765</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8"/>
        <v>4</v>
      </c>
      <c r="D920" s="442"/>
      <c r="E920" s="617">
        <f>E919</f>
        <v>12</v>
      </c>
      <c r="F920" s="494" t="b">
        <f t="shared" si="356"/>
        <v>1</v>
      </c>
      <c r="G920" s="442"/>
      <c r="H920" s="953" t="s">
        <v>787</v>
      </c>
      <c r="I920" s="954"/>
      <c r="J920" s="618" t="s">
        <v>767</v>
      </c>
      <c r="K920" s="619" t="str">
        <f t="shared" si="357"/>
        <v>-</v>
      </c>
      <c r="L920" s="620" t="s">
        <v>765</v>
      </c>
      <c r="M920" s="620" t="s">
        <v>765</v>
      </c>
      <c r="N920" s="620" t="s">
        <v>765</v>
      </c>
      <c r="O920" s="620" t="s">
        <v>765</v>
      </c>
      <c r="P920" s="620" t="s">
        <v>765</v>
      </c>
      <c r="Q920" s="625">
        <f>INT($I$361/7)</f>
        <v>7</v>
      </c>
      <c r="R920" s="620" t="s">
        <v>765</v>
      </c>
      <c r="S920" s="490" t="b">
        <v>1</v>
      </c>
      <c r="T920" s="620">
        <v>4</v>
      </c>
      <c r="U920" s="620" t="s">
        <v>765</v>
      </c>
      <c r="V920" s="620" t="s">
        <v>765</v>
      </c>
      <c r="W920" s="620" t="s">
        <v>765</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8"/>
        <v>4</v>
      </c>
      <c r="D921" s="442"/>
      <c r="E921" s="617">
        <f>E920</f>
        <v>12</v>
      </c>
      <c r="F921" s="494" t="b">
        <f t="shared" si="356"/>
        <v>1</v>
      </c>
      <c r="G921" s="442"/>
      <c r="H921" s="955"/>
      <c r="I921" s="956"/>
      <c r="J921" s="618" t="s">
        <v>768</v>
      </c>
      <c r="K921" s="619" t="str">
        <f t="shared" si="357"/>
        <v>-</v>
      </c>
      <c r="L921" s="620" t="s">
        <v>769</v>
      </c>
      <c r="M921" s="620" t="s">
        <v>769</v>
      </c>
      <c r="N921" s="620" t="s">
        <v>769</v>
      </c>
      <c r="O921" s="620" t="s">
        <v>769</v>
      </c>
      <c r="P921" s="620" t="s">
        <v>769</v>
      </c>
      <c r="Q921" s="620" t="s">
        <v>769</v>
      </c>
      <c r="R921" s="620" t="s">
        <v>769</v>
      </c>
      <c r="S921" s="620" t="s">
        <v>769</v>
      </c>
      <c r="T921" s="620" t="s">
        <v>769</v>
      </c>
      <c r="U921" s="620" t="s">
        <v>769</v>
      </c>
      <c r="V921" s="620" t="s">
        <v>769</v>
      </c>
      <c r="W921" s="620" t="s">
        <v>769</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8"/>
        <v>4</v>
      </c>
      <c r="D922" s="442"/>
      <c r="E922" s="617">
        <f>E921</f>
        <v>12</v>
      </c>
      <c r="F922" s="494" t="b">
        <f t="shared" si="356"/>
        <v>1</v>
      </c>
      <c r="G922" s="442"/>
      <c r="H922" s="957"/>
      <c r="I922" s="958"/>
      <c r="J922" s="603" t="s">
        <v>770</v>
      </c>
      <c r="K922" s="621" t="str">
        <f t="shared" si="357"/>
        <v>-</v>
      </c>
      <c r="L922" s="618" t="s">
        <v>765</v>
      </c>
      <c r="M922" s="618" t="s">
        <v>765</v>
      </c>
      <c r="N922" s="618" t="s">
        <v>765</v>
      </c>
      <c r="O922" s="618" t="s">
        <v>765</v>
      </c>
      <c r="P922" s="618" t="s">
        <v>765</v>
      </c>
      <c r="Q922" s="618" t="s">
        <v>765</v>
      </c>
      <c r="R922" s="618" t="s">
        <v>765</v>
      </c>
      <c r="S922" s="618" t="s">
        <v>765</v>
      </c>
      <c r="T922" s="618" t="s">
        <v>765</v>
      </c>
      <c r="U922" s="618" t="s">
        <v>765</v>
      </c>
      <c r="V922" s="622" t="s">
        <v>765</v>
      </c>
      <c r="W922" s="622" t="s">
        <v>765</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8"/>
        <v>4</v>
      </c>
      <c r="D923" s="442"/>
      <c r="E923" s="500">
        <v>13</v>
      </c>
      <c r="F923" s="494" t="b">
        <f t="shared" si="356"/>
        <v>1</v>
      </c>
      <c r="G923" s="442"/>
      <c r="H923" s="614" t="s">
        <v>790</v>
      </c>
      <c r="I923" s="614"/>
      <c r="J923" s="595" t="s">
        <v>764</v>
      </c>
      <c r="K923" s="615">
        <f t="shared" si="357"/>
        <v>43452</v>
      </c>
      <c r="L923" s="624">
        <v>-1</v>
      </c>
      <c r="M923" s="616" t="s">
        <v>765</v>
      </c>
      <c r="N923" s="616" t="s">
        <v>765</v>
      </c>
      <c r="O923" s="616" t="s">
        <v>765</v>
      </c>
      <c r="P923" s="616" t="s">
        <v>765</v>
      </c>
      <c r="Q923" s="616" t="s">
        <v>765</v>
      </c>
      <c r="R923" s="616" t="s">
        <v>765</v>
      </c>
      <c r="S923" s="616" t="s">
        <v>765</v>
      </c>
      <c r="T923" s="616" t="s">
        <v>765</v>
      </c>
      <c r="U923" s="616" t="s">
        <v>765</v>
      </c>
      <c r="V923" s="616" t="s">
        <v>765</v>
      </c>
      <c r="W923" s="616" t="s">
        <v>765</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8"/>
        <v>4</v>
      </c>
      <c r="D924" s="442"/>
      <c r="E924" s="617">
        <f>E923</f>
        <v>13</v>
      </c>
      <c r="F924" s="494" t="b">
        <f t="shared" si="356"/>
        <v>1</v>
      </c>
      <c r="G924" s="442"/>
      <c r="H924" s="953" t="s">
        <v>791</v>
      </c>
      <c r="I924" s="954"/>
      <c r="J924" s="618" t="s">
        <v>767</v>
      </c>
      <c r="K924" s="619" t="str">
        <f t="shared" si="357"/>
        <v>-</v>
      </c>
      <c r="L924" s="620" t="s">
        <v>765</v>
      </c>
      <c r="M924" s="620" t="s">
        <v>765</v>
      </c>
      <c r="N924" s="620" t="s">
        <v>765</v>
      </c>
      <c r="O924" s="620" t="s">
        <v>765</v>
      </c>
      <c r="P924" s="620" t="s">
        <v>765</v>
      </c>
      <c r="Q924" s="490">
        <f>INT(150/7)+2</f>
        <v>23</v>
      </c>
      <c r="R924" s="620" t="s">
        <v>765</v>
      </c>
      <c r="S924" s="490" t="b">
        <v>1</v>
      </c>
      <c r="T924" s="620" t="s">
        <v>765</v>
      </c>
      <c r="U924" s="620" t="s">
        <v>765</v>
      </c>
      <c r="V924" s="620" t="s">
        <v>765</v>
      </c>
      <c r="W924" s="620" t="s">
        <v>765</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8"/>
        <v>4</v>
      </c>
      <c r="D925" s="442"/>
      <c r="E925" s="617">
        <f>E924</f>
        <v>13</v>
      </c>
      <c r="F925" s="494" t="b">
        <f t="shared" si="356"/>
        <v>1</v>
      </c>
      <c r="G925" s="442"/>
      <c r="H925" s="955"/>
      <c r="I925" s="956"/>
      <c r="J925" s="618" t="s">
        <v>768</v>
      </c>
      <c r="K925" s="619" t="str">
        <f t="shared" si="357"/>
        <v>-</v>
      </c>
      <c r="L925" s="620" t="s">
        <v>769</v>
      </c>
      <c r="M925" s="620" t="s">
        <v>769</v>
      </c>
      <c r="N925" s="620" t="s">
        <v>769</v>
      </c>
      <c r="O925" s="620" t="s">
        <v>769</v>
      </c>
      <c r="P925" s="620" t="s">
        <v>769</v>
      </c>
      <c r="Q925" s="620" t="s">
        <v>769</v>
      </c>
      <c r="R925" s="620" t="s">
        <v>769</v>
      </c>
      <c r="S925" s="620" t="s">
        <v>769</v>
      </c>
      <c r="T925" s="620" t="s">
        <v>769</v>
      </c>
      <c r="U925" s="620" t="s">
        <v>769</v>
      </c>
      <c r="V925" s="620" t="s">
        <v>769</v>
      </c>
      <c r="W925" s="620" t="s">
        <v>769</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8"/>
        <v>4</v>
      </c>
      <c r="D926" s="442"/>
      <c r="E926" s="617">
        <f>E925</f>
        <v>13</v>
      </c>
      <c r="F926" s="494" t="b">
        <f t="shared" si="356"/>
        <v>1</v>
      </c>
      <c r="G926" s="442"/>
      <c r="H926" s="957"/>
      <c r="I926" s="958"/>
      <c r="J926" s="603" t="s">
        <v>770</v>
      </c>
      <c r="K926" s="621" t="str">
        <f t="shared" si="357"/>
        <v>-</v>
      </c>
      <c r="L926" s="618" t="s">
        <v>765</v>
      </c>
      <c r="M926" s="618" t="s">
        <v>765</v>
      </c>
      <c r="N926" s="618" t="s">
        <v>765</v>
      </c>
      <c r="O926" s="618" t="s">
        <v>765</v>
      </c>
      <c r="P926" s="618" t="s">
        <v>765</v>
      </c>
      <c r="Q926" s="618" t="s">
        <v>765</v>
      </c>
      <c r="R926" s="618" t="s">
        <v>765</v>
      </c>
      <c r="S926" s="618" t="s">
        <v>765</v>
      </c>
      <c r="T926" s="618" t="s">
        <v>765</v>
      </c>
      <c r="U926" s="618" t="s">
        <v>765</v>
      </c>
      <c r="V926" s="622" t="s">
        <v>765</v>
      </c>
      <c r="W926" s="622" t="s">
        <v>765</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8"/>
        <v>4</v>
      </c>
      <c r="D927" s="442"/>
      <c r="E927" s="500">
        <v>14</v>
      </c>
      <c r="F927" s="494" t="b">
        <f t="shared" si="356"/>
        <v>1</v>
      </c>
      <c r="G927" s="442"/>
      <c r="H927" s="614" t="s">
        <v>792</v>
      </c>
      <c r="I927" s="614"/>
      <c r="J927" s="595" t="s">
        <v>764</v>
      </c>
      <c r="K927" s="615" t="str">
        <f t="shared" si="357"/>
        <v>-</v>
      </c>
      <c r="L927" s="616" t="s">
        <v>765</v>
      </c>
      <c r="M927" s="616" t="s">
        <v>765</v>
      </c>
      <c r="N927" s="616" t="s">
        <v>765</v>
      </c>
      <c r="O927" s="616" t="s">
        <v>765</v>
      </c>
      <c r="P927" s="616" t="s">
        <v>765</v>
      </c>
      <c r="Q927" s="616" t="s">
        <v>765</v>
      </c>
      <c r="R927" s="616" t="s">
        <v>765</v>
      </c>
      <c r="S927" s="616" t="s">
        <v>765</v>
      </c>
      <c r="T927" s="616" t="s">
        <v>765</v>
      </c>
      <c r="U927" s="616" t="s">
        <v>765</v>
      </c>
      <c r="V927" s="616" t="s">
        <v>765</v>
      </c>
      <c r="W927" s="616" t="s">
        <v>765</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8"/>
        <v>4</v>
      </c>
      <c r="D928" s="442"/>
      <c r="E928" s="617">
        <f>E927</f>
        <v>14</v>
      </c>
      <c r="F928" s="494" t="b">
        <f t="shared" si="356"/>
        <v>1</v>
      </c>
      <c r="G928" s="442"/>
      <c r="H928" s="953" t="s">
        <v>793</v>
      </c>
      <c r="I928" s="954"/>
      <c r="J928" s="618" t="s">
        <v>767</v>
      </c>
      <c r="K928" s="619" t="str">
        <f t="shared" si="357"/>
        <v>-</v>
      </c>
      <c r="L928" s="620" t="s">
        <v>765</v>
      </c>
      <c r="M928" s="620" t="s">
        <v>765</v>
      </c>
      <c r="N928" s="620" t="s">
        <v>765</v>
      </c>
      <c r="O928" s="620" t="s">
        <v>765</v>
      </c>
      <c r="P928" s="620" t="s">
        <v>765</v>
      </c>
      <c r="Q928" s="490">
        <f>INT(150/7)+2</f>
        <v>23</v>
      </c>
      <c r="R928" s="620" t="s">
        <v>765</v>
      </c>
      <c r="S928" s="490" t="b">
        <v>1</v>
      </c>
      <c r="T928" s="620" t="s">
        <v>765</v>
      </c>
      <c r="U928" s="620" t="s">
        <v>765</v>
      </c>
      <c r="V928" s="620" t="s">
        <v>765</v>
      </c>
      <c r="W928" s="620" t="s">
        <v>765</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8"/>
        <v>4</v>
      </c>
      <c r="D929" s="442"/>
      <c r="E929" s="617">
        <f>E928</f>
        <v>14</v>
      </c>
      <c r="F929" s="494" t="b">
        <f t="shared" si="356"/>
        <v>1</v>
      </c>
      <c r="G929" s="442"/>
      <c r="H929" s="955"/>
      <c r="I929" s="956"/>
      <c r="J929" s="618" t="s">
        <v>768</v>
      </c>
      <c r="K929" s="619" t="str">
        <f t="shared" si="357"/>
        <v>-</v>
      </c>
      <c r="L929" s="620" t="s">
        <v>769</v>
      </c>
      <c r="M929" s="620" t="s">
        <v>769</v>
      </c>
      <c r="N929" s="620" t="s">
        <v>769</v>
      </c>
      <c r="O929" s="620" t="s">
        <v>769</v>
      </c>
      <c r="P929" s="620" t="s">
        <v>769</v>
      </c>
      <c r="Q929" s="620" t="s">
        <v>769</v>
      </c>
      <c r="R929" s="620" t="s">
        <v>769</v>
      </c>
      <c r="S929" s="620" t="s">
        <v>769</v>
      </c>
      <c r="T929" s="620" t="s">
        <v>769</v>
      </c>
      <c r="U929" s="620" t="s">
        <v>769</v>
      </c>
      <c r="V929" s="620" t="s">
        <v>769</v>
      </c>
      <c r="W929" s="620" t="s">
        <v>769</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8"/>
        <v>4</v>
      </c>
      <c r="D930" s="442"/>
      <c r="E930" s="617">
        <f>E929</f>
        <v>14</v>
      </c>
      <c r="F930" s="494" t="b">
        <f t="shared" si="356"/>
        <v>1</v>
      </c>
      <c r="G930" s="442"/>
      <c r="H930" s="957"/>
      <c r="I930" s="958"/>
      <c r="J930" s="603" t="s">
        <v>770</v>
      </c>
      <c r="K930" s="621" t="str">
        <f t="shared" si="357"/>
        <v>-</v>
      </c>
      <c r="L930" s="618" t="s">
        <v>765</v>
      </c>
      <c r="M930" s="618" t="s">
        <v>765</v>
      </c>
      <c r="N930" s="618" t="s">
        <v>765</v>
      </c>
      <c r="O930" s="618" t="s">
        <v>765</v>
      </c>
      <c r="P930" s="618" t="s">
        <v>765</v>
      </c>
      <c r="Q930" s="618" t="s">
        <v>765</v>
      </c>
      <c r="R930" s="618" t="s">
        <v>765</v>
      </c>
      <c r="S930" s="618" t="s">
        <v>765</v>
      </c>
      <c r="T930" s="618" t="s">
        <v>765</v>
      </c>
      <c r="U930" s="618" t="s">
        <v>765</v>
      </c>
      <c r="V930" s="622" t="s">
        <v>765</v>
      </c>
      <c r="W930" s="622" t="s">
        <v>765</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8"/>
        <v>4</v>
      </c>
      <c r="D931" s="442"/>
      <c r="E931" s="500">
        <v>15</v>
      </c>
      <c r="F931" s="494" t="b">
        <f t="shared" si="356"/>
        <v>1</v>
      </c>
      <c r="G931" s="442"/>
      <c r="H931" s="614" t="s">
        <v>794</v>
      </c>
      <c r="I931" s="614"/>
      <c r="J931" s="595" t="s">
        <v>764</v>
      </c>
      <c r="K931" s="615" t="str">
        <f t="shared" si="357"/>
        <v>-</v>
      </c>
      <c r="L931" s="616" t="s">
        <v>765</v>
      </c>
      <c r="M931" s="616" t="s">
        <v>765</v>
      </c>
      <c r="N931" s="616" t="s">
        <v>765</v>
      </c>
      <c r="O931" s="616" t="s">
        <v>765</v>
      </c>
      <c r="P931" s="616" t="s">
        <v>765</v>
      </c>
      <c r="Q931" s="616" t="s">
        <v>765</v>
      </c>
      <c r="R931" s="616" t="s">
        <v>765</v>
      </c>
      <c r="S931" s="616" t="s">
        <v>765</v>
      </c>
      <c r="T931" s="616" t="s">
        <v>765</v>
      </c>
      <c r="U931" s="616" t="s">
        <v>765</v>
      </c>
      <c r="V931" s="616" t="s">
        <v>765</v>
      </c>
      <c r="W931" s="616" t="s">
        <v>765</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8"/>
        <v>4</v>
      </c>
      <c r="D932" s="442"/>
      <c r="E932" s="617">
        <f>E931</f>
        <v>15</v>
      </c>
      <c r="F932" s="494" t="b">
        <f t="shared" si="356"/>
        <v>1</v>
      </c>
      <c r="G932" s="442"/>
      <c r="H932" s="953" t="s">
        <v>795</v>
      </c>
      <c r="I932" s="954"/>
      <c r="J932" s="618" t="s">
        <v>767</v>
      </c>
      <c r="K932" s="619" t="str">
        <f t="shared" si="357"/>
        <v>-</v>
      </c>
      <c r="L932" s="620" t="s">
        <v>765</v>
      </c>
      <c r="M932" s="620" t="s">
        <v>765</v>
      </c>
      <c r="N932" s="620" t="s">
        <v>765</v>
      </c>
      <c r="O932" s="620" t="s">
        <v>765</v>
      </c>
      <c r="P932" s="620" t="s">
        <v>765</v>
      </c>
      <c r="Q932" s="490">
        <f>INT(150/7)+2</f>
        <v>23</v>
      </c>
      <c r="R932" s="620" t="s">
        <v>765</v>
      </c>
      <c r="S932" s="490" t="b">
        <v>1</v>
      </c>
      <c r="T932" s="620" t="s">
        <v>765</v>
      </c>
      <c r="U932" s="620" t="s">
        <v>765</v>
      </c>
      <c r="V932" s="620" t="s">
        <v>765</v>
      </c>
      <c r="W932" s="620" t="s">
        <v>765</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8"/>
        <v>4</v>
      </c>
      <c r="D933" s="442"/>
      <c r="E933" s="617">
        <f>E932</f>
        <v>15</v>
      </c>
      <c r="F933" s="494" t="b">
        <f t="shared" si="356"/>
        <v>1</v>
      </c>
      <c r="G933" s="442"/>
      <c r="H933" s="955"/>
      <c r="I933" s="956"/>
      <c r="J933" s="618" t="s">
        <v>768</v>
      </c>
      <c r="K933" s="619" t="str">
        <f t="shared" si="357"/>
        <v>-</v>
      </c>
      <c r="L933" s="620" t="s">
        <v>769</v>
      </c>
      <c r="M933" s="620" t="s">
        <v>769</v>
      </c>
      <c r="N933" s="620" t="s">
        <v>769</v>
      </c>
      <c r="O933" s="620" t="s">
        <v>769</v>
      </c>
      <c r="P933" s="620" t="s">
        <v>769</v>
      </c>
      <c r="Q933" s="620" t="s">
        <v>769</v>
      </c>
      <c r="R933" s="620" t="s">
        <v>769</v>
      </c>
      <c r="S933" s="620" t="s">
        <v>769</v>
      </c>
      <c r="T933" s="620" t="s">
        <v>769</v>
      </c>
      <c r="U933" s="620" t="s">
        <v>769</v>
      </c>
      <c r="V933" s="620" t="s">
        <v>769</v>
      </c>
      <c r="W933" s="490">
        <v>0.8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8"/>
        <v>4</v>
      </c>
      <c r="D934" s="442"/>
      <c r="E934" s="617">
        <f>E933</f>
        <v>15</v>
      </c>
      <c r="F934" s="494" t="b">
        <f t="shared" si="356"/>
        <v>1</v>
      </c>
      <c r="G934" s="442"/>
      <c r="H934" s="957"/>
      <c r="I934" s="958"/>
      <c r="J934" s="603" t="s">
        <v>770</v>
      </c>
      <c r="K934" s="621" t="str">
        <f t="shared" si="357"/>
        <v>-</v>
      </c>
      <c r="L934" s="618" t="s">
        <v>765</v>
      </c>
      <c r="M934" s="618" t="s">
        <v>765</v>
      </c>
      <c r="N934" s="618" t="s">
        <v>765</v>
      </c>
      <c r="O934" s="618" t="s">
        <v>765</v>
      </c>
      <c r="P934" s="618" t="s">
        <v>765</v>
      </c>
      <c r="Q934" s="618" t="s">
        <v>765</v>
      </c>
      <c r="R934" s="618" t="s">
        <v>765</v>
      </c>
      <c r="S934" s="618" t="s">
        <v>765</v>
      </c>
      <c r="T934" s="618" t="s">
        <v>765</v>
      </c>
      <c r="U934" s="618" t="s">
        <v>765</v>
      </c>
      <c r="V934" s="622" t="s">
        <v>765</v>
      </c>
      <c r="W934" s="622" t="s">
        <v>765</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8"/>
        <v>4</v>
      </c>
      <c r="D935" s="442"/>
      <c r="E935" s="500">
        <v>16</v>
      </c>
      <c r="F935" s="494" t="b">
        <f t="shared" ref="F935:F966" si="359">COUNTIFS($L935:$W935,"-")&lt;&gt;COUNTA($L935:$W935)</f>
        <v>1</v>
      </c>
      <c r="G935" s="442"/>
      <c r="H935" s="614" t="s">
        <v>796</v>
      </c>
      <c r="I935" s="614"/>
      <c r="J935" s="595" t="s">
        <v>764</v>
      </c>
      <c r="K935" s="615" t="str">
        <f t="shared" ref="K935:K966" si="360">IFERROR(DATE(2019,1,($L935-1)*7+1),"-")</f>
        <v>-</v>
      </c>
      <c r="L935" s="616" t="s">
        <v>765</v>
      </c>
      <c r="M935" s="616" t="s">
        <v>765</v>
      </c>
      <c r="N935" s="616" t="s">
        <v>765</v>
      </c>
      <c r="O935" s="616" t="s">
        <v>765</v>
      </c>
      <c r="P935" s="616" t="s">
        <v>765</v>
      </c>
      <c r="Q935" s="616" t="s">
        <v>765</v>
      </c>
      <c r="R935" s="616" t="s">
        <v>765</v>
      </c>
      <c r="S935" s="616" t="s">
        <v>765</v>
      </c>
      <c r="T935" s="616" t="s">
        <v>765</v>
      </c>
      <c r="U935" s="616" t="s">
        <v>765</v>
      </c>
      <c r="V935" s="616" t="s">
        <v>765</v>
      </c>
      <c r="W935" s="616" t="s">
        <v>765</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idden="1" outlineLevel="3" x14ac:dyDescent="0.25">
      <c r="A936" s="411"/>
      <c r="B936" s="420"/>
      <c r="C936" s="413">
        <f t="shared" si="358"/>
        <v>4</v>
      </c>
      <c r="D936" s="442"/>
      <c r="E936" s="617">
        <f>E935</f>
        <v>16</v>
      </c>
      <c r="F936" s="494" t="b">
        <f t="shared" si="359"/>
        <v>1</v>
      </c>
      <c r="G936" s="442"/>
      <c r="H936" s="953"/>
      <c r="I936" s="954"/>
      <c r="J936" s="618" t="s">
        <v>767</v>
      </c>
      <c r="K936" s="619" t="str">
        <f t="shared" si="360"/>
        <v>-</v>
      </c>
      <c r="L936" s="620" t="s">
        <v>765</v>
      </c>
      <c r="M936" s="620" t="s">
        <v>765</v>
      </c>
      <c r="N936" s="620" t="s">
        <v>765</v>
      </c>
      <c r="O936" s="620" t="s">
        <v>765</v>
      </c>
      <c r="P936" s="620" t="s">
        <v>765</v>
      </c>
      <c r="Q936" s="620" t="s">
        <v>765</v>
      </c>
      <c r="R936" s="490">
        <v>0</v>
      </c>
      <c r="S936" s="490" t="b">
        <v>1</v>
      </c>
      <c r="T936" s="620" t="s">
        <v>765</v>
      </c>
      <c r="U936" s="620" t="s">
        <v>765</v>
      </c>
      <c r="V936" s="620" t="s">
        <v>765</v>
      </c>
      <c r="W936" s="620" t="s">
        <v>765</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8"/>
        <v>4</v>
      </c>
      <c r="D937" s="442"/>
      <c r="E937" s="617">
        <f>E936</f>
        <v>16</v>
      </c>
      <c r="F937" s="494" t="b">
        <f t="shared" si="359"/>
        <v>1</v>
      </c>
      <c r="G937" s="442"/>
      <c r="H937" s="955"/>
      <c r="I937" s="956"/>
      <c r="J937" s="618" t="s">
        <v>768</v>
      </c>
      <c r="K937" s="619" t="str">
        <f t="shared" si="360"/>
        <v>-</v>
      </c>
      <c r="L937" s="620" t="s">
        <v>769</v>
      </c>
      <c r="M937" s="620" t="s">
        <v>769</v>
      </c>
      <c r="N937" s="620" t="s">
        <v>769</v>
      </c>
      <c r="O937" s="620" t="s">
        <v>769</v>
      </c>
      <c r="P937" s="620" t="s">
        <v>769</v>
      </c>
      <c r="Q937" s="620" t="s">
        <v>769</v>
      </c>
      <c r="R937" s="620" t="s">
        <v>769</v>
      </c>
      <c r="S937" s="620" t="s">
        <v>769</v>
      </c>
      <c r="T937" s="620" t="s">
        <v>769</v>
      </c>
      <c r="U937" s="620" t="s">
        <v>769</v>
      </c>
      <c r="V937" s="620" t="s">
        <v>769</v>
      </c>
      <c r="W937" s="620" t="s">
        <v>769</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8"/>
        <v>4</v>
      </c>
      <c r="D938" s="442"/>
      <c r="E938" s="617">
        <f>E937</f>
        <v>16</v>
      </c>
      <c r="F938" s="494" t="b">
        <f t="shared" si="359"/>
        <v>1</v>
      </c>
      <c r="G938" s="442"/>
      <c r="H938" s="957"/>
      <c r="I938" s="958"/>
      <c r="J938" s="603" t="s">
        <v>770</v>
      </c>
      <c r="K938" s="621" t="str">
        <f t="shared" si="360"/>
        <v>-</v>
      </c>
      <c r="L938" s="618" t="s">
        <v>765</v>
      </c>
      <c r="M938" s="618" t="s">
        <v>765</v>
      </c>
      <c r="N938" s="618" t="s">
        <v>765</v>
      </c>
      <c r="O938" s="618" t="s">
        <v>765</v>
      </c>
      <c r="P938" s="618" t="s">
        <v>765</v>
      </c>
      <c r="Q938" s="618" t="s">
        <v>765</v>
      </c>
      <c r="R938" s="618" t="s">
        <v>765</v>
      </c>
      <c r="S938" s="618" t="s">
        <v>765</v>
      </c>
      <c r="T938" s="618" t="s">
        <v>765</v>
      </c>
      <c r="U938" s="618" t="s">
        <v>765</v>
      </c>
      <c r="V938" s="622" t="s">
        <v>765</v>
      </c>
      <c r="W938" s="622" t="s">
        <v>765</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ref="C939:C970" si="361">INT($C$859)+3</f>
        <v>4</v>
      </c>
      <c r="D939" s="442"/>
      <c r="E939" s="500">
        <v>17</v>
      </c>
      <c r="F939" s="494" t="b">
        <f t="shared" si="359"/>
        <v>1</v>
      </c>
      <c r="G939" s="442"/>
      <c r="H939" s="614" t="s">
        <v>797</v>
      </c>
      <c r="I939" s="614"/>
      <c r="J939" s="595" t="s">
        <v>764</v>
      </c>
      <c r="K939" s="615" t="str">
        <f t="shared" si="360"/>
        <v>-</v>
      </c>
      <c r="L939" s="616" t="s">
        <v>765</v>
      </c>
      <c r="M939" s="623">
        <v>42</v>
      </c>
      <c r="N939" s="616" t="s">
        <v>765</v>
      </c>
      <c r="O939" s="616" t="s">
        <v>765</v>
      </c>
      <c r="P939" s="616" t="s">
        <v>765</v>
      </c>
      <c r="Q939" s="616" t="s">
        <v>765</v>
      </c>
      <c r="R939" s="616" t="s">
        <v>765</v>
      </c>
      <c r="S939" s="616" t="s">
        <v>765</v>
      </c>
      <c r="T939" s="616" t="s">
        <v>765</v>
      </c>
      <c r="U939" s="616" t="s">
        <v>765</v>
      </c>
      <c r="V939" s="616" t="s">
        <v>765</v>
      </c>
      <c r="W939" s="616" t="s">
        <v>765</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61"/>
        <v>4</v>
      </c>
      <c r="D940" s="442"/>
      <c r="E940" s="617">
        <f>E939</f>
        <v>17</v>
      </c>
      <c r="F940" s="494" t="b">
        <f t="shared" si="359"/>
        <v>1</v>
      </c>
      <c r="G940" s="442"/>
      <c r="H940" s="953" t="s">
        <v>798</v>
      </c>
      <c r="I940" s="954"/>
      <c r="J940" s="618" t="s">
        <v>767</v>
      </c>
      <c r="K940" s="619" t="str">
        <f t="shared" si="360"/>
        <v>-</v>
      </c>
      <c r="L940" s="620" t="s">
        <v>765</v>
      </c>
      <c r="M940" s="620" t="s">
        <v>765</v>
      </c>
      <c r="N940" s="620" t="s">
        <v>765</v>
      </c>
      <c r="O940" s="620" t="s">
        <v>765</v>
      </c>
      <c r="P940" s="620" t="s">
        <v>765</v>
      </c>
      <c r="Q940" s="620" t="s">
        <v>765</v>
      </c>
      <c r="R940" s="490">
        <v>0</v>
      </c>
      <c r="S940" s="620" t="s">
        <v>765</v>
      </c>
      <c r="T940" s="620" t="s">
        <v>765</v>
      </c>
      <c r="U940" s="620" t="s">
        <v>765</v>
      </c>
      <c r="V940" s="620" t="s">
        <v>765</v>
      </c>
      <c r="W940" s="620" t="s">
        <v>765</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61"/>
        <v>4</v>
      </c>
      <c r="D941" s="442"/>
      <c r="E941" s="617">
        <f>E940</f>
        <v>17</v>
      </c>
      <c r="F941" s="494" t="b">
        <f t="shared" si="359"/>
        <v>1</v>
      </c>
      <c r="G941" s="442"/>
      <c r="H941" s="955"/>
      <c r="I941" s="956"/>
      <c r="J941" s="618" t="s">
        <v>768</v>
      </c>
      <c r="K941" s="619" t="str">
        <f t="shared" si="360"/>
        <v>-</v>
      </c>
      <c r="L941" s="620" t="s">
        <v>769</v>
      </c>
      <c r="M941" s="620" t="s">
        <v>769</v>
      </c>
      <c r="N941" s="620" t="s">
        <v>769</v>
      </c>
      <c r="O941" s="620" t="s">
        <v>769</v>
      </c>
      <c r="P941" s="620" t="s">
        <v>769</v>
      </c>
      <c r="Q941" s="620" t="s">
        <v>769</v>
      </c>
      <c r="R941" s="620" t="s">
        <v>769</v>
      </c>
      <c r="S941" s="620" t="s">
        <v>769</v>
      </c>
      <c r="T941" s="620" t="s">
        <v>769</v>
      </c>
      <c r="U941" s="620" t="s">
        <v>769</v>
      </c>
      <c r="V941" s="620" t="s">
        <v>769</v>
      </c>
      <c r="W941" s="620" t="s">
        <v>769</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61"/>
        <v>4</v>
      </c>
      <c r="D942" s="442"/>
      <c r="E942" s="617">
        <f>E941</f>
        <v>17</v>
      </c>
      <c r="F942" s="494" t="b">
        <f t="shared" si="359"/>
        <v>1</v>
      </c>
      <c r="G942" s="442"/>
      <c r="H942" s="957"/>
      <c r="I942" s="958"/>
      <c r="J942" s="603" t="s">
        <v>770</v>
      </c>
      <c r="K942" s="621" t="str">
        <f t="shared" si="360"/>
        <v>-</v>
      </c>
      <c r="L942" s="618" t="s">
        <v>765</v>
      </c>
      <c r="M942" s="618" t="s">
        <v>765</v>
      </c>
      <c r="N942" s="618" t="s">
        <v>765</v>
      </c>
      <c r="O942" s="618" t="s">
        <v>765</v>
      </c>
      <c r="P942" s="618" t="s">
        <v>765</v>
      </c>
      <c r="Q942" s="618" t="s">
        <v>765</v>
      </c>
      <c r="R942" s="618" t="s">
        <v>765</v>
      </c>
      <c r="S942" s="618" t="s">
        <v>765</v>
      </c>
      <c r="T942" s="618" t="s">
        <v>765</v>
      </c>
      <c r="U942" s="618" t="s">
        <v>765</v>
      </c>
      <c r="V942" s="622" t="s">
        <v>765</v>
      </c>
      <c r="W942" s="622" t="s">
        <v>765</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61"/>
        <v>4</v>
      </c>
      <c r="D943" s="442"/>
      <c r="E943" s="500">
        <v>18</v>
      </c>
      <c r="F943" s="494" t="b">
        <f t="shared" si="359"/>
        <v>1</v>
      </c>
      <c r="G943" s="442"/>
      <c r="H943" s="614" t="s">
        <v>799</v>
      </c>
      <c r="I943" s="614"/>
      <c r="J943" s="595" t="s">
        <v>764</v>
      </c>
      <c r="K943" s="615" t="str">
        <f t="shared" si="360"/>
        <v>-</v>
      </c>
      <c r="L943" s="616" t="s">
        <v>765</v>
      </c>
      <c r="M943" s="616" t="s">
        <v>765</v>
      </c>
      <c r="N943" s="616" t="s">
        <v>765</v>
      </c>
      <c r="O943" s="616" t="s">
        <v>765</v>
      </c>
      <c r="P943" s="616" t="s">
        <v>765</v>
      </c>
      <c r="Q943" s="616" t="s">
        <v>765</v>
      </c>
      <c r="R943" s="616" t="s">
        <v>765</v>
      </c>
      <c r="S943" s="616" t="s">
        <v>765</v>
      </c>
      <c r="T943" s="616" t="s">
        <v>765</v>
      </c>
      <c r="U943" s="616" t="s">
        <v>765</v>
      </c>
      <c r="V943" s="616" t="s">
        <v>765</v>
      </c>
      <c r="W943" s="616" t="s">
        <v>765</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t="15" hidden="1" customHeight="1" outlineLevel="3" x14ac:dyDescent="0.25">
      <c r="A944" s="411"/>
      <c r="B944" s="420"/>
      <c r="C944" s="413">
        <f t="shared" si="361"/>
        <v>4</v>
      </c>
      <c r="D944" s="442"/>
      <c r="E944" s="617">
        <f>E943</f>
        <v>18</v>
      </c>
      <c r="F944" s="494" t="b">
        <f t="shared" si="359"/>
        <v>1</v>
      </c>
      <c r="G944" s="442"/>
      <c r="H944" s="953" t="s">
        <v>800</v>
      </c>
      <c r="I944" s="954"/>
      <c r="J944" s="618" t="s">
        <v>767</v>
      </c>
      <c r="K944" s="619" t="str">
        <f t="shared" si="360"/>
        <v>-</v>
      </c>
      <c r="L944" s="620" t="s">
        <v>765</v>
      </c>
      <c r="M944" s="620" t="s">
        <v>765</v>
      </c>
      <c r="N944" s="620" t="s">
        <v>765</v>
      </c>
      <c r="O944" s="490">
        <v>1</v>
      </c>
      <c r="P944" s="620" t="s">
        <v>765</v>
      </c>
      <c r="Q944" s="620" t="s">
        <v>765</v>
      </c>
      <c r="R944" s="620" t="s">
        <v>765</v>
      </c>
      <c r="S944" s="620" t="s">
        <v>765</v>
      </c>
      <c r="T944" s="620" t="s">
        <v>765</v>
      </c>
      <c r="U944" s="620" t="s">
        <v>765</v>
      </c>
      <c r="V944" s="620" t="s">
        <v>765</v>
      </c>
      <c r="W944" s="620" t="s">
        <v>765</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61"/>
        <v>4</v>
      </c>
      <c r="D945" s="442"/>
      <c r="E945" s="617">
        <f>E944</f>
        <v>18</v>
      </c>
      <c r="F945" s="494" t="b">
        <f t="shared" si="359"/>
        <v>1</v>
      </c>
      <c r="G945" s="442"/>
      <c r="H945" s="955"/>
      <c r="I945" s="956"/>
      <c r="J945" s="618" t="s">
        <v>768</v>
      </c>
      <c r="K945" s="619" t="str">
        <f t="shared" si="360"/>
        <v>-</v>
      </c>
      <c r="L945" s="620" t="s">
        <v>769</v>
      </c>
      <c r="M945" s="490">
        <v>38</v>
      </c>
      <c r="N945" s="620" t="s">
        <v>769</v>
      </c>
      <c r="O945" s="620" t="s">
        <v>769</v>
      </c>
      <c r="P945" s="620" t="s">
        <v>769</v>
      </c>
      <c r="Q945" s="620" t="s">
        <v>769</v>
      </c>
      <c r="R945" s="620" t="s">
        <v>769</v>
      </c>
      <c r="S945" s="620" t="s">
        <v>769</v>
      </c>
      <c r="T945" s="620" t="s">
        <v>769</v>
      </c>
      <c r="U945" s="620" t="s">
        <v>769</v>
      </c>
      <c r="V945" s="620" t="s">
        <v>769</v>
      </c>
      <c r="W945" s="620" t="s">
        <v>769</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61"/>
        <v>4</v>
      </c>
      <c r="D946" s="442"/>
      <c r="E946" s="617">
        <f>E945</f>
        <v>18</v>
      </c>
      <c r="F946" s="494" t="b">
        <f t="shared" si="359"/>
        <v>1</v>
      </c>
      <c r="G946" s="442"/>
      <c r="H946" s="957"/>
      <c r="I946" s="958"/>
      <c r="J946" s="603" t="s">
        <v>770</v>
      </c>
      <c r="K946" s="621" t="str">
        <f t="shared" si="360"/>
        <v>-</v>
      </c>
      <c r="L946" s="618" t="s">
        <v>765</v>
      </c>
      <c r="M946" s="618" t="s">
        <v>765</v>
      </c>
      <c r="N946" s="618" t="s">
        <v>765</v>
      </c>
      <c r="O946" s="618" t="s">
        <v>765</v>
      </c>
      <c r="P946" s="618" t="s">
        <v>765</v>
      </c>
      <c r="Q946" s="618" t="s">
        <v>765</v>
      </c>
      <c r="R946" s="618" t="s">
        <v>765</v>
      </c>
      <c r="S946" s="618" t="s">
        <v>765</v>
      </c>
      <c r="T946" s="618" t="s">
        <v>765</v>
      </c>
      <c r="U946" s="618" t="s">
        <v>765</v>
      </c>
      <c r="V946" s="622" t="s">
        <v>765</v>
      </c>
      <c r="W946" s="622" t="s">
        <v>765</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si="361"/>
        <v>4</v>
      </c>
      <c r="D947" s="442"/>
      <c r="E947" s="500">
        <v>19</v>
      </c>
      <c r="F947" s="494" t="b">
        <f t="shared" si="359"/>
        <v>1</v>
      </c>
      <c r="G947" s="442"/>
      <c r="H947" s="614" t="s">
        <v>801</v>
      </c>
      <c r="I947" s="614"/>
      <c r="J947" s="595" t="s">
        <v>764</v>
      </c>
      <c r="K947" s="615" t="str">
        <f t="shared" si="360"/>
        <v>-</v>
      </c>
      <c r="L947" s="616" t="s">
        <v>765</v>
      </c>
      <c r="M947" s="616" t="s">
        <v>765</v>
      </c>
      <c r="N947" s="616" t="s">
        <v>765</v>
      </c>
      <c r="O947" s="616" t="s">
        <v>765</v>
      </c>
      <c r="P947" s="616" t="s">
        <v>765</v>
      </c>
      <c r="Q947" s="616" t="s">
        <v>765</v>
      </c>
      <c r="R947" s="616" t="s">
        <v>765</v>
      </c>
      <c r="S947" s="616" t="s">
        <v>765</v>
      </c>
      <c r="T947" s="616" t="s">
        <v>765</v>
      </c>
      <c r="U947" s="616" t="s">
        <v>765</v>
      </c>
      <c r="V947" s="616" t="s">
        <v>765</v>
      </c>
      <c r="W947" s="616" t="s">
        <v>765</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1"/>
        <v>4</v>
      </c>
      <c r="D948" s="442"/>
      <c r="E948" s="617">
        <f>E947</f>
        <v>19</v>
      </c>
      <c r="F948" s="494" t="b">
        <f t="shared" si="359"/>
        <v>1</v>
      </c>
      <c r="G948" s="442"/>
      <c r="H948" s="953" t="s">
        <v>802</v>
      </c>
      <c r="I948" s="954"/>
      <c r="J948" s="618" t="s">
        <v>767</v>
      </c>
      <c r="K948" s="619">
        <f t="shared" si="360"/>
        <v>43536</v>
      </c>
      <c r="L948" s="490">
        <v>11</v>
      </c>
      <c r="M948" s="620" t="s">
        <v>765</v>
      </c>
      <c r="N948" s="620" t="s">
        <v>765</v>
      </c>
      <c r="O948" s="620" t="s">
        <v>765</v>
      </c>
      <c r="P948" s="620" t="s">
        <v>765</v>
      </c>
      <c r="Q948" s="620" t="s">
        <v>765</v>
      </c>
      <c r="R948" s="620" t="s">
        <v>765</v>
      </c>
      <c r="S948" s="620" t="s">
        <v>765</v>
      </c>
      <c r="T948" s="620" t="s">
        <v>765</v>
      </c>
      <c r="U948" s="620" t="s">
        <v>765</v>
      </c>
      <c r="V948" s="620" t="s">
        <v>765</v>
      </c>
      <c r="W948" s="620" t="s">
        <v>765</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1"/>
        <v>4</v>
      </c>
      <c r="D949" s="442"/>
      <c r="E949" s="617">
        <f>E948</f>
        <v>19</v>
      </c>
      <c r="F949" s="494" t="b">
        <f t="shared" si="359"/>
        <v>1</v>
      </c>
      <c r="G949" s="442"/>
      <c r="H949" s="955"/>
      <c r="I949" s="956"/>
      <c r="J949" s="618" t="s">
        <v>768</v>
      </c>
      <c r="K949" s="619" t="str">
        <f t="shared" si="360"/>
        <v>-</v>
      </c>
      <c r="L949" s="620" t="s">
        <v>769</v>
      </c>
      <c r="M949" s="620" t="s">
        <v>769</v>
      </c>
      <c r="N949" s="490">
        <v>20</v>
      </c>
      <c r="O949" s="490">
        <v>3</v>
      </c>
      <c r="P949" s="620" t="s">
        <v>769</v>
      </c>
      <c r="Q949" s="620" t="s">
        <v>769</v>
      </c>
      <c r="R949" s="620" t="s">
        <v>769</v>
      </c>
      <c r="S949" s="620" t="s">
        <v>769</v>
      </c>
      <c r="T949" s="620" t="s">
        <v>769</v>
      </c>
      <c r="U949" s="620" t="s">
        <v>769</v>
      </c>
      <c r="V949" s="620" t="s">
        <v>769</v>
      </c>
      <c r="W949" s="490">
        <v>0.1</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1"/>
        <v>4</v>
      </c>
      <c r="D950" s="442"/>
      <c r="E950" s="617">
        <f>E949</f>
        <v>19</v>
      </c>
      <c r="F950" s="494" t="b">
        <f t="shared" si="359"/>
        <v>1</v>
      </c>
      <c r="G950" s="442"/>
      <c r="H950" s="957"/>
      <c r="I950" s="958"/>
      <c r="J950" s="603" t="s">
        <v>770</v>
      </c>
      <c r="K950" s="621" t="str">
        <f t="shared" si="360"/>
        <v>-</v>
      </c>
      <c r="L950" s="618" t="s">
        <v>765</v>
      </c>
      <c r="M950" s="618" t="s">
        <v>765</v>
      </c>
      <c r="N950" s="618" t="s">
        <v>765</v>
      </c>
      <c r="O950" s="618" t="s">
        <v>765</v>
      </c>
      <c r="P950" s="618" t="s">
        <v>765</v>
      </c>
      <c r="Q950" s="618" t="s">
        <v>765</v>
      </c>
      <c r="R950" s="618" t="s">
        <v>765</v>
      </c>
      <c r="S950" s="618" t="s">
        <v>765</v>
      </c>
      <c r="T950" s="618" t="s">
        <v>765</v>
      </c>
      <c r="U950" s="618" t="s">
        <v>765</v>
      </c>
      <c r="V950" s="622" t="s">
        <v>765</v>
      </c>
      <c r="W950" s="626">
        <v>0.75</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1"/>
        <v>4</v>
      </c>
      <c r="D951" s="442"/>
      <c r="E951" s="500">
        <v>20</v>
      </c>
      <c r="F951" s="494" t="b">
        <f t="shared" si="359"/>
        <v>1</v>
      </c>
      <c r="G951" s="442"/>
      <c r="H951" s="614" t="s">
        <v>803</v>
      </c>
      <c r="I951" s="614"/>
      <c r="J951" s="595" t="s">
        <v>764</v>
      </c>
      <c r="K951" s="615" t="str">
        <f t="shared" si="360"/>
        <v>-</v>
      </c>
      <c r="L951" s="616" t="s">
        <v>765</v>
      </c>
      <c r="M951" s="616" t="s">
        <v>765</v>
      </c>
      <c r="N951" s="616" t="s">
        <v>765</v>
      </c>
      <c r="O951" s="616" t="s">
        <v>765</v>
      </c>
      <c r="P951" s="616" t="s">
        <v>765</v>
      </c>
      <c r="Q951" s="616" t="s">
        <v>765</v>
      </c>
      <c r="R951" s="616" t="s">
        <v>765</v>
      </c>
      <c r="S951" s="616" t="s">
        <v>765</v>
      </c>
      <c r="T951" s="616" t="s">
        <v>765</v>
      </c>
      <c r="U951" s="616" t="s">
        <v>765</v>
      </c>
      <c r="V951" s="616" t="s">
        <v>765</v>
      </c>
      <c r="W951" s="616" t="s">
        <v>765</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1"/>
        <v>4</v>
      </c>
      <c r="D952" s="442"/>
      <c r="E952" s="617">
        <f>E951</f>
        <v>20</v>
      </c>
      <c r="F952" s="494" t="b">
        <f t="shared" si="359"/>
        <v>1</v>
      </c>
      <c r="G952" s="442"/>
      <c r="H952" s="953" t="s">
        <v>804</v>
      </c>
      <c r="I952" s="954"/>
      <c r="J952" s="618" t="s">
        <v>767</v>
      </c>
      <c r="K952" s="619">
        <f t="shared" si="360"/>
        <v>43711</v>
      </c>
      <c r="L952" s="490">
        <v>36</v>
      </c>
      <c r="M952" s="620" t="s">
        <v>765</v>
      </c>
      <c r="N952" s="620" t="s">
        <v>765</v>
      </c>
      <c r="O952" s="620" t="s">
        <v>765</v>
      </c>
      <c r="P952" s="620" t="s">
        <v>765</v>
      </c>
      <c r="Q952" s="620" t="s">
        <v>765</v>
      </c>
      <c r="R952" s="620" t="s">
        <v>765</v>
      </c>
      <c r="S952" s="620" t="s">
        <v>765</v>
      </c>
      <c r="T952" s="620" t="s">
        <v>765</v>
      </c>
      <c r="U952" s="620" t="s">
        <v>765</v>
      </c>
      <c r="V952" s="620" t="s">
        <v>765</v>
      </c>
      <c r="W952" s="620" t="s">
        <v>765</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1"/>
        <v>4</v>
      </c>
      <c r="D953" s="442"/>
      <c r="E953" s="617">
        <f>E952</f>
        <v>20</v>
      </c>
      <c r="F953" s="494" t="b">
        <f t="shared" si="359"/>
        <v>1</v>
      </c>
      <c r="G953" s="442"/>
      <c r="H953" s="955"/>
      <c r="I953" s="956"/>
      <c r="J953" s="618" t="s">
        <v>768</v>
      </c>
      <c r="K953" s="619" t="str">
        <f t="shared" si="360"/>
        <v>-</v>
      </c>
      <c r="L953" s="620" t="s">
        <v>769</v>
      </c>
      <c r="M953" s="620" t="s">
        <v>769</v>
      </c>
      <c r="N953" s="490">
        <v>20</v>
      </c>
      <c r="O953" s="490">
        <v>6</v>
      </c>
      <c r="P953" s="620" t="s">
        <v>769</v>
      </c>
      <c r="Q953" s="620" t="s">
        <v>769</v>
      </c>
      <c r="R953" s="620" t="s">
        <v>769</v>
      </c>
      <c r="S953" s="620" t="s">
        <v>769</v>
      </c>
      <c r="T953" s="620" t="s">
        <v>769</v>
      </c>
      <c r="U953" s="620" t="s">
        <v>769</v>
      </c>
      <c r="V953" s="620" t="s">
        <v>769</v>
      </c>
      <c r="W953" s="490">
        <v>0.1</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1"/>
        <v>4</v>
      </c>
      <c r="D954" s="442"/>
      <c r="E954" s="617">
        <f>E953</f>
        <v>20</v>
      </c>
      <c r="F954" s="494" t="b">
        <f t="shared" si="359"/>
        <v>1</v>
      </c>
      <c r="G954" s="442"/>
      <c r="H954" s="957"/>
      <c r="I954" s="958"/>
      <c r="J954" s="603" t="s">
        <v>770</v>
      </c>
      <c r="K954" s="621" t="str">
        <f t="shared" si="360"/>
        <v>-</v>
      </c>
      <c r="L954" s="618" t="s">
        <v>765</v>
      </c>
      <c r="M954" s="618" t="s">
        <v>765</v>
      </c>
      <c r="N954" s="618" t="s">
        <v>765</v>
      </c>
      <c r="O954" s="618" t="s">
        <v>765</v>
      </c>
      <c r="P954" s="618" t="s">
        <v>765</v>
      </c>
      <c r="Q954" s="618" t="s">
        <v>765</v>
      </c>
      <c r="R954" s="618" t="s">
        <v>765</v>
      </c>
      <c r="S954" s="618" t="s">
        <v>765</v>
      </c>
      <c r="T954" s="618" t="s">
        <v>765</v>
      </c>
      <c r="U954" s="618" t="s">
        <v>765</v>
      </c>
      <c r="V954" s="622" t="s">
        <v>765</v>
      </c>
      <c r="W954" s="626">
        <v>0.75</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1"/>
        <v>4</v>
      </c>
      <c r="D955" s="442"/>
      <c r="E955" s="500">
        <v>21</v>
      </c>
      <c r="F955" s="494" t="b">
        <f t="shared" si="359"/>
        <v>1</v>
      </c>
      <c r="G955" s="442"/>
      <c r="H955" s="614" t="s">
        <v>805</v>
      </c>
      <c r="I955" s="614"/>
      <c r="J955" s="595" t="s">
        <v>764</v>
      </c>
      <c r="K955" s="615" t="str">
        <f t="shared" si="360"/>
        <v>-</v>
      </c>
      <c r="L955" s="616" t="s">
        <v>765</v>
      </c>
      <c r="M955" s="616" t="s">
        <v>765</v>
      </c>
      <c r="N955" s="616" t="s">
        <v>765</v>
      </c>
      <c r="O955" s="616" t="s">
        <v>765</v>
      </c>
      <c r="P955" s="616" t="s">
        <v>765</v>
      </c>
      <c r="Q955" s="616" t="s">
        <v>765</v>
      </c>
      <c r="R955" s="616" t="s">
        <v>765</v>
      </c>
      <c r="S955" s="616" t="s">
        <v>765</v>
      </c>
      <c r="T955" s="616" t="s">
        <v>765</v>
      </c>
      <c r="U955" s="616" t="s">
        <v>765</v>
      </c>
      <c r="V955" s="616" t="s">
        <v>765</v>
      </c>
      <c r="W955" s="616" t="s">
        <v>765</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1"/>
        <v>4</v>
      </c>
      <c r="D956" s="442"/>
      <c r="E956" s="617">
        <f>E955</f>
        <v>21</v>
      </c>
      <c r="F956" s="494" t="b">
        <f t="shared" si="359"/>
        <v>1</v>
      </c>
      <c r="G956" s="442"/>
      <c r="H956" s="953" t="s">
        <v>806</v>
      </c>
      <c r="I956" s="954"/>
      <c r="J956" s="618" t="s">
        <v>767</v>
      </c>
      <c r="K956" s="619">
        <f t="shared" si="360"/>
        <v>43753</v>
      </c>
      <c r="L956" s="490">
        <v>42</v>
      </c>
      <c r="M956" s="620" t="s">
        <v>765</v>
      </c>
      <c r="N956" s="620" t="s">
        <v>765</v>
      </c>
      <c r="O956" s="620" t="s">
        <v>765</v>
      </c>
      <c r="P956" s="620" t="s">
        <v>765</v>
      </c>
      <c r="Q956" s="620" t="s">
        <v>765</v>
      </c>
      <c r="R956" s="620" t="s">
        <v>765</v>
      </c>
      <c r="S956" s="620" t="s">
        <v>765</v>
      </c>
      <c r="T956" s="620" t="s">
        <v>765</v>
      </c>
      <c r="U956" s="620" t="s">
        <v>765</v>
      </c>
      <c r="V956" s="620" t="s">
        <v>765</v>
      </c>
      <c r="W956" s="620" t="s">
        <v>765</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1"/>
        <v>4</v>
      </c>
      <c r="D957" s="442"/>
      <c r="E957" s="617">
        <f>E956</f>
        <v>21</v>
      </c>
      <c r="F957" s="494" t="b">
        <f t="shared" si="359"/>
        <v>1</v>
      </c>
      <c r="G957" s="442"/>
      <c r="H957" s="955"/>
      <c r="I957" s="956"/>
      <c r="J957" s="618" t="s">
        <v>768</v>
      </c>
      <c r="K957" s="619" t="str">
        <f t="shared" si="360"/>
        <v>-</v>
      </c>
      <c r="L957" s="620" t="s">
        <v>769</v>
      </c>
      <c r="M957" s="620" t="s">
        <v>769</v>
      </c>
      <c r="N957" s="490">
        <v>28</v>
      </c>
      <c r="O957" s="490">
        <v>3</v>
      </c>
      <c r="P957" s="620" t="s">
        <v>769</v>
      </c>
      <c r="Q957" s="620" t="s">
        <v>769</v>
      </c>
      <c r="R957" s="620" t="s">
        <v>769</v>
      </c>
      <c r="S957" s="620" t="s">
        <v>769</v>
      </c>
      <c r="T957" s="620" t="s">
        <v>769</v>
      </c>
      <c r="U957" s="620" t="s">
        <v>769</v>
      </c>
      <c r="V957" s="620" t="s">
        <v>769</v>
      </c>
      <c r="W957" s="490">
        <v>0.5</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1"/>
        <v>4</v>
      </c>
      <c r="D958" s="442"/>
      <c r="E958" s="617">
        <f>E957</f>
        <v>21</v>
      </c>
      <c r="F958" s="494" t="b">
        <f t="shared" si="359"/>
        <v>1</v>
      </c>
      <c r="G958" s="442"/>
      <c r="H958" s="957"/>
      <c r="I958" s="958"/>
      <c r="J958" s="603" t="s">
        <v>770</v>
      </c>
      <c r="K958" s="621" t="str">
        <f t="shared" si="360"/>
        <v>-</v>
      </c>
      <c r="L958" s="618" t="s">
        <v>765</v>
      </c>
      <c r="M958" s="618" t="s">
        <v>765</v>
      </c>
      <c r="N958" s="618" t="s">
        <v>765</v>
      </c>
      <c r="O958" s="618" t="s">
        <v>765</v>
      </c>
      <c r="P958" s="618" t="s">
        <v>765</v>
      </c>
      <c r="Q958" s="618" t="s">
        <v>765</v>
      </c>
      <c r="R958" s="618" t="s">
        <v>765</v>
      </c>
      <c r="S958" s="618" t="s">
        <v>765</v>
      </c>
      <c r="T958" s="618" t="s">
        <v>765</v>
      </c>
      <c r="U958" s="618" t="s">
        <v>765</v>
      </c>
      <c r="V958" s="622" t="s">
        <v>765</v>
      </c>
      <c r="W958" s="626">
        <v>0.9</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1"/>
        <v>4</v>
      </c>
      <c r="D959" s="442"/>
      <c r="E959" s="500">
        <v>22</v>
      </c>
      <c r="F959" s="494" t="b">
        <f t="shared" si="359"/>
        <v>1</v>
      </c>
      <c r="G959" s="442"/>
      <c r="H959" s="614" t="s">
        <v>807</v>
      </c>
      <c r="I959" s="614"/>
      <c r="J959" s="595" t="s">
        <v>764</v>
      </c>
      <c r="K959" s="615" t="str">
        <f t="shared" si="360"/>
        <v>-</v>
      </c>
      <c r="L959" s="616" t="s">
        <v>765</v>
      </c>
      <c r="M959" s="616" t="s">
        <v>765</v>
      </c>
      <c r="N959" s="616" t="s">
        <v>765</v>
      </c>
      <c r="O959" s="616" t="s">
        <v>765</v>
      </c>
      <c r="P959" s="616" t="s">
        <v>765</v>
      </c>
      <c r="Q959" s="616" t="s">
        <v>765</v>
      </c>
      <c r="R959" s="616" t="s">
        <v>765</v>
      </c>
      <c r="S959" s="616" t="s">
        <v>765</v>
      </c>
      <c r="T959" s="616" t="s">
        <v>765</v>
      </c>
      <c r="U959" s="616" t="s">
        <v>765</v>
      </c>
      <c r="V959" s="616" t="s">
        <v>765</v>
      </c>
      <c r="W959" s="616" t="s">
        <v>765</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idden="1" outlineLevel="3" x14ac:dyDescent="0.25">
      <c r="A960" s="411"/>
      <c r="B960" s="420"/>
      <c r="C960" s="413">
        <f t="shared" si="361"/>
        <v>4</v>
      </c>
      <c r="D960" s="442"/>
      <c r="E960" s="617">
        <f>E959</f>
        <v>22</v>
      </c>
      <c r="F960" s="494" t="b">
        <f t="shared" si="359"/>
        <v>1</v>
      </c>
      <c r="G960" s="442"/>
      <c r="H960" s="953" t="s">
        <v>808</v>
      </c>
      <c r="I960" s="954"/>
      <c r="J960" s="618" t="s">
        <v>767</v>
      </c>
      <c r="K960" s="619" t="str">
        <f t="shared" si="360"/>
        <v>-</v>
      </c>
      <c r="L960" s="620" t="s">
        <v>765</v>
      </c>
      <c r="M960" s="620" t="s">
        <v>765</v>
      </c>
      <c r="N960" s="490">
        <v>0</v>
      </c>
      <c r="O960" s="620" t="s">
        <v>765</v>
      </c>
      <c r="P960" s="620" t="s">
        <v>765</v>
      </c>
      <c r="Q960" s="620" t="s">
        <v>765</v>
      </c>
      <c r="R960" s="620" t="s">
        <v>765</v>
      </c>
      <c r="S960" s="620" t="s">
        <v>765</v>
      </c>
      <c r="T960" s="620" t="s">
        <v>765</v>
      </c>
      <c r="U960" s="620" t="s">
        <v>765</v>
      </c>
      <c r="V960" s="620" t="s">
        <v>765</v>
      </c>
      <c r="W960" s="620" t="s">
        <v>765</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1"/>
        <v>4</v>
      </c>
      <c r="D961" s="442"/>
      <c r="E961" s="617">
        <f>E960</f>
        <v>22</v>
      </c>
      <c r="F961" s="494" t="b">
        <f t="shared" si="359"/>
        <v>1</v>
      </c>
      <c r="G961" s="442"/>
      <c r="H961" s="955"/>
      <c r="I961" s="956"/>
      <c r="J961" s="618" t="s">
        <v>768</v>
      </c>
      <c r="K961" s="619" t="str">
        <f t="shared" si="360"/>
        <v>-</v>
      </c>
      <c r="L961" s="620" t="s">
        <v>769</v>
      </c>
      <c r="M961" s="620" t="s">
        <v>769</v>
      </c>
      <c r="N961" s="620" t="s">
        <v>769</v>
      </c>
      <c r="O961" s="620" t="s">
        <v>769</v>
      </c>
      <c r="P961" s="620" t="s">
        <v>769</v>
      </c>
      <c r="Q961" s="620" t="s">
        <v>769</v>
      </c>
      <c r="R961" s="620" t="s">
        <v>769</v>
      </c>
      <c r="S961" s="620" t="s">
        <v>769</v>
      </c>
      <c r="T961" s="620" t="s">
        <v>769</v>
      </c>
      <c r="U961" s="620" t="s">
        <v>769</v>
      </c>
      <c r="V961" s="620" t="s">
        <v>769</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1"/>
        <v>4</v>
      </c>
      <c r="D962" s="442"/>
      <c r="E962" s="617">
        <f>E961</f>
        <v>22</v>
      </c>
      <c r="F962" s="494" t="b">
        <f t="shared" si="359"/>
        <v>1</v>
      </c>
      <c r="G962" s="442"/>
      <c r="H962" s="957"/>
      <c r="I962" s="958"/>
      <c r="J962" s="603" t="s">
        <v>770</v>
      </c>
      <c r="K962" s="621" t="str">
        <f t="shared" si="360"/>
        <v>-</v>
      </c>
      <c r="L962" s="618" t="s">
        <v>765</v>
      </c>
      <c r="M962" s="618" t="s">
        <v>765</v>
      </c>
      <c r="N962" s="618" t="s">
        <v>765</v>
      </c>
      <c r="O962" s="618" t="s">
        <v>765</v>
      </c>
      <c r="P962" s="618" t="s">
        <v>765</v>
      </c>
      <c r="Q962" s="618" t="s">
        <v>765</v>
      </c>
      <c r="R962" s="618" t="s">
        <v>765</v>
      </c>
      <c r="S962" s="618" t="s">
        <v>765</v>
      </c>
      <c r="T962" s="618" t="s">
        <v>765</v>
      </c>
      <c r="U962" s="618" t="s">
        <v>765</v>
      </c>
      <c r="V962" s="622" t="s">
        <v>765</v>
      </c>
      <c r="W962" s="626">
        <v>0.5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1"/>
        <v>4</v>
      </c>
      <c r="D963" s="442"/>
      <c r="E963" s="500">
        <v>23</v>
      </c>
      <c r="F963" s="494" t="b">
        <f t="shared" si="359"/>
        <v>1</v>
      </c>
      <c r="G963" s="442"/>
      <c r="H963" s="614" t="s">
        <v>809</v>
      </c>
      <c r="I963" s="614"/>
      <c r="J963" s="595" t="s">
        <v>764</v>
      </c>
      <c r="K963" s="615" t="str">
        <f t="shared" si="360"/>
        <v>-</v>
      </c>
      <c r="L963" s="616" t="s">
        <v>765</v>
      </c>
      <c r="M963" s="616" t="s">
        <v>765</v>
      </c>
      <c r="N963" s="616" t="s">
        <v>765</v>
      </c>
      <c r="O963" s="616" t="s">
        <v>765</v>
      </c>
      <c r="P963" s="616" t="s">
        <v>765</v>
      </c>
      <c r="Q963" s="616" t="s">
        <v>765</v>
      </c>
      <c r="R963" s="616" t="s">
        <v>765</v>
      </c>
      <c r="S963" s="616" t="s">
        <v>765</v>
      </c>
      <c r="T963" s="616" t="s">
        <v>765</v>
      </c>
      <c r="U963" s="616" t="s">
        <v>765</v>
      </c>
      <c r="V963" s="616" t="s">
        <v>765</v>
      </c>
      <c r="W963" s="616" t="s">
        <v>765</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idden="1" outlineLevel="3" x14ac:dyDescent="0.25">
      <c r="A964" s="411"/>
      <c r="B964" s="420"/>
      <c r="C964" s="413">
        <f t="shared" si="361"/>
        <v>4</v>
      </c>
      <c r="D964" s="442"/>
      <c r="E964" s="617">
        <f>E963</f>
        <v>23</v>
      </c>
      <c r="F964" s="494" t="b">
        <f t="shared" si="359"/>
        <v>1</v>
      </c>
      <c r="G964" s="442"/>
      <c r="H964" s="953" t="s">
        <v>810</v>
      </c>
      <c r="I964" s="954"/>
      <c r="J964" s="618" t="s">
        <v>767</v>
      </c>
      <c r="K964" s="619" t="str">
        <f t="shared" si="360"/>
        <v>-</v>
      </c>
      <c r="L964" s="620" t="s">
        <v>765</v>
      </c>
      <c r="M964" s="620" t="s">
        <v>765</v>
      </c>
      <c r="N964" s="490">
        <v>0</v>
      </c>
      <c r="O964" s="620" t="s">
        <v>765</v>
      </c>
      <c r="P964" s="620" t="s">
        <v>765</v>
      </c>
      <c r="Q964" s="620" t="s">
        <v>765</v>
      </c>
      <c r="R964" s="620" t="s">
        <v>765</v>
      </c>
      <c r="S964" s="620" t="s">
        <v>765</v>
      </c>
      <c r="T964" s="620" t="s">
        <v>765</v>
      </c>
      <c r="U964" s="620" t="s">
        <v>765</v>
      </c>
      <c r="V964" s="620" t="s">
        <v>765</v>
      </c>
      <c r="W964" s="620" t="s">
        <v>765</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1"/>
        <v>4</v>
      </c>
      <c r="D965" s="442"/>
      <c r="E965" s="617">
        <f>E964</f>
        <v>23</v>
      </c>
      <c r="F965" s="494" t="b">
        <f t="shared" si="359"/>
        <v>1</v>
      </c>
      <c r="G965" s="442"/>
      <c r="H965" s="955"/>
      <c r="I965" s="956"/>
      <c r="J965" s="618" t="s">
        <v>768</v>
      </c>
      <c r="K965" s="619" t="str">
        <f t="shared" si="360"/>
        <v>-</v>
      </c>
      <c r="L965" s="620" t="s">
        <v>769</v>
      </c>
      <c r="M965" s="620" t="s">
        <v>769</v>
      </c>
      <c r="N965" s="620" t="s">
        <v>769</v>
      </c>
      <c r="O965" s="620" t="s">
        <v>769</v>
      </c>
      <c r="P965" s="620" t="s">
        <v>769</v>
      </c>
      <c r="Q965" s="620" t="s">
        <v>769</v>
      </c>
      <c r="R965" s="620" t="s">
        <v>769</v>
      </c>
      <c r="S965" s="620" t="s">
        <v>769</v>
      </c>
      <c r="T965" s="620" t="s">
        <v>769</v>
      </c>
      <c r="U965" s="620" t="s">
        <v>769</v>
      </c>
      <c r="V965" s="620" t="s">
        <v>769</v>
      </c>
      <c r="W965" s="490">
        <v>0.1</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1"/>
        <v>4</v>
      </c>
      <c r="D966" s="442"/>
      <c r="E966" s="617">
        <f>E965</f>
        <v>23</v>
      </c>
      <c r="F966" s="494" t="b">
        <f t="shared" si="359"/>
        <v>1</v>
      </c>
      <c r="G966" s="442"/>
      <c r="H966" s="957"/>
      <c r="I966" s="958"/>
      <c r="J966" s="603" t="s">
        <v>770</v>
      </c>
      <c r="K966" s="621" t="str">
        <f t="shared" si="360"/>
        <v>-</v>
      </c>
      <c r="L966" s="618" t="s">
        <v>765</v>
      </c>
      <c r="M966" s="618" t="s">
        <v>765</v>
      </c>
      <c r="N966" s="618" t="s">
        <v>765</v>
      </c>
      <c r="O966" s="618" t="s">
        <v>765</v>
      </c>
      <c r="P966" s="618" t="s">
        <v>765</v>
      </c>
      <c r="Q966" s="618" t="s">
        <v>765</v>
      </c>
      <c r="R966" s="618" t="s">
        <v>765</v>
      </c>
      <c r="S966" s="618" t="s">
        <v>765</v>
      </c>
      <c r="T966" s="618" t="s">
        <v>765</v>
      </c>
      <c r="U966" s="618" t="s">
        <v>765</v>
      </c>
      <c r="V966" s="622" t="s">
        <v>765</v>
      </c>
      <c r="W966" s="626">
        <v>0.5</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1"/>
        <v>4</v>
      </c>
      <c r="D967" s="442"/>
      <c r="E967" s="500">
        <v>24</v>
      </c>
      <c r="F967" s="494" t="b">
        <f t="shared" ref="F967:F978" si="362">COUNTIFS($L967:$W967,"-")&lt;&gt;COUNTA($L967:$W967)</f>
        <v>1</v>
      </c>
      <c r="G967" s="442"/>
      <c r="H967" s="614" t="s">
        <v>811</v>
      </c>
      <c r="I967" s="614"/>
      <c r="J967" s="595" t="s">
        <v>764</v>
      </c>
      <c r="K967" s="615" t="str">
        <f t="shared" ref="K967:K978" si="363">IFERROR(DATE(2019,1,($L967-1)*7+1),"-")</f>
        <v>-</v>
      </c>
      <c r="L967" s="616" t="s">
        <v>765</v>
      </c>
      <c r="M967" s="616" t="s">
        <v>765</v>
      </c>
      <c r="N967" s="616" t="s">
        <v>765</v>
      </c>
      <c r="O967" s="616" t="s">
        <v>765</v>
      </c>
      <c r="P967" s="616" t="s">
        <v>765</v>
      </c>
      <c r="Q967" s="616" t="s">
        <v>765</v>
      </c>
      <c r="R967" s="616" t="s">
        <v>765</v>
      </c>
      <c r="S967" s="616" t="s">
        <v>765</v>
      </c>
      <c r="T967" s="616" t="s">
        <v>765</v>
      </c>
      <c r="U967" s="616" t="s">
        <v>765</v>
      </c>
      <c r="V967" s="616" t="s">
        <v>765</v>
      </c>
      <c r="W967" s="616" t="s">
        <v>765</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1"/>
        <v>4</v>
      </c>
      <c r="D968" s="442"/>
      <c r="E968" s="617">
        <f>E967</f>
        <v>24</v>
      </c>
      <c r="F968" s="494" t="b">
        <f t="shared" si="362"/>
        <v>1</v>
      </c>
      <c r="G968" s="442"/>
      <c r="H968" s="953" t="s">
        <v>812</v>
      </c>
      <c r="I968" s="954"/>
      <c r="J968" s="618" t="s">
        <v>767</v>
      </c>
      <c r="K968" s="619" t="str">
        <f t="shared" si="363"/>
        <v>-</v>
      </c>
      <c r="L968" s="620" t="s">
        <v>765</v>
      </c>
      <c r="M968" s="620" t="s">
        <v>765</v>
      </c>
      <c r="N968" s="620" t="s">
        <v>765</v>
      </c>
      <c r="O968" s="620" t="s">
        <v>765</v>
      </c>
      <c r="P968" s="620" t="s">
        <v>765</v>
      </c>
      <c r="Q968" s="620" t="s">
        <v>765</v>
      </c>
      <c r="R968" s="620" t="s">
        <v>765</v>
      </c>
      <c r="S968" s="620" t="s">
        <v>765</v>
      </c>
      <c r="T968" s="620" t="s">
        <v>765</v>
      </c>
      <c r="U968" s="620" t="s">
        <v>765</v>
      </c>
      <c r="V968" s="620" t="s">
        <v>765</v>
      </c>
      <c r="W968" s="620" t="s">
        <v>765</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1"/>
        <v>4</v>
      </c>
      <c r="D969" s="442"/>
      <c r="E969" s="617">
        <f>E968</f>
        <v>24</v>
      </c>
      <c r="F969" s="494" t="b">
        <f t="shared" si="362"/>
        <v>1</v>
      </c>
      <c r="G969" s="442"/>
      <c r="H969" s="955"/>
      <c r="I969" s="956"/>
      <c r="J969" s="618" t="s">
        <v>768</v>
      </c>
      <c r="K969" s="619" t="str">
        <f t="shared" si="363"/>
        <v>-</v>
      </c>
      <c r="L969" s="620" t="s">
        <v>769</v>
      </c>
      <c r="M969" s="620" t="s">
        <v>769</v>
      </c>
      <c r="N969" s="620" t="s">
        <v>769</v>
      </c>
      <c r="O969" s="620" t="s">
        <v>769</v>
      </c>
      <c r="P969" s="620" t="s">
        <v>769</v>
      </c>
      <c r="Q969" s="620" t="s">
        <v>769</v>
      </c>
      <c r="R969" s="620" t="s">
        <v>769</v>
      </c>
      <c r="S969" s="620" t="s">
        <v>769</v>
      </c>
      <c r="T969" s="620" t="s">
        <v>769</v>
      </c>
      <c r="U969" s="620" t="s">
        <v>769</v>
      </c>
      <c r="V969" s="620" t="s">
        <v>769</v>
      </c>
      <c r="W969" s="620" t="s">
        <v>769</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1"/>
        <v>4</v>
      </c>
      <c r="D970" s="442"/>
      <c r="E970" s="617">
        <f>E969</f>
        <v>24</v>
      </c>
      <c r="F970" s="494" t="b">
        <f t="shared" si="362"/>
        <v>1</v>
      </c>
      <c r="G970" s="442"/>
      <c r="H970" s="957"/>
      <c r="I970" s="958"/>
      <c r="J970" s="603" t="s">
        <v>770</v>
      </c>
      <c r="K970" s="621" t="str">
        <f t="shared" si="363"/>
        <v>-</v>
      </c>
      <c r="L970" s="618" t="s">
        <v>765</v>
      </c>
      <c r="M970" s="618" t="s">
        <v>765</v>
      </c>
      <c r="N970" s="618" t="s">
        <v>765</v>
      </c>
      <c r="O970" s="618" t="s">
        <v>765</v>
      </c>
      <c r="P970" s="618" t="s">
        <v>765</v>
      </c>
      <c r="Q970" s="618" t="s">
        <v>765</v>
      </c>
      <c r="R970" s="618" t="s">
        <v>765</v>
      </c>
      <c r="S970" s="618" t="s">
        <v>765</v>
      </c>
      <c r="T970" s="618" t="s">
        <v>765</v>
      </c>
      <c r="U970" s="618" t="s">
        <v>765</v>
      </c>
      <c r="V970" s="622" t="s">
        <v>765</v>
      </c>
      <c r="W970" s="622" t="s">
        <v>765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ref="C971:C978" si="364">INT($C$859)+3</f>
        <v>4</v>
      </c>
      <c r="D971" s="442"/>
      <c r="E971" s="500">
        <v>25</v>
      </c>
      <c r="F971" s="494" t="b">
        <f t="shared" si="362"/>
        <v>1</v>
      </c>
      <c r="G971" s="442"/>
      <c r="H971" s="614" t="s">
        <v>813</v>
      </c>
      <c r="I971" s="614"/>
      <c r="J971" s="595" t="s">
        <v>764</v>
      </c>
      <c r="K971" s="615" t="str">
        <f t="shared" si="363"/>
        <v>-</v>
      </c>
      <c r="L971" s="616" t="s">
        <v>765</v>
      </c>
      <c r="M971" s="616" t="s">
        <v>765</v>
      </c>
      <c r="N971" s="616" t="s">
        <v>765</v>
      </c>
      <c r="O971" s="616" t="s">
        <v>765</v>
      </c>
      <c r="P971" s="616" t="s">
        <v>765</v>
      </c>
      <c r="Q971" s="623">
        <v>21</v>
      </c>
      <c r="R971" s="616" t="s">
        <v>765</v>
      </c>
      <c r="S971" s="616" t="s">
        <v>765</v>
      </c>
      <c r="T971" s="616" t="s">
        <v>765</v>
      </c>
      <c r="U971" s="616" t="s">
        <v>765</v>
      </c>
      <c r="V971" s="616" t="s">
        <v>765</v>
      </c>
      <c r="W971" s="616" t="s">
        <v>765</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t="15" hidden="1" customHeight="1" outlineLevel="3" x14ac:dyDescent="0.25">
      <c r="A972" s="411"/>
      <c r="B972" s="420"/>
      <c r="C972" s="413">
        <f t="shared" si="364"/>
        <v>4</v>
      </c>
      <c r="D972" s="442"/>
      <c r="E972" s="617">
        <f>E971</f>
        <v>25</v>
      </c>
      <c r="F972" s="494" t="b">
        <f t="shared" si="362"/>
        <v>1</v>
      </c>
      <c r="G972" s="442"/>
      <c r="H972" s="953" t="s">
        <v>814</v>
      </c>
      <c r="I972" s="954"/>
      <c r="J972" s="618" t="s">
        <v>767</v>
      </c>
      <c r="K972" s="619" t="str">
        <f t="shared" si="363"/>
        <v>-</v>
      </c>
      <c r="L972" s="620" t="s">
        <v>765</v>
      </c>
      <c r="M972" s="620" t="s">
        <v>765</v>
      </c>
      <c r="N972" s="620" t="s">
        <v>765</v>
      </c>
      <c r="O972" s="620" t="s">
        <v>765</v>
      </c>
      <c r="P972" s="620" t="s">
        <v>765</v>
      </c>
      <c r="Q972" s="620" t="s">
        <v>765</v>
      </c>
      <c r="R972" s="620" t="s">
        <v>765</v>
      </c>
      <c r="S972" s="490" t="b">
        <v>1</v>
      </c>
      <c r="T972" s="620" t="s">
        <v>765</v>
      </c>
      <c r="U972" s="620" t="s">
        <v>765</v>
      </c>
      <c r="V972" s="620" t="s">
        <v>765</v>
      </c>
      <c r="W972" s="620" t="s">
        <v>765</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4"/>
        <v>4</v>
      </c>
      <c r="D973" s="442"/>
      <c r="E973" s="617">
        <f>E972</f>
        <v>25</v>
      </c>
      <c r="F973" s="494" t="b">
        <f t="shared" si="362"/>
        <v>1</v>
      </c>
      <c r="G973" s="442"/>
      <c r="H973" s="955"/>
      <c r="I973" s="956"/>
      <c r="J973" s="618" t="s">
        <v>768</v>
      </c>
      <c r="K973" s="619" t="str">
        <f t="shared" si="363"/>
        <v>-</v>
      </c>
      <c r="L973" s="620" t="s">
        <v>769</v>
      </c>
      <c r="M973" s="620" t="s">
        <v>769</v>
      </c>
      <c r="N973" s="620" t="s">
        <v>769</v>
      </c>
      <c r="O973" s="620" t="s">
        <v>769</v>
      </c>
      <c r="P973" s="490">
        <v>21</v>
      </c>
      <c r="Q973" s="620" t="s">
        <v>769</v>
      </c>
      <c r="R973" s="620" t="s">
        <v>769</v>
      </c>
      <c r="S973" s="620" t="s">
        <v>769</v>
      </c>
      <c r="T973" s="620" t="s">
        <v>769</v>
      </c>
      <c r="U973" s="620" t="s">
        <v>769</v>
      </c>
      <c r="V973" s="620" t="s">
        <v>769</v>
      </c>
      <c r="W973" s="620" t="s">
        <v>769</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4"/>
        <v>4</v>
      </c>
      <c r="D974" s="442"/>
      <c r="E974" s="617">
        <f>E973</f>
        <v>25</v>
      </c>
      <c r="F974" s="494" t="b">
        <f t="shared" si="362"/>
        <v>1</v>
      </c>
      <c r="G974" s="442"/>
      <c r="H974" s="957"/>
      <c r="I974" s="958"/>
      <c r="J974" s="603" t="s">
        <v>770</v>
      </c>
      <c r="K974" s="621" t="str">
        <f t="shared" si="363"/>
        <v>-</v>
      </c>
      <c r="L974" s="618" t="s">
        <v>765</v>
      </c>
      <c r="M974" s="618" t="s">
        <v>765</v>
      </c>
      <c r="N974" s="618" t="s">
        <v>765</v>
      </c>
      <c r="O974" s="618" t="s">
        <v>765</v>
      </c>
      <c r="P974" s="618" t="s">
        <v>765</v>
      </c>
      <c r="Q974" s="618" t="s">
        <v>765</v>
      </c>
      <c r="R974" s="618" t="s">
        <v>765</v>
      </c>
      <c r="S974" s="618" t="s">
        <v>765</v>
      </c>
      <c r="T974" s="618" t="s">
        <v>765</v>
      </c>
      <c r="U974" s="618" t="s">
        <v>765</v>
      </c>
      <c r="V974" s="622" t="s">
        <v>765</v>
      </c>
      <c r="W974" s="622" t="s">
        <v>765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4"/>
        <v>4</v>
      </c>
      <c r="D975" s="442"/>
      <c r="E975" s="500">
        <v>26</v>
      </c>
      <c r="F975" s="494" t="b">
        <f t="shared" si="362"/>
        <v>1</v>
      </c>
      <c r="G975" s="442"/>
      <c r="H975" s="614" t="s">
        <v>815</v>
      </c>
      <c r="I975" s="614"/>
      <c r="J975" s="595" t="s">
        <v>764</v>
      </c>
      <c r="K975" s="615">
        <f t="shared" si="363"/>
        <v>43452</v>
      </c>
      <c r="L975" s="624">
        <v>-1</v>
      </c>
      <c r="M975" s="616" t="s">
        <v>765</v>
      </c>
      <c r="N975" s="616" t="s">
        <v>765</v>
      </c>
      <c r="O975" s="616" t="s">
        <v>765</v>
      </c>
      <c r="P975" s="616" t="s">
        <v>765</v>
      </c>
      <c r="Q975" s="616" t="s">
        <v>765</v>
      </c>
      <c r="R975" s="616" t="s">
        <v>765</v>
      </c>
      <c r="S975" s="616" t="s">
        <v>765</v>
      </c>
      <c r="T975" s="616" t="s">
        <v>765</v>
      </c>
      <c r="U975" s="616" t="s">
        <v>765</v>
      </c>
      <c r="V975" s="623">
        <v>0.05</v>
      </c>
      <c r="W975" s="616" t="s">
        <v>765</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4"/>
        <v>4</v>
      </c>
      <c r="D976" s="442"/>
      <c r="E976" s="617">
        <f>E975</f>
        <v>26</v>
      </c>
      <c r="F976" s="494" t="b">
        <f t="shared" si="362"/>
        <v>1</v>
      </c>
      <c r="G976" s="442"/>
      <c r="H976" s="953" t="s">
        <v>816</v>
      </c>
      <c r="I976" s="954"/>
      <c r="J976" s="618" t="s">
        <v>767</v>
      </c>
      <c r="K976" s="619" t="str">
        <f t="shared" si="363"/>
        <v>-</v>
      </c>
      <c r="L976" s="620" t="s">
        <v>765</v>
      </c>
      <c r="M976" s="620" t="s">
        <v>765</v>
      </c>
      <c r="N976" s="620" t="s">
        <v>765</v>
      </c>
      <c r="O976" s="620" t="s">
        <v>765</v>
      </c>
      <c r="P976" s="620" t="s">
        <v>765</v>
      </c>
      <c r="Q976" s="620" t="s">
        <v>765</v>
      </c>
      <c r="R976" s="620" t="s">
        <v>765</v>
      </c>
      <c r="S976" s="620" t="s">
        <v>765</v>
      </c>
      <c r="T976" s="620" t="s">
        <v>765</v>
      </c>
      <c r="U976" s="620" t="s">
        <v>765</v>
      </c>
      <c r="V976" s="620" t="s">
        <v>765</v>
      </c>
      <c r="W976" s="620" t="s">
        <v>765</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4"/>
        <v>4</v>
      </c>
      <c r="D977" s="442"/>
      <c r="E977" s="617">
        <f>E976</f>
        <v>26</v>
      </c>
      <c r="F977" s="494" t="b">
        <f t="shared" si="362"/>
        <v>1</v>
      </c>
      <c r="G977" s="442"/>
      <c r="H977" s="955"/>
      <c r="I977" s="956"/>
      <c r="J977" s="618" t="s">
        <v>768</v>
      </c>
      <c r="K977" s="619" t="str">
        <f t="shared" si="363"/>
        <v>-</v>
      </c>
      <c r="L977" s="620" t="s">
        <v>769</v>
      </c>
      <c r="M977" s="620" t="s">
        <v>769</v>
      </c>
      <c r="N977" s="620" t="s">
        <v>769</v>
      </c>
      <c r="O977" s="620" t="s">
        <v>769</v>
      </c>
      <c r="P977" s="620" t="s">
        <v>769</v>
      </c>
      <c r="Q977" s="620" t="s">
        <v>769</v>
      </c>
      <c r="R977" s="620" t="s">
        <v>769</v>
      </c>
      <c r="S977" s="620" t="s">
        <v>769</v>
      </c>
      <c r="T977" s="620" t="s">
        <v>769</v>
      </c>
      <c r="U977" s="620" t="s">
        <v>769</v>
      </c>
      <c r="V977" s="620" t="s">
        <v>769</v>
      </c>
      <c r="W977" s="620" t="s">
        <v>769</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4"/>
        <v>4</v>
      </c>
      <c r="D978" s="442"/>
      <c r="E978" s="617">
        <f>E977</f>
        <v>26</v>
      </c>
      <c r="F978" s="494" t="b">
        <f t="shared" si="362"/>
        <v>1</v>
      </c>
      <c r="G978" s="442"/>
      <c r="H978" s="957"/>
      <c r="I978" s="958"/>
      <c r="J978" s="603" t="s">
        <v>770</v>
      </c>
      <c r="K978" s="621" t="str">
        <f t="shared" si="363"/>
        <v>-</v>
      </c>
      <c r="L978" s="627" t="s">
        <v>765</v>
      </c>
      <c r="M978" s="627" t="s">
        <v>765</v>
      </c>
      <c r="N978" s="627" t="s">
        <v>765</v>
      </c>
      <c r="O978" s="627" t="s">
        <v>765</v>
      </c>
      <c r="P978" s="627" t="s">
        <v>765</v>
      </c>
      <c r="Q978" s="627" t="s">
        <v>765</v>
      </c>
      <c r="R978" s="627" t="s">
        <v>765</v>
      </c>
      <c r="S978" s="627" t="s">
        <v>765</v>
      </c>
      <c r="T978" s="627" t="s">
        <v>765</v>
      </c>
      <c r="U978" s="627" t="s">
        <v>765</v>
      </c>
      <c r="V978" s="626">
        <v>-0.05</v>
      </c>
      <c r="W978" s="622" t="s">
        <v>765</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t="5.0999999999999996" hidden="1" customHeight="1" outlineLevel="3" x14ac:dyDescent="0.25">
      <c r="A979" s="411"/>
      <c r="B979" s="420"/>
      <c r="C979" s="413">
        <f>INT($C$859)+3.005</f>
        <v>4.0049999999999999</v>
      </c>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c r="Z979" s="442"/>
      <c r="AA979" s="442"/>
      <c r="AB979" s="442"/>
      <c r="AC979" s="442"/>
      <c r="AD979" s="442"/>
      <c r="AE979" s="442"/>
      <c r="AF979" s="442"/>
      <c r="AG979" s="442"/>
      <c r="AH979" s="442"/>
      <c r="AI979" s="442"/>
      <c r="AJ979" s="442"/>
      <c r="AK979" s="442"/>
      <c r="AL979" s="442"/>
      <c r="AM979" s="442"/>
      <c r="AN979" s="442"/>
      <c r="AO979" s="442"/>
      <c r="AP979" s="442" t="s">
        <v>485</v>
      </c>
      <c r="AQ979" s="423"/>
      <c r="AR979" s="411"/>
      <c r="AS979" s="411"/>
      <c r="AT979" s="411"/>
    </row>
    <row r="980" spans="1:46" ht="5.0999999999999996" hidden="1" customHeight="1" outlineLevel="2" x14ac:dyDescent="0.25">
      <c r="A980" s="411"/>
      <c r="B980" s="420"/>
      <c r="C980" s="413">
        <f>INT($C$859)+2.005</f>
        <v>3.0049999999999999</v>
      </c>
      <c r="D980" s="442" t="s">
        <v>481</v>
      </c>
      <c r="E980" s="442"/>
      <c r="F980" s="442"/>
      <c r="G980" s="442"/>
      <c r="H980" s="442"/>
      <c r="I980" s="442"/>
      <c r="J980" s="442"/>
      <c r="K980" s="442"/>
      <c r="L980" s="442"/>
      <c r="M980" s="442"/>
      <c r="N980" s="442"/>
      <c r="O980" s="442"/>
      <c r="P980" s="442"/>
      <c r="Q980" s="442"/>
      <c r="R980" s="442"/>
      <c r="S980" s="442"/>
      <c r="T980" s="442"/>
      <c r="U980" s="442"/>
      <c r="V980" s="442"/>
      <c r="W980" s="442"/>
      <c r="X980" s="442"/>
      <c r="Y980" s="442"/>
      <c r="Z980" s="442"/>
      <c r="AA980" s="442"/>
      <c r="AB980" s="442"/>
      <c r="AC980" s="442"/>
      <c r="AD980" s="442"/>
      <c r="AE980" s="442"/>
      <c r="AF980" s="442"/>
      <c r="AG980" s="442"/>
      <c r="AH980" s="442"/>
      <c r="AI980" s="442"/>
      <c r="AJ980" s="442"/>
      <c r="AK980" s="442"/>
      <c r="AL980" s="442"/>
      <c r="AM980" s="442"/>
      <c r="AN980" s="442"/>
      <c r="AO980" s="442"/>
      <c r="AP980" s="442"/>
      <c r="AQ980" s="423"/>
      <c r="AR980" s="411"/>
      <c r="AS980" s="411"/>
      <c r="AT980" s="411"/>
    </row>
    <row r="981" spans="1:46" hidden="1" outlineLevel="2" x14ac:dyDescent="0.25">
      <c r="A981" s="411"/>
      <c r="B981" s="420"/>
      <c r="C981" s="413">
        <f>INT($C$859)+2</f>
        <v>3</v>
      </c>
      <c r="D981" s="442"/>
      <c r="E981" s="500"/>
      <c r="F981" s="500"/>
      <c r="G981" s="442"/>
      <c r="H981" s="575" t="s">
        <v>817</v>
      </c>
      <c r="I981" s="447"/>
      <c r="J981" s="447"/>
      <c r="K981" s="446"/>
      <c r="L981" s="446"/>
      <c r="M981" s="446"/>
      <c r="N981" s="446"/>
      <c r="O981" s="446"/>
      <c r="P981" s="446"/>
      <c r="Q981" s="446"/>
      <c r="R981" s="446"/>
      <c r="S981" s="446"/>
      <c r="T981" s="446"/>
      <c r="U981" s="446"/>
      <c r="V981" s="446"/>
      <c r="W981" s="446"/>
      <c r="X981" s="446"/>
      <c r="Y981" s="446"/>
      <c r="Z981" s="446"/>
      <c r="AA981" s="446"/>
      <c r="AB981" s="505"/>
      <c r="AC981" s="505"/>
      <c r="AD981" s="505"/>
      <c r="AE981" s="505"/>
      <c r="AF981" s="505"/>
      <c r="AG981" s="505"/>
      <c r="AH981" s="505"/>
      <c r="AI981" s="505"/>
      <c r="AJ981" s="505"/>
      <c r="AK981" s="505"/>
      <c r="AL981" s="505"/>
      <c r="AM981" s="505"/>
      <c r="AN981" s="505"/>
      <c r="AO981" s="505"/>
      <c r="AP981" s="442"/>
      <c r="AQ981" s="423"/>
      <c r="AR981" s="411"/>
      <c r="AS981" s="411"/>
      <c r="AT981" s="411"/>
    </row>
    <row r="982" spans="1:46" hidden="1" outlineLevel="2" x14ac:dyDescent="0.25">
      <c r="A982" s="411"/>
      <c r="B982" s="420"/>
      <c r="C982" s="413">
        <f>INT($C$859)+3</f>
        <v>4</v>
      </c>
      <c r="D982" s="442"/>
      <c r="E982" s="500"/>
      <c r="F982" s="500"/>
      <c r="G982" s="442"/>
      <c r="H982" s="447"/>
      <c r="I982" s="447"/>
      <c r="J982" s="469" t="s">
        <v>818</v>
      </c>
      <c r="K982" s="469"/>
      <c r="L982" s="469"/>
      <c r="M982" s="469"/>
      <c r="N982" s="447"/>
      <c r="O982" s="447"/>
      <c r="P982" s="447"/>
      <c r="Q982" s="447"/>
      <c r="R982" s="447"/>
      <c r="S982" s="447"/>
      <c r="T982" s="447"/>
      <c r="U982" s="447"/>
      <c r="V982" s="447"/>
      <c r="W982" s="447"/>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2" x14ac:dyDescent="0.25">
      <c r="A983" s="411"/>
      <c r="B983" s="420"/>
      <c r="C983" s="413">
        <v>4</v>
      </c>
      <c r="D983" s="442"/>
      <c r="E983" s="500"/>
      <c r="F983" s="500"/>
      <c r="G983" s="442"/>
      <c r="H983" s="447"/>
      <c r="I983" s="447"/>
      <c r="J983" s="491">
        <v>0.3</v>
      </c>
      <c r="K983" s="491">
        <v>0.35</v>
      </c>
      <c r="L983" s="491">
        <v>0.45</v>
      </c>
      <c r="M983" s="585">
        <v>1</v>
      </c>
      <c r="N983" s="491">
        <v>0.55000000000000004</v>
      </c>
      <c r="O983" s="447" t="s">
        <v>819</v>
      </c>
      <c r="P983" s="447"/>
      <c r="Q983" s="447"/>
      <c r="R983" s="447"/>
      <c r="S983" s="447"/>
      <c r="T983" s="447"/>
      <c r="U983" s="447"/>
      <c r="V983" s="447"/>
      <c r="W983" s="447"/>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INT($C$859)+3</f>
        <v>4</v>
      </c>
      <c r="D984" s="442"/>
      <c r="E984" s="500"/>
      <c r="F984" s="500"/>
      <c r="G984" s="442"/>
      <c r="H984" s="447" t="s">
        <v>820</v>
      </c>
      <c r="I984" s="447"/>
      <c r="J984" s="490">
        <v>0</v>
      </c>
      <c r="K984" s="490">
        <v>0.5</v>
      </c>
      <c r="L984" s="490">
        <v>1.25</v>
      </c>
      <c r="M984" s="463">
        <f>FORECAST(M983,CHOOSE({1,2},L984,N984),CHOOSE({1,2},L983,N983))</f>
        <v>13.624999999999998</v>
      </c>
      <c r="N984" s="490">
        <v>3.5</v>
      </c>
      <c r="O984" s="447" t="s">
        <v>821</v>
      </c>
      <c r="P984" s="447"/>
      <c r="Q984" s="447"/>
      <c r="R984" s="447"/>
      <c r="S984" s="447"/>
      <c r="T984" s="447"/>
      <c r="U984" s="447"/>
      <c r="V984" s="447"/>
      <c r="W984" s="447"/>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t="5.0999999999999996" hidden="1" customHeight="1" outlineLevel="3" x14ac:dyDescent="0.25">
      <c r="A985" s="411"/>
      <c r="B985" s="420"/>
      <c r="C985" s="413">
        <f>INT($C$859)+3.005</f>
        <v>4.0049999999999999</v>
      </c>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c r="Z985" s="442"/>
      <c r="AA985" s="442"/>
      <c r="AB985" s="442"/>
      <c r="AC985" s="442"/>
      <c r="AD985" s="442"/>
      <c r="AE985" s="442"/>
      <c r="AF985" s="442"/>
      <c r="AG985" s="442"/>
      <c r="AH985" s="442"/>
      <c r="AI985" s="442"/>
      <c r="AJ985" s="442"/>
      <c r="AK985" s="442"/>
      <c r="AL985" s="442"/>
      <c r="AM985" s="442"/>
      <c r="AN985" s="442"/>
      <c r="AO985" s="442"/>
      <c r="AP985" s="442" t="s">
        <v>485</v>
      </c>
      <c r="AQ985" s="423"/>
      <c r="AR985" s="411"/>
      <c r="AS985" s="411"/>
      <c r="AT985" s="411"/>
    </row>
    <row r="986" spans="1:46" ht="5.0999999999999996" hidden="1" customHeight="1" outlineLevel="2" x14ac:dyDescent="0.25">
      <c r="A986" s="411"/>
      <c r="B986" s="420"/>
      <c r="C986" s="413">
        <f>INT($C$859)+2.005</f>
        <v>3.0049999999999999</v>
      </c>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c r="Z986" s="442"/>
      <c r="AA986" s="442"/>
      <c r="AB986" s="442"/>
      <c r="AC986" s="442"/>
      <c r="AD986" s="442"/>
      <c r="AE986" s="442"/>
      <c r="AF986" s="442"/>
      <c r="AG986" s="442"/>
      <c r="AH986" s="442"/>
      <c r="AI986" s="442"/>
      <c r="AJ986" s="442"/>
      <c r="AK986" s="442"/>
      <c r="AL986" s="442"/>
      <c r="AM986" s="442"/>
      <c r="AN986" s="442"/>
      <c r="AO986" s="442"/>
      <c r="AP986" s="442"/>
      <c r="AQ986" s="423"/>
      <c r="AR986" s="411"/>
      <c r="AS986" s="411"/>
      <c r="AT986" s="411"/>
    </row>
    <row r="987" spans="1:46" ht="5.0999999999999996" customHeight="1" outlineLevel="1" x14ac:dyDescent="0.25">
      <c r="A987" s="411"/>
      <c r="B987" s="452"/>
      <c r="C987" s="453">
        <f>INT($C$859)+1.005</f>
        <v>2.0049999999999999</v>
      </c>
      <c r="D987" s="454"/>
      <c r="E987" s="454"/>
      <c r="F987" s="454"/>
      <c r="G987" s="454"/>
      <c r="H987" s="454"/>
      <c r="I987" s="454"/>
      <c r="J987" s="454"/>
      <c r="K987" s="454"/>
      <c r="L987" s="454"/>
      <c r="M987" s="454"/>
      <c r="N987" s="454"/>
      <c r="O987" s="454"/>
      <c r="P987" s="454"/>
      <c r="Q987" s="454"/>
      <c r="R987" s="454"/>
      <c r="S987" s="454"/>
      <c r="T987" s="454"/>
      <c r="U987" s="454"/>
      <c r="V987" s="454"/>
      <c r="W987" s="454"/>
      <c r="X987" s="454"/>
      <c r="Y987" s="454"/>
      <c r="Z987" s="454"/>
      <c r="AA987" s="454"/>
      <c r="AB987" s="454"/>
      <c r="AC987" s="454"/>
      <c r="AD987" s="454"/>
      <c r="AE987" s="454"/>
      <c r="AF987" s="454"/>
      <c r="AG987" s="454"/>
      <c r="AH987" s="454"/>
      <c r="AI987" s="454"/>
      <c r="AJ987" s="454"/>
      <c r="AK987" s="454"/>
      <c r="AL987" s="454"/>
      <c r="AM987" s="454"/>
      <c r="AN987" s="454"/>
      <c r="AO987" s="454"/>
      <c r="AP987" s="454"/>
      <c r="AQ987" s="455" t="s">
        <v>136</v>
      </c>
      <c r="AR987" s="411"/>
      <c r="AS987" s="411"/>
      <c r="AT987" s="411"/>
    </row>
    <row r="988" spans="1:46" ht="5.0999999999999996" customHeight="1" collapsed="1" x14ac:dyDescent="0.25">
      <c r="A988" s="411"/>
      <c r="B988" s="456"/>
      <c r="C988" s="457">
        <f>INT($C$859)+0.005</f>
        <v>1.0049999999999999</v>
      </c>
      <c r="D988" s="456"/>
      <c r="E988" s="456"/>
      <c r="F988" s="456"/>
      <c r="G988" s="456"/>
      <c r="H988" s="456"/>
      <c r="I988" s="456"/>
      <c r="J988" s="456"/>
      <c r="K988" s="456"/>
      <c r="L988" s="456"/>
      <c r="M988" s="456"/>
      <c r="N988" s="456"/>
      <c r="O988" s="456"/>
      <c r="P988" s="456"/>
      <c r="Q988" s="456"/>
      <c r="R988" s="456"/>
      <c r="S988" s="456"/>
      <c r="T988" s="456"/>
      <c r="U988" s="456"/>
      <c r="V988" s="456"/>
      <c r="W988" s="456"/>
      <c r="X988" s="456"/>
      <c r="Y988" s="456"/>
      <c r="Z988" s="456"/>
      <c r="AA988" s="456"/>
      <c r="AB988" s="456"/>
      <c r="AC988" s="456"/>
      <c r="AD988" s="456"/>
      <c r="AE988" s="456"/>
      <c r="AF988" s="456"/>
      <c r="AG988" s="456"/>
      <c r="AH988" s="456"/>
      <c r="AI988" s="456"/>
      <c r="AJ988" s="456"/>
      <c r="AK988" s="456"/>
      <c r="AL988" s="456"/>
      <c r="AM988" s="456"/>
      <c r="AN988" s="456"/>
      <c r="AO988" s="456"/>
      <c r="AP988" s="456"/>
      <c r="AQ988" s="456"/>
      <c r="AR988" s="411"/>
      <c r="AS988" s="411"/>
      <c r="AT988" s="411"/>
    </row>
    <row r="989" spans="1:46" hidden="1" outlineLevel="2" x14ac:dyDescent="0.25">
      <c r="A989" s="411"/>
      <c r="B989" s="411"/>
      <c r="C989" s="413">
        <f>INT($C$859)+2</f>
        <v>3</v>
      </c>
      <c r="D989" s="411"/>
      <c r="E989" s="411"/>
      <c r="F989" s="411"/>
      <c r="G989" s="411"/>
      <c r="H989" s="411"/>
      <c r="I989" s="411"/>
      <c r="J989" s="411"/>
      <c r="K989" s="411"/>
      <c r="L989" s="411"/>
      <c r="M989" s="411"/>
      <c r="N989" s="411"/>
      <c r="O989" s="411"/>
      <c r="P989" s="411"/>
      <c r="Q989" s="411"/>
      <c r="R989" s="411"/>
      <c r="S989" s="411"/>
      <c r="T989" s="411"/>
      <c r="U989" s="411"/>
      <c r="V989" s="411"/>
      <c r="W989" s="411"/>
      <c r="X989" s="411"/>
      <c r="Y989" s="411"/>
      <c r="Z989" s="411"/>
      <c r="AA989" s="411"/>
      <c r="AB989" s="411"/>
      <c r="AC989" s="411"/>
      <c r="AD989" s="411"/>
      <c r="AE989" s="411"/>
      <c r="AF989" s="411"/>
      <c r="AG989" s="411"/>
      <c r="AH989" s="411"/>
      <c r="AI989" s="411"/>
      <c r="AJ989" s="411"/>
      <c r="AK989" s="411"/>
      <c r="AL989" s="411"/>
      <c r="AM989" s="411"/>
      <c r="AN989" s="411"/>
      <c r="AO989" s="411"/>
      <c r="AP989" s="411"/>
      <c r="AQ989" s="411"/>
      <c r="AR989" s="411"/>
      <c r="AS989" s="411"/>
      <c r="AT989" s="411"/>
    </row>
    <row r="990" spans="1:46" x14ac:dyDescent="0.25">
      <c r="A990" s="411"/>
      <c r="B990" s="411"/>
      <c r="C990" s="412"/>
      <c r="D990" s="411"/>
      <c r="E990" s="411"/>
      <c r="F990" s="411"/>
      <c r="G990" s="411"/>
      <c r="H990" s="411"/>
      <c r="I990" s="411"/>
      <c r="J990" s="411"/>
      <c r="K990" s="411"/>
      <c r="L990" s="411"/>
      <c r="M990" s="411"/>
      <c r="N990" s="411"/>
      <c r="O990" s="411"/>
      <c r="P990" s="411"/>
      <c r="Q990" s="411"/>
      <c r="R990" s="411"/>
      <c r="S990" s="411"/>
      <c r="T990" s="411"/>
      <c r="U990" s="411"/>
      <c r="V990" s="411"/>
      <c r="W990" s="411"/>
      <c r="X990" s="411"/>
      <c r="Y990" s="411"/>
      <c r="Z990" s="411"/>
      <c r="AA990" s="411"/>
      <c r="AB990" s="411"/>
      <c r="AC990" s="411"/>
      <c r="AD990" s="411"/>
      <c r="AE990" s="411"/>
      <c r="AF990" s="411"/>
      <c r="AG990" s="411"/>
      <c r="AH990" s="411"/>
      <c r="AI990" s="411"/>
      <c r="AJ990" s="411"/>
      <c r="AK990" s="411"/>
      <c r="AL990" s="411"/>
      <c r="AM990" s="411"/>
      <c r="AN990" s="411"/>
      <c r="AO990" s="411"/>
      <c r="AP990" s="411"/>
      <c r="AQ990" s="411"/>
      <c r="AR990" s="411"/>
      <c r="AS990" s="411"/>
      <c r="AT990" s="411"/>
    </row>
    <row r="991" spans="1:46" x14ac:dyDescent="0.25">
      <c r="A991" s="411"/>
      <c r="B991" s="411"/>
      <c r="C991" s="412"/>
      <c r="D991" s="411"/>
      <c r="E991" s="411"/>
      <c r="F991" s="411"/>
      <c r="G991" s="411"/>
      <c r="H991" s="411"/>
      <c r="I991" s="411"/>
      <c r="J991" s="411"/>
      <c r="K991" s="411"/>
      <c r="L991" s="411"/>
      <c r="M991" s="411"/>
      <c r="N991" s="411"/>
      <c r="O991" s="411"/>
      <c r="P991" s="411"/>
      <c r="Q991" s="411"/>
      <c r="R991" s="411"/>
      <c r="S991" s="411"/>
      <c r="T991" s="411"/>
      <c r="U991" s="411"/>
      <c r="V991" s="411"/>
      <c r="W991" s="411"/>
      <c r="X991" s="411"/>
      <c r="Y991" s="411"/>
      <c r="Z991" s="411"/>
      <c r="AA991" s="411"/>
      <c r="AB991" s="411"/>
      <c r="AC991" s="411"/>
      <c r="AD991" s="411"/>
      <c r="AE991" s="411"/>
      <c r="AF991" s="411"/>
      <c r="AG991" s="411"/>
      <c r="AH991" s="411"/>
      <c r="AI991" s="411"/>
      <c r="AJ991" s="411"/>
      <c r="AK991" s="411"/>
      <c r="AL991" s="411"/>
      <c r="AM991" s="411"/>
      <c r="AN991" s="411"/>
      <c r="AO991" s="411"/>
      <c r="AP991" s="411"/>
      <c r="AQ991" s="411"/>
      <c r="AR991" s="411"/>
      <c r="AS991" s="411"/>
      <c r="AT991" s="411"/>
    </row>
    <row r="992" spans="1:46" x14ac:dyDescent="0.25">
      <c r="A992" s="411"/>
      <c r="B992" s="411"/>
      <c r="C992" s="412"/>
      <c r="D992" s="411"/>
      <c r="E992" s="411"/>
      <c r="F992" s="411"/>
      <c r="G992" s="411"/>
      <c r="H992" s="411"/>
      <c r="I992" s="411"/>
      <c r="J992" s="411"/>
      <c r="K992" s="411"/>
      <c r="L992" s="411"/>
      <c r="M992" s="411"/>
      <c r="N992" s="411"/>
      <c r="O992" s="411"/>
      <c r="P992" s="411"/>
      <c r="Q992" s="411"/>
      <c r="R992" s="411"/>
      <c r="S992" s="411"/>
      <c r="T992" s="411"/>
      <c r="U992" s="411"/>
      <c r="V992" s="411"/>
      <c r="W992" s="411"/>
      <c r="X992" s="411"/>
      <c r="Y992" s="411"/>
      <c r="Z992" s="411"/>
      <c r="AA992" s="411"/>
      <c r="AB992" s="411"/>
      <c r="AC992" s="411"/>
      <c r="AD992" s="411"/>
      <c r="AE992" s="411"/>
      <c r="AF992" s="411"/>
      <c r="AG992" s="411"/>
      <c r="AH992" s="411"/>
      <c r="AI992" s="411"/>
      <c r="AJ992" s="411"/>
      <c r="AK992" s="411"/>
      <c r="AL992" s="411"/>
      <c r="AM992" s="411"/>
      <c r="AN992" s="411"/>
      <c r="AO992" s="411"/>
      <c r="AP992" s="411"/>
      <c r="AQ992" s="411"/>
      <c r="AR992" s="411"/>
      <c r="AS992" s="411"/>
      <c r="AT992" s="411"/>
    </row>
    <row r="993" spans="1:46" x14ac:dyDescent="0.25">
      <c r="A993" s="411"/>
      <c r="B993" s="411"/>
      <c r="C993" s="412"/>
      <c r="D993" s="411"/>
      <c r="E993" s="411"/>
      <c r="F993" s="411"/>
      <c r="G993" s="411"/>
      <c r="H993" s="411"/>
      <c r="I993" s="411"/>
      <c r="J993" s="411"/>
      <c r="K993" s="411"/>
      <c r="L993" s="411"/>
      <c r="M993" s="411"/>
      <c r="N993" s="411"/>
      <c r="O993" s="411"/>
      <c r="P993" s="411"/>
      <c r="Q993" s="411"/>
      <c r="R993" s="411"/>
      <c r="S993" s="411"/>
      <c r="T993" s="411"/>
      <c r="U993" s="411"/>
      <c r="V993" s="411"/>
      <c r="W993" s="411"/>
      <c r="X993" s="411"/>
      <c r="Y993" s="411"/>
      <c r="Z993" s="411"/>
      <c r="AA993" s="411"/>
      <c r="AB993" s="411"/>
      <c r="AC993" s="411"/>
      <c r="AD993" s="411"/>
      <c r="AE993" s="411"/>
      <c r="AF993" s="411"/>
      <c r="AG993" s="411"/>
      <c r="AH993" s="411"/>
      <c r="AI993" s="411"/>
      <c r="AJ993" s="411"/>
      <c r="AK993" s="411"/>
      <c r="AL993" s="411"/>
      <c r="AM993" s="411"/>
      <c r="AN993" s="411"/>
      <c r="AO993" s="411"/>
      <c r="AP993" s="411"/>
      <c r="AQ993" s="411"/>
      <c r="AR993" s="411"/>
      <c r="AS993" s="411"/>
      <c r="AT993" s="411"/>
    </row>
    <row r="994" spans="1:46" x14ac:dyDescent="0.25">
      <c r="A994" s="411"/>
      <c r="B994" s="411"/>
      <c r="C994" s="412"/>
      <c r="D994" s="411"/>
      <c r="E994" s="411"/>
      <c r="F994" s="411"/>
      <c r="G994" s="411"/>
      <c r="H994" s="411"/>
      <c r="I994" s="411"/>
      <c r="J994" s="411"/>
      <c r="K994" s="411"/>
      <c r="L994" s="411"/>
      <c r="M994" s="411"/>
      <c r="N994" s="411"/>
      <c r="O994" s="411"/>
      <c r="P994" s="411"/>
      <c r="Q994" s="411"/>
      <c r="R994" s="411"/>
      <c r="S994" s="411"/>
      <c r="T994" s="411"/>
      <c r="U994" s="411"/>
      <c r="V994" s="411"/>
      <c r="W994" s="411"/>
      <c r="X994" s="411"/>
      <c r="Y994" s="411"/>
      <c r="Z994" s="411"/>
      <c r="AA994" s="411"/>
      <c r="AB994" s="411"/>
      <c r="AC994" s="411"/>
      <c r="AD994" s="411"/>
      <c r="AE994" s="411"/>
      <c r="AF994" s="411"/>
      <c r="AG994" s="411"/>
      <c r="AH994" s="411"/>
      <c r="AI994" s="411"/>
      <c r="AJ994" s="411"/>
      <c r="AK994" s="411"/>
      <c r="AL994" s="411"/>
      <c r="AM994" s="411"/>
      <c r="AN994" s="411"/>
      <c r="AO994" s="411"/>
      <c r="AP994" s="411"/>
      <c r="AQ994" s="411"/>
      <c r="AR994" s="411"/>
      <c r="AS994" s="411"/>
      <c r="AT994" s="411"/>
    </row>
    <row r="995" spans="1:46" x14ac:dyDescent="0.25">
      <c r="A995" s="411"/>
      <c r="B995" s="411"/>
      <c r="C995" s="412"/>
      <c r="D995" s="411"/>
      <c r="E995" s="411"/>
      <c r="F995" s="411"/>
      <c r="G995" s="411"/>
      <c r="H995" s="411"/>
      <c r="I995" s="411"/>
      <c r="J995" s="411"/>
      <c r="K995" s="411"/>
      <c r="L995" s="411"/>
      <c r="M995" s="411"/>
      <c r="N995" s="411"/>
      <c r="O995" s="411"/>
      <c r="P995" s="411"/>
      <c r="Q995" s="411"/>
      <c r="R995" s="411"/>
      <c r="S995" s="411"/>
      <c r="T995" s="411"/>
      <c r="U995" s="411"/>
      <c r="V995" s="411"/>
      <c r="W995" s="411"/>
      <c r="X995" s="411"/>
      <c r="Y995" s="411"/>
      <c r="Z995" s="411"/>
      <c r="AA995" s="411"/>
      <c r="AB995" s="411"/>
      <c r="AC995" s="411"/>
      <c r="AD995" s="411"/>
      <c r="AE995" s="411"/>
      <c r="AF995" s="411"/>
      <c r="AG995" s="411"/>
      <c r="AH995" s="411"/>
      <c r="AI995" s="411"/>
      <c r="AJ995" s="411"/>
      <c r="AK995" s="411"/>
      <c r="AL995" s="411"/>
      <c r="AM995" s="411"/>
      <c r="AN995" s="411"/>
      <c r="AO995" s="411"/>
      <c r="AP995" s="411"/>
      <c r="AQ995" s="411"/>
      <c r="AR995" s="411"/>
      <c r="AS995" s="411"/>
      <c r="AT995" s="411"/>
    </row>
    <row r="996" spans="1:46" x14ac:dyDescent="0.25">
      <c r="C996" s="628" t="s">
        <v>822</v>
      </c>
    </row>
  </sheetData>
  <mergeCells count="36">
    <mergeCell ref="H964:I966"/>
    <mergeCell ref="H968:I970"/>
    <mergeCell ref="H972:I974"/>
    <mergeCell ref="H976:I978"/>
    <mergeCell ref="H940:I942"/>
    <mergeCell ref="H944:I946"/>
    <mergeCell ref="H948:I950"/>
    <mergeCell ref="H952:I954"/>
    <mergeCell ref="H956:I958"/>
    <mergeCell ref="H960:I962"/>
    <mergeCell ref="H936:I938"/>
    <mergeCell ref="H892:I894"/>
    <mergeCell ref="H896:I898"/>
    <mergeCell ref="H900:I902"/>
    <mergeCell ref="H904:I906"/>
    <mergeCell ref="H908:I910"/>
    <mergeCell ref="H912:I914"/>
    <mergeCell ref="H916:I918"/>
    <mergeCell ref="H920:I922"/>
    <mergeCell ref="H924:I926"/>
    <mergeCell ref="H928:I930"/>
    <mergeCell ref="H932:I934"/>
    <mergeCell ref="H888:I890"/>
    <mergeCell ref="J18:X18"/>
    <mergeCell ref="J21:X21"/>
    <mergeCell ref="AC252:AF254"/>
    <mergeCell ref="AC255:AF256"/>
    <mergeCell ref="O309:X312"/>
    <mergeCell ref="K364:M365"/>
    <mergeCell ref="W832:AA849"/>
    <mergeCell ref="H872:I874"/>
    <mergeCell ref="H876:I878"/>
    <mergeCell ref="H880:I882"/>
    <mergeCell ref="H884:I886"/>
    <mergeCell ref="O73:V73"/>
    <mergeCell ref="P372:Z379"/>
  </mergeCells>
  <conditionalFormatting sqref="X646:AA648 X694:AA696">
    <cfRule type="cellIs" dxfId="3" priority="31" operator="equal">
      <formula>TRUE</formula>
    </cfRule>
  </conditionalFormatting>
  <conditionalFormatting sqref="X670:AA672">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472</v>
      </c>
      <c r="F6" s="494">
        <v>2</v>
      </c>
      <c r="G6" s="427"/>
      <c r="H6" s="816" t="s">
        <v>823</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474</v>
      </c>
      <c r="F7" s="497">
        <v>1</v>
      </c>
      <c r="G7" s="433"/>
      <c r="H7" s="434" t="s">
        <v>475</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476</v>
      </c>
      <c r="K12" s="632" t="s">
        <v>477</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478</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479</v>
      </c>
      <c r="C15" s="629">
        <f>INT(MAX($C$16:$C$31))+1</f>
        <v>5</v>
      </c>
      <c r="D15" s="442" t="s">
        <v>480</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481</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482</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483</v>
      </c>
      <c r="I18" s="447"/>
      <c r="J18" s="752">
        <v>44380.557930671297</v>
      </c>
      <c r="K18" s="1005" t="s">
        <v>1041</v>
      </c>
      <c r="L18" s="1006"/>
      <c r="M18" s="1006"/>
      <c r="N18" s="1006"/>
      <c r="O18" s="1006"/>
      <c r="P18" s="1006"/>
      <c r="Q18" s="1006"/>
      <c r="R18" s="1006"/>
      <c r="S18" s="1006"/>
      <c r="T18" s="1006"/>
      <c r="U18" s="1006"/>
      <c r="V18" s="1006"/>
      <c r="W18" s="1006"/>
      <c r="X18" s="1006"/>
      <c r="Y18" s="1006"/>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484</v>
      </c>
      <c r="I21" s="447"/>
      <c r="J21" s="742">
        <v>44429.414461574102</v>
      </c>
      <c r="K21" s="1007" t="s">
        <v>1078</v>
      </c>
      <c r="L21" s="1008"/>
      <c r="M21" s="1008"/>
      <c r="N21" s="1008"/>
      <c r="O21" s="1008"/>
      <c r="P21" s="1008"/>
      <c r="Q21" s="1008"/>
      <c r="R21" s="1008"/>
      <c r="S21" s="1008"/>
      <c r="T21" s="1008"/>
      <c r="U21" s="1008"/>
      <c r="V21" s="1008"/>
      <c r="W21" s="1008"/>
      <c r="X21" s="1008"/>
      <c r="Y21" s="1009"/>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485</v>
      </c>
      <c r="SK24" s="423"/>
      <c r="SL24" s="411"/>
      <c r="SM24" s="411"/>
      <c r="SN24" s="411"/>
    </row>
    <row r="25" spans="1:508" ht="5.0999999999999996" hidden="1" customHeight="1" outlineLevel="3" x14ac:dyDescent="0.25">
      <c r="A25" s="411"/>
      <c r="B25" s="420"/>
      <c r="C25" s="629">
        <f>INT($C$6)+3.005</f>
        <v>4.0049999999999999</v>
      </c>
      <c r="D25" s="442" t="s">
        <v>481</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486</v>
      </c>
      <c r="I26" s="635"/>
      <c r="J26" s="449" t="s">
        <v>487</v>
      </c>
      <c r="K26" s="450">
        <v>15</v>
      </c>
      <c r="L26" s="449" t="s">
        <v>488</v>
      </c>
      <c r="M26" s="450">
        <v>8.43</v>
      </c>
      <c r="N26" s="447" t="s">
        <v>489</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490</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491</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492</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493</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485</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136</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472</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474</v>
      </c>
      <c r="F41" s="497">
        <v>1</v>
      </c>
      <c r="G41" s="433"/>
      <c r="H41" s="641" t="s">
        <v>746</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824</v>
      </c>
      <c r="K45" s="644">
        <f>IFERROR(MATCH(L$44,Sheep!$R$284:$R$291,1),0)</f>
        <v>0</v>
      </c>
      <c r="L45" s="644">
        <f>IFERROR(MATCH(M$44,Sheep!$R$284:$R$291,1),0)</f>
        <v>0</v>
      </c>
      <c r="M45" s="644">
        <f>IFERROR(MATCH(N$44,Sheep!$R$284:$R$291,1),0)</f>
        <v>0</v>
      </c>
      <c r="N45" s="644">
        <f>IFERROR(MATCH(O$44,Sheep!$R$284:$R$291,1),0)</f>
        <v>0</v>
      </c>
      <c r="O45" s="644">
        <f>IFERROR(MATCH(P$44,Sheep!$R$284:$R$291,1),0)</f>
        <v>0</v>
      </c>
      <c r="P45" s="644">
        <f>IFERROR(MATCH(Q$44,Sheep!$R$284:$R$291,1),0)</f>
        <v>0</v>
      </c>
      <c r="Q45" s="644">
        <f>IFERROR(MATCH(R$44,Sheep!$R$284:$R$291,1),0)</f>
        <v>0</v>
      </c>
      <c r="R45" s="644">
        <f>IFERROR(MATCH(S$44,Sheep!$R$284:$R$291,1),0)</f>
        <v>0</v>
      </c>
      <c r="S45" s="644">
        <f>IFERROR(MATCH(T$44,Sheep!$R$284:$R$291,1),0)</f>
        <v>0</v>
      </c>
      <c r="T45" s="644">
        <f>IFERROR(MATCH(U$44,Sheep!$R$284:$R$291,1),0)</f>
        <v>0</v>
      </c>
      <c r="U45" s="644">
        <f>IFERROR(MATCH(V$44,Sheep!$R$284:$R$291,1),0)</f>
        <v>0</v>
      </c>
      <c r="V45" s="644">
        <f>IFERROR(MATCH(W$44,Sheep!$R$284:$R$291,1),0)</f>
        <v>0</v>
      </c>
      <c r="W45" s="644">
        <f>IFERROR(MATCH(X$44,Sheep!$R$284:$R$291,1),0)</f>
        <v>0</v>
      </c>
      <c r="X45" s="644">
        <f>IFERROR(MATCH(Y$44,Sheep!$R$284:$R$291,1),0)</f>
        <v>0</v>
      </c>
      <c r="Y45" s="644">
        <f>IFERROR(MATCH(Z$44,Sheep!$R$284:$R$291,1),0)</f>
        <v>0</v>
      </c>
      <c r="Z45" s="644">
        <f>IFERROR(MATCH(AA$44,Sheep!$R$284:$R$291,1),0)</f>
        <v>0</v>
      </c>
      <c r="AA45" s="644">
        <f>IFERROR(MATCH(AB$44,Sheep!$R$284:$R$291,1),0)</f>
        <v>0</v>
      </c>
      <c r="AB45" s="644">
        <f>IFERROR(MATCH(AC$44,Sheep!$R$284:$R$291,1),0)</f>
        <v>0</v>
      </c>
      <c r="AC45" s="644">
        <f>IFERROR(MATCH(AD$44,Sheep!$R$284:$R$291,1),0)</f>
        <v>0</v>
      </c>
      <c r="AD45" s="644">
        <f>IFERROR(MATCH(AE$44,Sheep!$R$284:$R$291,1),0)</f>
        <v>0</v>
      </c>
      <c r="AE45" s="644">
        <f>IFERROR(MATCH(AF$44,Sheep!$R$284:$R$291,1),0)</f>
        <v>0</v>
      </c>
      <c r="AF45" s="644">
        <f>IFERROR(MATCH(AG$44,Sheep!$R$284:$R$291,1),0)</f>
        <v>0</v>
      </c>
      <c r="AG45" s="644">
        <f>IFERROR(MATCH(AH$44,Sheep!$R$284:$R$291,1),0)</f>
        <v>0</v>
      </c>
      <c r="AH45" s="644">
        <f>IFERROR(MATCH(AI$44,Sheep!$R$284:$R$291,1),0)</f>
        <v>0</v>
      </c>
      <c r="AI45" s="644">
        <f>IFERROR(MATCH(AJ$44,Sheep!$R$284:$R$291,1),0)</f>
        <v>0</v>
      </c>
      <c r="AJ45" s="644">
        <f>IFERROR(MATCH(AK$44,Sheep!$R$284:$R$291,1),0)</f>
        <v>0</v>
      </c>
      <c r="AK45" s="644">
        <f>IFERROR(MATCH(AL$44,Sheep!$R$284:$R$291,1),0)</f>
        <v>0</v>
      </c>
      <c r="AL45" s="644">
        <f>IFERROR(MATCH(AM$44,Sheep!$R$284:$R$291,1),0)</f>
        <v>0</v>
      </c>
      <c r="AM45" s="644">
        <f>IFERROR(MATCH(AN$44,Sheep!$R$284:$R$291,1),0)</f>
        <v>0</v>
      </c>
      <c r="AN45" s="644">
        <f>IFERROR(MATCH(AO$44,Sheep!$R$284:$R$291,1),0)</f>
        <v>0</v>
      </c>
      <c r="AO45" s="644">
        <f>IFERROR(MATCH(AP$44,Sheep!$R$284:$R$291,1),0)</f>
        <v>0</v>
      </c>
      <c r="AP45" s="644">
        <f>IFERROR(MATCH(AQ$44,Sheep!$R$284:$R$291,1),0)</f>
        <v>0</v>
      </c>
      <c r="AQ45" s="644">
        <f>IFERROR(MATCH(AR$44,Sheep!$R$284:$R$291,1),0)</f>
        <v>0</v>
      </c>
      <c r="AR45" s="644">
        <f>IFERROR(MATCH(AS$44,Sheep!$R$284:$R$291,1),0)</f>
        <v>0</v>
      </c>
      <c r="AS45" s="644">
        <f>IFERROR(MATCH(AT$44,Sheep!$R$284:$R$291,1),0)</f>
        <v>0</v>
      </c>
      <c r="AT45" s="644">
        <f>IFERROR(MATCH(AU$44,Sheep!$R$284:$R$291,1),0)</f>
        <v>0</v>
      </c>
      <c r="AU45" s="644">
        <f>IFERROR(MATCH(AV$44,Sheep!$R$284:$R$291,1),0)</f>
        <v>0</v>
      </c>
      <c r="AV45" s="644">
        <f>IFERROR(MATCH(AW$44,Sheep!$R$284:$R$291,1),0)</f>
        <v>0</v>
      </c>
      <c r="AW45" s="644">
        <f>IFERROR(MATCH(AX$44,Sheep!$R$284:$R$291,1),0)</f>
        <v>0</v>
      </c>
      <c r="AX45" s="644">
        <f>IFERROR(MATCH(AY$44,Sheep!$R$284:$R$291,1),0)</f>
        <v>0</v>
      </c>
      <c r="AY45" s="644">
        <f>IFERROR(MATCH(AZ$44,Sheep!$R$284:$R$291,1),0)</f>
        <v>0</v>
      </c>
      <c r="AZ45" s="644">
        <f>IFERROR(MATCH(BA$44,Sheep!$R$284:$R$291,1),0)</f>
        <v>0</v>
      </c>
      <c r="BA45" s="644">
        <f>IFERROR(MATCH(BB$44,Sheep!$R$284:$R$291,1),0)</f>
        <v>0</v>
      </c>
      <c r="BB45" s="644">
        <f>IFERROR(MATCH(BC$44,Sheep!$R$284:$R$291,1),0)</f>
        <v>0</v>
      </c>
      <c r="BC45" s="644">
        <f>IFERROR(MATCH(BD$44,Sheep!$R$284:$R$291,1),0)</f>
        <v>0</v>
      </c>
      <c r="BD45" s="644">
        <f>IFERROR(MATCH(BE$44,Sheep!$R$284:$R$291,1),0)</f>
        <v>0</v>
      </c>
      <c r="BE45" s="644">
        <f>IFERROR(MATCH(BF$44,Sheep!$R$284:$R$291,1),0)</f>
        <v>0</v>
      </c>
      <c r="BF45" s="644">
        <f>IFERROR(MATCH(BG$44,Sheep!$R$284:$R$291,1),0)</f>
        <v>0</v>
      </c>
      <c r="BG45" s="644">
        <f>IFERROR(MATCH(BH$44,Sheep!$R$284:$R$291,1),0)</f>
        <v>0</v>
      </c>
      <c r="BH45" s="644">
        <f>IFERROR(MATCH(BI$44,Sheep!$R$284:$R$291,1),0)</f>
        <v>0</v>
      </c>
      <c r="BI45" s="644">
        <f>IFERROR(MATCH(BJ$44,Sheep!$R$284:$R$291,1),0)</f>
        <v>0</v>
      </c>
      <c r="BJ45" s="644">
        <f>IFERROR(MATCH(BK$44,Sheep!$R$284:$R$291,1),0)</f>
        <v>0</v>
      </c>
      <c r="BK45" s="644">
        <f>IFERROR(MATCH(BL$44,Sheep!$R$284:$R$291,1),0)</f>
        <v>0</v>
      </c>
      <c r="BL45" s="644">
        <f>IFERROR(MATCH(BM$44,Sheep!$R$284:$R$291,1),0)</f>
        <v>0</v>
      </c>
      <c r="BM45" s="644">
        <f>IFERROR(MATCH(BN$44,Sheep!$R$284:$R$291,1),0)</f>
        <v>0</v>
      </c>
      <c r="BN45" s="644">
        <f>IFERROR(MATCH(BO$44,Sheep!$R$284:$R$291,1),0)</f>
        <v>0</v>
      </c>
      <c r="BO45" s="644">
        <f>IFERROR(MATCH(BP$44,Sheep!$R$284:$R$291,1),0)</f>
        <v>1</v>
      </c>
      <c r="BP45" s="644">
        <f>IFERROR(MATCH(BQ$44,Sheep!$R$284:$R$291,1),0)</f>
        <v>1</v>
      </c>
      <c r="BQ45" s="644">
        <f>IFERROR(MATCH(BR$44,Sheep!$R$284:$R$291,1),0)</f>
        <v>1</v>
      </c>
      <c r="BR45" s="644">
        <f>IFERROR(MATCH(BS$44,Sheep!$R$284:$R$291,1),0)</f>
        <v>1</v>
      </c>
      <c r="BS45" s="644">
        <f>IFERROR(MATCH(BT$44,Sheep!$R$284:$R$291,1),0)</f>
        <v>1</v>
      </c>
      <c r="BT45" s="644">
        <f>IFERROR(MATCH(BU$44,Sheep!$R$284:$R$291,1),0)</f>
        <v>1</v>
      </c>
      <c r="BU45" s="644">
        <f>IFERROR(MATCH(BV$44,Sheep!$R$284:$R$291,1),0)</f>
        <v>1</v>
      </c>
      <c r="BV45" s="644">
        <f>IFERROR(MATCH(BW$44,Sheep!$R$284:$R$291,1),0)</f>
        <v>1</v>
      </c>
      <c r="BW45" s="644">
        <f>IFERROR(MATCH(BX$44,Sheep!$R$284:$R$291,1),0)</f>
        <v>1</v>
      </c>
      <c r="BX45" s="644">
        <f>IFERROR(MATCH(BY$44,Sheep!$R$284:$R$291,1),0)</f>
        <v>1</v>
      </c>
      <c r="BY45" s="644">
        <f>IFERROR(MATCH(BZ$44,Sheep!$R$284:$R$291,1),0)</f>
        <v>1</v>
      </c>
      <c r="BZ45" s="644">
        <f>IFERROR(MATCH(CA$44,Sheep!$R$284:$R$291,1),0)</f>
        <v>1</v>
      </c>
      <c r="CA45" s="644">
        <f>IFERROR(MATCH(CB$44,Sheep!$R$284:$R$291,1),0)</f>
        <v>1</v>
      </c>
      <c r="CB45" s="644">
        <f>IFERROR(MATCH(CC$44,Sheep!$R$284:$R$291,1),0)</f>
        <v>1</v>
      </c>
      <c r="CC45" s="644">
        <f>IFERROR(MATCH(CD$44,Sheep!$R$284:$R$291,1),0)</f>
        <v>1</v>
      </c>
      <c r="CD45" s="644">
        <f>IFERROR(MATCH(CE$44,Sheep!$R$284:$R$291,1),0)</f>
        <v>1</v>
      </c>
      <c r="CE45" s="644">
        <f>IFERROR(MATCH(CF$44,Sheep!$R$284:$R$291,1),0)</f>
        <v>1</v>
      </c>
      <c r="CF45" s="644">
        <f>IFERROR(MATCH(CG$44,Sheep!$R$284:$R$291,1),0)</f>
        <v>1</v>
      </c>
      <c r="CG45" s="644">
        <f>IFERROR(MATCH(CH$44,Sheep!$R$284:$R$291,1),0)</f>
        <v>1</v>
      </c>
      <c r="CH45" s="644">
        <f>IFERROR(MATCH(CI$44,Sheep!$R$284:$R$291,1),0)</f>
        <v>1</v>
      </c>
      <c r="CI45" s="644">
        <f>IFERROR(MATCH(CJ$44,Sheep!$R$284:$R$291,1),0)</f>
        <v>1</v>
      </c>
      <c r="CJ45" s="644">
        <f>IFERROR(MATCH(CK$44,Sheep!$R$284:$R$291,1),0)</f>
        <v>1</v>
      </c>
      <c r="CK45" s="644">
        <f>IFERROR(MATCH(CL$44,Sheep!$R$284:$R$291,1),0)</f>
        <v>1</v>
      </c>
      <c r="CL45" s="644">
        <f>IFERROR(MATCH(CM$44,Sheep!$R$284:$R$291,1),0)</f>
        <v>1</v>
      </c>
      <c r="CM45" s="644">
        <f>IFERROR(MATCH(CN$44,Sheep!$R$284:$R$291,1),0)</f>
        <v>1</v>
      </c>
      <c r="CN45" s="644">
        <f>IFERROR(MATCH(CO$44,Sheep!$R$284:$R$291,1),0)</f>
        <v>1</v>
      </c>
      <c r="CO45" s="644">
        <f>IFERROR(MATCH(CP$44,Sheep!$R$284:$R$291,1),0)</f>
        <v>1</v>
      </c>
      <c r="CP45" s="644">
        <f>IFERROR(MATCH(CQ$44,Sheep!$R$284:$R$291,1),0)</f>
        <v>1</v>
      </c>
      <c r="CQ45" s="644">
        <f>IFERROR(MATCH(CR$44,Sheep!$R$284:$R$291,1),0)</f>
        <v>1</v>
      </c>
      <c r="CR45" s="644">
        <f>IFERROR(MATCH(CS$44,Sheep!$R$284:$R$291,1),0)</f>
        <v>1</v>
      </c>
      <c r="CS45" s="644">
        <f>IFERROR(MATCH(CT$44,Sheep!$R$284:$R$291,1),0)</f>
        <v>1</v>
      </c>
      <c r="CT45" s="644">
        <f>IFERROR(MATCH(CU$44,Sheep!$R$284:$R$291,1),0)</f>
        <v>1</v>
      </c>
      <c r="CU45" s="644">
        <f>IFERROR(MATCH(CV$44,Sheep!$R$284:$R$291,1),0)</f>
        <v>1</v>
      </c>
      <c r="CV45" s="644">
        <f>IFERROR(MATCH(CW$44,Sheep!$R$284:$R$291,1),0)</f>
        <v>1</v>
      </c>
      <c r="CW45" s="644">
        <f>IFERROR(MATCH(CX$44,Sheep!$R$284:$R$291,1),0)</f>
        <v>1</v>
      </c>
      <c r="CX45" s="644">
        <f>IFERROR(MATCH(CY$44,Sheep!$R$284:$R$291,1),0)</f>
        <v>1</v>
      </c>
      <c r="CY45" s="644">
        <f>IFERROR(MATCH(CZ$44,Sheep!$R$284:$R$291,1),0)</f>
        <v>1</v>
      </c>
      <c r="CZ45" s="644">
        <f>IFERROR(MATCH(DA$44,Sheep!$R$284:$R$291,1),0)</f>
        <v>1</v>
      </c>
      <c r="DA45" s="644">
        <f>IFERROR(MATCH(DB$44,Sheep!$R$284:$R$291,1),0)</f>
        <v>1</v>
      </c>
      <c r="DB45" s="644">
        <f>IFERROR(MATCH(DC$44,Sheep!$R$284:$R$291,1),0)</f>
        <v>1</v>
      </c>
      <c r="DC45" s="644">
        <f>IFERROR(MATCH(DD$44,Sheep!$R$284:$R$291,1),0)</f>
        <v>1</v>
      </c>
      <c r="DD45" s="644">
        <f>IFERROR(MATCH(DE$44,Sheep!$R$284:$R$291,1),0)</f>
        <v>1</v>
      </c>
      <c r="DE45" s="644">
        <f>IFERROR(MATCH(DF$44,Sheep!$R$284:$R$291,1),0)</f>
        <v>1</v>
      </c>
      <c r="DF45" s="644">
        <f>IFERROR(MATCH(DG$44,Sheep!$R$284:$R$291,1),0)</f>
        <v>1</v>
      </c>
      <c r="DG45" s="644">
        <f>IFERROR(MATCH(DH$44,Sheep!$R$284:$R$291,1),0)</f>
        <v>1</v>
      </c>
      <c r="DH45" s="644">
        <f>IFERROR(MATCH(DI$44,Sheep!$R$284:$R$291,1),0)</f>
        <v>2</v>
      </c>
      <c r="DI45" s="644">
        <f>IFERROR(MATCH(DJ$44,Sheep!$R$284:$R$291,1),0)</f>
        <v>2</v>
      </c>
      <c r="DJ45" s="644">
        <f>IFERROR(MATCH(DK$44,Sheep!$R$284:$R$291,1),0)</f>
        <v>2</v>
      </c>
      <c r="DK45" s="644">
        <f>IFERROR(MATCH(DL$44,Sheep!$R$284:$R$291,1),0)</f>
        <v>2</v>
      </c>
      <c r="DL45" s="644">
        <f>IFERROR(MATCH(DM$44,Sheep!$R$284:$R$291,1),0)</f>
        <v>2</v>
      </c>
      <c r="DM45" s="644">
        <f>IFERROR(MATCH(DN$44,Sheep!$R$284:$R$291,1),0)</f>
        <v>2</v>
      </c>
      <c r="DN45" s="644">
        <f>IFERROR(MATCH(DO$44,Sheep!$R$284:$R$291,1),0)</f>
        <v>2</v>
      </c>
      <c r="DO45" s="644">
        <f>IFERROR(MATCH(DP$44,Sheep!$R$284:$R$291,1),0)</f>
        <v>2</v>
      </c>
      <c r="DP45" s="644">
        <f>IFERROR(MATCH(DQ$44,Sheep!$R$284:$R$291,1),0)</f>
        <v>2</v>
      </c>
      <c r="DQ45" s="644">
        <f>IFERROR(MATCH(DR$44,Sheep!$R$284:$R$291,1),0)</f>
        <v>2</v>
      </c>
      <c r="DR45" s="644">
        <f>IFERROR(MATCH(DS$44,Sheep!$R$284:$R$291,1),0)</f>
        <v>2</v>
      </c>
      <c r="DS45" s="644">
        <f>IFERROR(MATCH(DT$44,Sheep!$R$284:$R$291,1),0)</f>
        <v>2</v>
      </c>
      <c r="DT45" s="644">
        <f>IFERROR(MATCH(DU$44,Sheep!$R$284:$R$291,1),0)</f>
        <v>2</v>
      </c>
      <c r="DU45" s="644">
        <f>IFERROR(MATCH(DV$44,Sheep!$R$284:$R$291,1),0)</f>
        <v>2</v>
      </c>
      <c r="DV45" s="644">
        <f>IFERROR(MATCH(DW$44,Sheep!$R$284:$R$291,1),0)</f>
        <v>2</v>
      </c>
      <c r="DW45" s="644">
        <f>IFERROR(MATCH(DX$44,Sheep!$R$284:$R$291,1),0)</f>
        <v>2</v>
      </c>
      <c r="DX45" s="644">
        <f>IFERROR(MATCH(DY$44,Sheep!$R$284:$R$291,1),0)</f>
        <v>2</v>
      </c>
      <c r="DY45" s="644">
        <f>IFERROR(MATCH(DZ$44,Sheep!$R$284:$R$291,1),0)</f>
        <v>2</v>
      </c>
      <c r="DZ45" s="644">
        <f>IFERROR(MATCH(EA$44,Sheep!$R$284:$R$291,1),0)</f>
        <v>2</v>
      </c>
      <c r="EA45" s="644">
        <f>IFERROR(MATCH(EB$44,Sheep!$R$284:$R$291,1),0)</f>
        <v>2</v>
      </c>
      <c r="EB45" s="644">
        <f>IFERROR(MATCH(EC$44,Sheep!$R$284:$R$291,1),0)</f>
        <v>2</v>
      </c>
      <c r="EC45" s="644">
        <f>IFERROR(MATCH(ED$44,Sheep!$R$284:$R$291,1),0)</f>
        <v>2</v>
      </c>
      <c r="ED45" s="644">
        <f>IFERROR(MATCH(EE$44,Sheep!$R$284:$R$291,1),0)</f>
        <v>2</v>
      </c>
      <c r="EE45" s="644">
        <f>IFERROR(MATCH(EF$44,Sheep!$R$284:$R$291,1),0)</f>
        <v>2</v>
      </c>
      <c r="EF45" s="644">
        <f>IFERROR(MATCH(EG$44,Sheep!$R$284:$R$291,1),0)</f>
        <v>2</v>
      </c>
      <c r="EG45" s="644">
        <f>IFERROR(MATCH(EH$44,Sheep!$R$284:$R$291,1),0)</f>
        <v>2</v>
      </c>
      <c r="EH45" s="644">
        <f>IFERROR(MATCH(EI$44,Sheep!$R$284:$R$291,1),0)</f>
        <v>2</v>
      </c>
      <c r="EI45" s="644">
        <f>IFERROR(MATCH(EJ$44,Sheep!$R$284:$R$291,1),0)</f>
        <v>2</v>
      </c>
      <c r="EJ45" s="644">
        <f>IFERROR(MATCH(EK$44,Sheep!$R$284:$R$291,1),0)</f>
        <v>2</v>
      </c>
      <c r="EK45" s="644">
        <f>IFERROR(MATCH(EL$44,Sheep!$R$284:$R$291,1),0)</f>
        <v>2</v>
      </c>
      <c r="EL45" s="644">
        <f>IFERROR(MATCH(EM$44,Sheep!$R$284:$R$291,1),0)</f>
        <v>2</v>
      </c>
      <c r="EM45" s="644">
        <f>IFERROR(MATCH(EN$44,Sheep!$R$284:$R$291,1),0)</f>
        <v>2</v>
      </c>
      <c r="EN45" s="644">
        <f>IFERROR(MATCH(EO$44,Sheep!$R$284:$R$291,1),0)</f>
        <v>2</v>
      </c>
      <c r="EO45" s="644">
        <f>IFERROR(MATCH(EP$44,Sheep!$R$284:$R$291,1),0)</f>
        <v>2</v>
      </c>
      <c r="EP45" s="644">
        <f>IFERROR(MATCH(EQ$44,Sheep!$R$284:$R$291,1),0)</f>
        <v>2</v>
      </c>
      <c r="EQ45" s="644">
        <f>IFERROR(MATCH(ER$44,Sheep!$R$284:$R$291,1),0)</f>
        <v>2</v>
      </c>
      <c r="ER45" s="644">
        <f>IFERROR(MATCH(ES$44,Sheep!$R$284:$R$291,1),0)</f>
        <v>2</v>
      </c>
      <c r="ES45" s="644">
        <f>IFERROR(MATCH(ET$44,Sheep!$R$284:$R$291,1),0)</f>
        <v>2</v>
      </c>
      <c r="ET45" s="644">
        <f>IFERROR(MATCH(EU$44,Sheep!$R$284:$R$291,1),0)</f>
        <v>2</v>
      </c>
      <c r="EU45" s="644">
        <f>IFERROR(MATCH(EV$44,Sheep!$R$284:$R$291,1),0)</f>
        <v>2</v>
      </c>
      <c r="EV45" s="644">
        <f>IFERROR(MATCH(EW$44,Sheep!$R$284:$R$291,1),0)</f>
        <v>2</v>
      </c>
      <c r="EW45" s="644">
        <f>IFERROR(MATCH(EX$44,Sheep!$R$284:$R$291,1),0)</f>
        <v>2</v>
      </c>
      <c r="EX45" s="644">
        <f>IFERROR(MATCH(EY$44,Sheep!$R$284:$R$291,1),0)</f>
        <v>2</v>
      </c>
      <c r="EY45" s="644">
        <f>IFERROR(MATCH(EZ$44,Sheep!$R$284:$R$291,1),0)</f>
        <v>2</v>
      </c>
      <c r="EZ45" s="644">
        <f>IFERROR(MATCH(FA$44,Sheep!$R$284:$R$291,1),0)</f>
        <v>2</v>
      </c>
      <c r="FA45" s="644">
        <f>IFERROR(MATCH(FB$44,Sheep!$R$284:$R$291,1),0)</f>
        <v>2</v>
      </c>
      <c r="FB45" s="644">
        <f>IFERROR(MATCH(FC$44,Sheep!$R$284:$R$291,1),0)</f>
        <v>2</v>
      </c>
      <c r="FC45" s="644">
        <f>IFERROR(MATCH(FD$44,Sheep!$R$284:$R$291,1),0)</f>
        <v>2</v>
      </c>
      <c r="FD45" s="644">
        <f>IFERROR(MATCH(FE$44,Sheep!$R$284:$R$291,1),0)</f>
        <v>2</v>
      </c>
      <c r="FE45" s="644">
        <f>IFERROR(MATCH(FF$44,Sheep!$R$284:$R$291,1),0)</f>
        <v>2</v>
      </c>
      <c r="FF45" s="644">
        <f>IFERROR(MATCH(FG$44,Sheep!$R$284:$R$291,1),0)</f>
        <v>2</v>
      </c>
      <c r="FG45" s="644">
        <f>IFERROR(MATCH(FH$44,Sheep!$R$284:$R$291,1),0)</f>
        <v>2</v>
      </c>
      <c r="FH45" s="644">
        <f>IFERROR(MATCH(FI$44,Sheep!$R$284:$R$291,1),0)</f>
        <v>3</v>
      </c>
      <c r="FI45" s="644">
        <f>IFERROR(MATCH(FJ$44,Sheep!$R$284:$R$291,1),0)</f>
        <v>3</v>
      </c>
      <c r="FJ45" s="644">
        <f>IFERROR(MATCH(FK$44,Sheep!$R$284:$R$291,1),0)</f>
        <v>3</v>
      </c>
      <c r="FK45" s="644">
        <f>IFERROR(MATCH(FL$44,Sheep!$R$284:$R$291,1),0)</f>
        <v>3</v>
      </c>
      <c r="FL45" s="644">
        <f>IFERROR(MATCH(FM$44,Sheep!$R$284:$R$291,1),0)</f>
        <v>3</v>
      </c>
      <c r="FM45" s="644">
        <f>IFERROR(MATCH(FN$44,Sheep!$R$284:$R$291,1),0)</f>
        <v>3</v>
      </c>
      <c r="FN45" s="644">
        <f>IFERROR(MATCH(FO$44,Sheep!$R$284:$R$291,1),0)</f>
        <v>3</v>
      </c>
      <c r="FO45" s="644">
        <f>IFERROR(MATCH(FP$44,Sheep!$R$284:$R$291,1),0)</f>
        <v>3</v>
      </c>
      <c r="FP45" s="644">
        <f>IFERROR(MATCH(FQ$44,Sheep!$R$284:$R$291,1),0)</f>
        <v>3</v>
      </c>
      <c r="FQ45" s="644">
        <f>IFERROR(MATCH(FR$44,Sheep!$R$284:$R$291,1),0)</f>
        <v>3</v>
      </c>
      <c r="FR45" s="644">
        <f>IFERROR(MATCH(FS$44,Sheep!$R$284:$R$291,1),0)</f>
        <v>3</v>
      </c>
      <c r="FS45" s="644">
        <f>IFERROR(MATCH(FT$44,Sheep!$R$284:$R$291,1),0)</f>
        <v>3</v>
      </c>
      <c r="FT45" s="644">
        <f>IFERROR(MATCH(FU$44,Sheep!$R$284:$R$291,1),0)</f>
        <v>3</v>
      </c>
      <c r="FU45" s="644">
        <f>IFERROR(MATCH(FV$44,Sheep!$R$284:$R$291,1),0)</f>
        <v>3</v>
      </c>
      <c r="FV45" s="644">
        <f>IFERROR(MATCH(FW$44,Sheep!$R$284:$R$291,1),0)</f>
        <v>3</v>
      </c>
      <c r="FW45" s="644">
        <f>IFERROR(MATCH(FX$44,Sheep!$R$284:$R$291,1),0)</f>
        <v>3</v>
      </c>
      <c r="FX45" s="644">
        <f>IFERROR(MATCH(FY$44,Sheep!$R$284:$R$291,1),0)</f>
        <v>3</v>
      </c>
      <c r="FY45" s="644">
        <f>IFERROR(MATCH(FZ$44,Sheep!$R$284:$R$291,1),0)</f>
        <v>3</v>
      </c>
      <c r="FZ45" s="644">
        <f>IFERROR(MATCH(GA$44,Sheep!$R$284:$R$291,1),0)</f>
        <v>3</v>
      </c>
      <c r="GA45" s="644">
        <f>IFERROR(MATCH(GB$44,Sheep!$R$284:$R$291,1),0)</f>
        <v>3</v>
      </c>
      <c r="GB45" s="644">
        <f>IFERROR(MATCH(GC$44,Sheep!$R$284:$R$291,1),0)</f>
        <v>3</v>
      </c>
      <c r="GC45" s="644">
        <f>IFERROR(MATCH(GD$44,Sheep!$R$284:$R$291,1),0)</f>
        <v>3</v>
      </c>
      <c r="GD45" s="644">
        <f>IFERROR(MATCH(GE$44,Sheep!$R$284:$R$291,1),0)</f>
        <v>3</v>
      </c>
      <c r="GE45" s="644">
        <f>IFERROR(MATCH(GF$44,Sheep!$R$284:$R$291,1),0)</f>
        <v>3</v>
      </c>
      <c r="GF45" s="644">
        <f>IFERROR(MATCH(GG$44,Sheep!$R$284:$R$291,1),0)</f>
        <v>3</v>
      </c>
      <c r="GG45" s="644">
        <f>IFERROR(MATCH(GH$44,Sheep!$R$284:$R$291,1),0)</f>
        <v>3</v>
      </c>
      <c r="GH45" s="644">
        <f>IFERROR(MATCH(GI$44,Sheep!$R$284:$R$291,1),0)</f>
        <v>3</v>
      </c>
      <c r="GI45" s="644">
        <f>IFERROR(MATCH(GJ$44,Sheep!$R$284:$R$291,1),0)</f>
        <v>3</v>
      </c>
      <c r="GJ45" s="644">
        <f>IFERROR(MATCH(GK$44,Sheep!$R$284:$R$291,1),0)</f>
        <v>3</v>
      </c>
      <c r="GK45" s="644">
        <f>IFERROR(MATCH(GL$44,Sheep!$R$284:$R$291,1),0)</f>
        <v>3</v>
      </c>
      <c r="GL45" s="644">
        <f>IFERROR(MATCH(GM$44,Sheep!$R$284:$R$291,1),0)</f>
        <v>3</v>
      </c>
      <c r="GM45" s="644">
        <f>IFERROR(MATCH(GN$44,Sheep!$R$284:$R$291,1),0)</f>
        <v>3</v>
      </c>
      <c r="GN45" s="644">
        <f>IFERROR(MATCH(GO$44,Sheep!$R$284:$R$291,1),0)</f>
        <v>3</v>
      </c>
      <c r="GO45" s="644">
        <f>IFERROR(MATCH(GP$44,Sheep!$R$284:$R$291,1),0)</f>
        <v>3</v>
      </c>
      <c r="GP45" s="644">
        <f>IFERROR(MATCH(GQ$44,Sheep!$R$284:$R$291,1),0)</f>
        <v>3</v>
      </c>
      <c r="GQ45" s="644">
        <f>IFERROR(MATCH(GR$44,Sheep!$R$284:$R$291,1),0)</f>
        <v>3</v>
      </c>
      <c r="GR45" s="644">
        <f>IFERROR(MATCH(GS$44,Sheep!$R$284:$R$291,1),0)</f>
        <v>3</v>
      </c>
      <c r="GS45" s="644">
        <f>IFERROR(MATCH(GT$44,Sheep!$R$284:$R$291,1),0)</f>
        <v>3</v>
      </c>
      <c r="GT45" s="644">
        <f>IFERROR(MATCH(GU$44,Sheep!$R$284:$R$291,1),0)</f>
        <v>3</v>
      </c>
      <c r="GU45" s="644">
        <f>IFERROR(MATCH(GV$44,Sheep!$R$284:$R$291,1),0)</f>
        <v>3</v>
      </c>
      <c r="GV45" s="644">
        <f>IFERROR(MATCH(GW$44,Sheep!$R$284:$R$291,1),0)</f>
        <v>3</v>
      </c>
      <c r="GW45" s="644">
        <f>IFERROR(MATCH(GX$44,Sheep!$R$284:$R$291,1),0)</f>
        <v>3</v>
      </c>
      <c r="GX45" s="644">
        <f>IFERROR(MATCH(GY$44,Sheep!$R$284:$R$291,1),0)</f>
        <v>3</v>
      </c>
      <c r="GY45" s="644">
        <f>IFERROR(MATCH(GZ$44,Sheep!$R$284:$R$291,1),0)</f>
        <v>3</v>
      </c>
      <c r="GZ45" s="644">
        <f>IFERROR(MATCH(HA$44,Sheep!$R$284:$R$291,1),0)</f>
        <v>3</v>
      </c>
      <c r="HA45" s="644">
        <f>IFERROR(MATCH(HB$44,Sheep!$R$284:$R$291,1),0)</f>
        <v>3</v>
      </c>
      <c r="HB45" s="644">
        <f>IFERROR(MATCH(HC$44,Sheep!$R$284:$R$291,1),0)</f>
        <v>3</v>
      </c>
      <c r="HC45" s="644">
        <f>IFERROR(MATCH(HD$44,Sheep!$R$284:$R$291,1),0)</f>
        <v>3</v>
      </c>
      <c r="HD45" s="644">
        <f>IFERROR(MATCH(HE$44,Sheep!$R$284:$R$291,1),0)</f>
        <v>3</v>
      </c>
      <c r="HE45" s="644">
        <f>IFERROR(MATCH(HF$44,Sheep!$R$284:$R$291,1),0)</f>
        <v>3</v>
      </c>
      <c r="HF45" s="644">
        <f>IFERROR(MATCH(HG$44,Sheep!$R$284:$R$291,1),0)</f>
        <v>3</v>
      </c>
      <c r="HG45" s="644">
        <f>IFERROR(MATCH(HH$44,Sheep!$R$284:$R$291,1),0)</f>
        <v>3</v>
      </c>
      <c r="HH45" s="644">
        <f>IFERROR(MATCH(HI$44,Sheep!$R$284:$R$291,1),0)</f>
        <v>4</v>
      </c>
      <c r="HI45" s="644">
        <f>IFERROR(MATCH(HJ$44,Sheep!$R$284:$R$291,1),0)</f>
        <v>4</v>
      </c>
      <c r="HJ45" s="644">
        <f>IFERROR(MATCH(HK$44,Sheep!$R$284:$R$291,1),0)</f>
        <v>4</v>
      </c>
      <c r="HK45" s="644">
        <f>IFERROR(MATCH(HL$44,Sheep!$R$284:$R$291,1),0)</f>
        <v>4</v>
      </c>
      <c r="HL45" s="644">
        <f>IFERROR(MATCH(HM$44,Sheep!$R$284:$R$291,1),0)</f>
        <v>4</v>
      </c>
      <c r="HM45" s="644">
        <f>IFERROR(MATCH(HN$44,Sheep!$R$284:$R$291,1),0)</f>
        <v>4</v>
      </c>
      <c r="HN45" s="644">
        <f>IFERROR(MATCH(HO$44,Sheep!$R$284:$R$291,1),0)</f>
        <v>4</v>
      </c>
      <c r="HO45" s="644">
        <f>IFERROR(MATCH(HP$44,Sheep!$R$284:$R$291,1),0)</f>
        <v>4</v>
      </c>
      <c r="HP45" s="644">
        <f>IFERROR(MATCH(HQ$44,Sheep!$R$284:$R$291,1),0)</f>
        <v>4</v>
      </c>
      <c r="HQ45" s="644">
        <f>IFERROR(MATCH(HR$44,Sheep!$R$284:$R$291,1),0)</f>
        <v>4</v>
      </c>
      <c r="HR45" s="644">
        <f>IFERROR(MATCH(HS$44,Sheep!$R$284:$R$291,1),0)</f>
        <v>4</v>
      </c>
      <c r="HS45" s="644">
        <f>IFERROR(MATCH(HT$44,Sheep!$R$284:$R$291,1),0)</f>
        <v>4</v>
      </c>
      <c r="HT45" s="644">
        <f>IFERROR(MATCH(HU$44,Sheep!$R$284:$R$291,1),0)</f>
        <v>4</v>
      </c>
      <c r="HU45" s="644">
        <f>IFERROR(MATCH(HV$44,Sheep!$R$284:$R$291,1),0)</f>
        <v>4</v>
      </c>
      <c r="HV45" s="644">
        <f>IFERROR(MATCH(HW$44,Sheep!$R$284:$R$291,1),0)</f>
        <v>4</v>
      </c>
      <c r="HW45" s="644">
        <f>IFERROR(MATCH(HX$44,Sheep!$R$284:$R$291,1),0)</f>
        <v>4</v>
      </c>
      <c r="HX45" s="644">
        <f>IFERROR(MATCH(HY$44,Sheep!$R$284:$R$291,1),0)</f>
        <v>4</v>
      </c>
      <c r="HY45" s="644">
        <f>IFERROR(MATCH(HZ$44,Sheep!$R$284:$R$291,1),0)</f>
        <v>4</v>
      </c>
      <c r="HZ45" s="644">
        <f>IFERROR(MATCH(IA$44,Sheep!$R$284:$R$291,1),0)</f>
        <v>4</v>
      </c>
      <c r="IA45" s="644">
        <f>IFERROR(MATCH(IB$44,Sheep!$R$284:$R$291,1),0)</f>
        <v>4</v>
      </c>
      <c r="IB45" s="644">
        <f>IFERROR(MATCH(IC$44,Sheep!$R$284:$R$291,1),0)</f>
        <v>4</v>
      </c>
      <c r="IC45" s="644">
        <f>IFERROR(MATCH(ID$44,Sheep!$R$284:$R$291,1),0)</f>
        <v>4</v>
      </c>
      <c r="ID45" s="644">
        <f>IFERROR(MATCH(IE$44,Sheep!$R$284:$R$291,1),0)</f>
        <v>4</v>
      </c>
      <c r="IE45" s="644">
        <f>IFERROR(MATCH(IF$44,Sheep!$R$284:$R$291,1),0)</f>
        <v>4</v>
      </c>
      <c r="IF45" s="644">
        <f>IFERROR(MATCH(IG$44,Sheep!$R$284:$R$291,1),0)</f>
        <v>4</v>
      </c>
      <c r="IG45" s="644">
        <f>IFERROR(MATCH(IH$44,Sheep!$R$284:$R$291,1),0)</f>
        <v>4</v>
      </c>
      <c r="IH45" s="644">
        <f>IFERROR(MATCH(II$44,Sheep!$R$284:$R$291,1),0)</f>
        <v>4</v>
      </c>
      <c r="II45" s="644">
        <f>IFERROR(MATCH(IJ$44,Sheep!$R$284:$R$291,1),0)</f>
        <v>4</v>
      </c>
      <c r="IJ45" s="644">
        <f>IFERROR(MATCH(IK$44,Sheep!$R$284:$R$291,1),0)</f>
        <v>4</v>
      </c>
      <c r="IK45" s="644">
        <f>IFERROR(MATCH(IL$44,Sheep!$R$284:$R$291,1),0)</f>
        <v>4</v>
      </c>
      <c r="IL45" s="644">
        <f>IFERROR(MATCH(IM$44,Sheep!$R$284:$R$291,1),0)</f>
        <v>4</v>
      </c>
      <c r="IM45" s="644">
        <f>IFERROR(MATCH(IN$44,Sheep!$R$284:$R$291,1),0)</f>
        <v>4</v>
      </c>
      <c r="IN45" s="644">
        <f>IFERROR(MATCH(IO$44,Sheep!$R$284:$R$291,1),0)</f>
        <v>4</v>
      </c>
      <c r="IO45" s="644">
        <f>IFERROR(MATCH(IP$44,Sheep!$R$284:$R$291,1),0)</f>
        <v>4</v>
      </c>
      <c r="IP45" s="644">
        <f>IFERROR(MATCH(IQ$44,Sheep!$R$284:$R$291,1),0)</f>
        <v>4</v>
      </c>
      <c r="IQ45" s="644">
        <f>IFERROR(MATCH(IR$44,Sheep!$R$284:$R$291,1),0)</f>
        <v>4</v>
      </c>
      <c r="IR45" s="644">
        <f>IFERROR(MATCH(IS$44,Sheep!$R$284:$R$291,1),0)</f>
        <v>4</v>
      </c>
      <c r="IS45" s="644">
        <f>IFERROR(MATCH(IT$44,Sheep!$R$284:$R$291,1),0)</f>
        <v>4</v>
      </c>
      <c r="IT45" s="644">
        <f>IFERROR(MATCH(IU$44,Sheep!$R$284:$R$291,1),0)</f>
        <v>4</v>
      </c>
      <c r="IU45" s="644">
        <f>IFERROR(MATCH(IV$44,Sheep!$R$284:$R$291,1),0)</f>
        <v>4</v>
      </c>
      <c r="IV45" s="644">
        <f>IFERROR(MATCH(IW$44,Sheep!$R$284:$R$291,1),0)</f>
        <v>4</v>
      </c>
      <c r="IW45" s="644">
        <f>IFERROR(MATCH(IX$44,Sheep!$R$284:$R$291,1),0)</f>
        <v>4</v>
      </c>
      <c r="IX45" s="644">
        <f>IFERROR(MATCH(IY$44,Sheep!$R$284:$R$291,1),0)</f>
        <v>4</v>
      </c>
      <c r="IY45" s="644">
        <f>IFERROR(MATCH(IZ$44,Sheep!$R$284:$R$291,1),0)</f>
        <v>4</v>
      </c>
      <c r="IZ45" s="644">
        <f>IFERROR(MATCH(JA$44,Sheep!$R$284:$R$291,1),0)</f>
        <v>4</v>
      </c>
      <c r="JA45" s="644">
        <f>IFERROR(MATCH(JB$44,Sheep!$R$284:$R$291,1),0)</f>
        <v>4</v>
      </c>
      <c r="JB45" s="644">
        <f>IFERROR(MATCH(JC$44,Sheep!$R$284:$R$291,1),0)</f>
        <v>4</v>
      </c>
      <c r="JC45" s="644">
        <f>IFERROR(MATCH(JD$44,Sheep!$R$284:$R$291,1),0)</f>
        <v>4</v>
      </c>
      <c r="JD45" s="644">
        <f>IFERROR(MATCH(JE$44,Sheep!$R$284:$R$291,1),0)</f>
        <v>4</v>
      </c>
      <c r="JE45" s="644">
        <f>IFERROR(MATCH(JF$44,Sheep!$R$284:$R$291,1),0)</f>
        <v>4</v>
      </c>
      <c r="JF45" s="644">
        <f>IFERROR(MATCH(JG$44,Sheep!$R$284:$R$291,1),0)</f>
        <v>4</v>
      </c>
      <c r="JG45" s="644">
        <f>IFERROR(MATCH(JH$44,Sheep!$R$284:$R$291,1),0)</f>
        <v>4</v>
      </c>
      <c r="JH45" s="644">
        <f>IFERROR(MATCH(JI$44,Sheep!$R$284:$R$291,1),0)</f>
        <v>5</v>
      </c>
      <c r="JI45" s="644">
        <f>IFERROR(MATCH(JJ$44,Sheep!$R$284:$R$291,1),0)</f>
        <v>5</v>
      </c>
      <c r="JJ45" s="644">
        <f>IFERROR(MATCH(JK$44,Sheep!$R$284:$R$291,1),0)</f>
        <v>5</v>
      </c>
      <c r="JK45" s="644">
        <f>IFERROR(MATCH(JL$44,Sheep!$R$284:$R$291,1),0)</f>
        <v>5</v>
      </c>
      <c r="JL45" s="644">
        <f>IFERROR(MATCH(JM$44,Sheep!$R$284:$R$291,1),0)</f>
        <v>5</v>
      </c>
      <c r="JM45" s="644">
        <f>IFERROR(MATCH(JN$44,Sheep!$R$284:$R$291,1),0)</f>
        <v>5</v>
      </c>
      <c r="JN45" s="644">
        <f>IFERROR(MATCH(JO$44,Sheep!$R$284:$R$291,1),0)</f>
        <v>5</v>
      </c>
      <c r="JO45" s="644">
        <f>IFERROR(MATCH(JP$44,Sheep!$R$284:$R$291,1),0)</f>
        <v>5</v>
      </c>
      <c r="JP45" s="644">
        <f>IFERROR(MATCH(JQ$44,Sheep!$R$284:$R$291,1),0)</f>
        <v>5</v>
      </c>
      <c r="JQ45" s="644">
        <f>IFERROR(MATCH(JR$44,Sheep!$R$284:$R$291,1),0)</f>
        <v>5</v>
      </c>
      <c r="JR45" s="644">
        <f>IFERROR(MATCH(JS$44,Sheep!$R$284:$R$291,1),0)</f>
        <v>5</v>
      </c>
      <c r="JS45" s="644">
        <f>IFERROR(MATCH(JT$44,Sheep!$R$284:$R$291,1),0)</f>
        <v>5</v>
      </c>
      <c r="JT45" s="644">
        <f>IFERROR(MATCH(JU$44,Sheep!$R$284:$R$291,1),0)</f>
        <v>5</v>
      </c>
      <c r="JU45" s="644">
        <f>IFERROR(MATCH(JV$44,Sheep!$R$284:$R$291,1),0)</f>
        <v>5</v>
      </c>
      <c r="JV45" s="644">
        <f>IFERROR(MATCH(JW$44,Sheep!$R$284:$R$291,1),0)</f>
        <v>5</v>
      </c>
      <c r="JW45" s="644">
        <f>IFERROR(MATCH(JX$44,Sheep!$R$284:$R$291,1),0)</f>
        <v>5</v>
      </c>
      <c r="JX45" s="644">
        <f>IFERROR(MATCH(JY$44,Sheep!$R$284:$R$291,1),0)</f>
        <v>5</v>
      </c>
      <c r="JY45" s="644">
        <f>IFERROR(MATCH(JZ$44,Sheep!$R$284:$R$291,1),0)</f>
        <v>5</v>
      </c>
      <c r="JZ45" s="644">
        <f>IFERROR(MATCH(KA$44,Sheep!$R$284:$R$291,1),0)</f>
        <v>5</v>
      </c>
      <c r="KA45" s="644">
        <f>IFERROR(MATCH(KB$44,Sheep!$R$284:$R$291,1),0)</f>
        <v>5</v>
      </c>
      <c r="KB45" s="644">
        <f>IFERROR(MATCH(KC$44,Sheep!$R$284:$R$291,1),0)</f>
        <v>5</v>
      </c>
      <c r="KC45" s="644">
        <f>IFERROR(MATCH(KD$44,Sheep!$R$284:$R$291,1),0)</f>
        <v>5</v>
      </c>
      <c r="KD45" s="644">
        <f>IFERROR(MATCH(KE$44,Sheep!$R$284:$R$291,1),0)</f>
        <v>5</v>
      </c>
      <c r="KE45" s="644">
        <f>IFERROR(MATCH(KF$44,Sheep!$R$284:$R$291,1),0)</f>
        <v>5</v>
      </c>
      <c r="KF45" s="644">
        <f>IFERROR(MATCH(KG$44,Sheep!$R$284:$R$291,1),0)</f>
        <v>5</v>
      </c>
      <c r="KG45" s="644">
        <f>IFERROR(MATCH(KH$44,Sheep!$R$284:$R$291,1),0)</f>
        <v>5</v>
      </c>
      <c r="KH45" s="644">
        <f>IFERROR(MATCH(KI$44,Sheep!$R$284:$R$291,1),0)</f>
        <v>5</v>
      </c>
      <c r="KI45" s="644">
        <f>IFERROR(MATCH(KJ$44,Sheep!$R$284:$R$291,1),0)</f>
        <v>5</v>
      </c>
      <c r="KJ45" s="644">
        <f>IFERROR(MATCH(KK$44,Sheep!$R$284:$R$291,1),0)</f>
        <v>5</v>
      </c>
      <c r="KK45" s="644">
        <f>IFERROR(MATCH(KL$44,Sheep!$R$284:$R$291,1),0)</f>
        <v>5</v>
      </c>
      <c r="KL45" s="644">
        <f>IFERROR(MATCH(KM$44,Sheep!$R$284:$R$291,1),0)</f>
        <v>5</v>
      </c>
      <c r="KM45" s="644">
        <f>IFERROR(MATCH(KN$44,Sheep!$R$284:$R$291,1),0)</f>
        <v>5</v>
      </c>
      <c r="KN45" s="644">
        <f>IFERROR(MATCH(KO$44,Sheep!$R$284:$R$291,1),0)</f>
        <v>5</v>
      </c>
      <c r="KO45" s="644">
        <f>IFERROR(MATCH(KP$44,Sheep!$R$284:$R$291,1),0)</f>
        <v>5</v>
      </c>
      <c r="KP45" s="644">
        <f>IFERROR(MATCH(KQ$44,Sheep!$R$284:$R$291,1),0)</f>
        <v>5</v>
      </c>
      <c r="KQ45" s="644">
        <f>IFERROR(MATCH(KR$44,Sheep!$R$284:$R$291,1),0)</f>
        <v>5</v>
      </c>
      <c r="KR45" s="644">
        <f>IFERROR(MATCH(KS$44,Sheep!$R$284:$R$291,1),0)</f>
        <v>5</v>
      </c>
      <c r="KS45" s="644">
        <f>IFERROR(MATCH(KT$44,Sheep!$R$284:$R$291,1),0)</f>
        <v>5</v>
      </c>
      <c r="KT45" s="644">
        <f>IFERROR(MATCH(KU$44,Sheep!$R$284:$R$291,1),0)</f>
        <v>5</v>
      </c>
      <c r="KU45" s="644">
        <f>IFERROR(MATCH(KV$44,Sheep!$R$284:$R$291,1),0)</f>
        <v>5</v>
      </c>
      <c r="KV45" s="644">
        <f>IFERROR(MATCH(KW$44,Sheep!$R$284:$R$291,1),0)</f>
        <v>5</v>
      </c>
      <c r="KW45" s="644">
        <f>IFERROR(MATCH(KX$44,Sheep!$R$284:$R$291,1),0)</f>
        <v>5</v>
      </c>
      <c r="KX45" s="644">
        <f>IFERROR(MATCH(KY$44,Sheep!$R$284:$R$291,1),0)</f>
        <v>5</v>
      </c>
      <c r="KY45" s="644">
        <f>IFERROR(MATCH(KZ$44,Sheep!$R$284:$R$291,1),0)</f>
        <v>5</v>
      </c>
      <c r="KZ45" s="644">
        <f>IFERROR(MATCH(LA$44,Sheep!$R$284:$R$291,1),0)</f>
        <v>5</v>
      </c>
      <c r="LA45" s="644">
        <f>IFERROR(MATCH(LB$44,Sheep!$R$284:$R$291,1),0)</f>
        <v>5</v>
      </c>
      <c r="LB45" s="644">
        <f>IFERROR(MATCH(LC$44,Sheep!$R$284:$R$291,1),0)</f>
        <v>5</v>
      </c>
      <c r="LC45" s="644">
        <f>IFERROR(MATCH(LD$44,Sheep!$R$284:$R$291,1),0)</f>
        <v>5</v>
      </c>
      <c r="LD45" s="644">
        <f>IFERROR(MATCH(LE$44,Sheep!$R$284:$R$291,1),0)</f>
        <v>5</v>
      </c>
      <c r="LE45" s="644">
        <f>IFERROR(MATCH(LF$44,Sheep!$R$284:$R$291,1),0)</f>
        <v>5</v>
      </c>
      <c r="LF45" s="644">
        <f>IFERROR(MATCH(LG$44,Sheep!$R$284:$R$291,1),0)</f>
        <v>5</v>
      </c>
      <c r="LG45" s="644">
        <f>IFERROR(MATCH(LH$44,Sheep!$R$284:$R$291,1),0)</f>
        <v>5</v>
      </c>
      <c r="LH45" s="644">
        <f>IFERROR(MATCH(LI$44,Sheep!$R$284:$R$291,1),0)</f>
        <v>6</v>
      </c>
      <c r="LI45" s="644">
        <f>IFERROR(MATCH(LJ$44,Sheep!$R$284:$R$291,1),0)</f>
        <v>6</v>
      </c>
      <c r="LJ45" s="644">
        <f>IFERROR(MATCH(LK$44,Sheep!$R$284:$R$291,1),0)</f>
        <v>6</v>
      </c>
      <c r="LK45" s="644">
        <f>IFERROR(MATCH(LL$44,Sheep!$R$284:$R$291,1),0)</f>
        <v>6</v>
      </c>
      <c r="LL45" s="644">
        <f>IFERROR(MATCH(LM$44,Sheep!$R$284:$R$291,1),0)</f>
        <v>6</v>
      </c>
      <c r="LM45" s="644">
        <f>IFERROR(MATCH(LN$44,Sheep!$R$284:$R$291,1),0)</f>
        <v>6</v>
      </c>
      <c r="LN45" s="644">
        <f>IFERROR(MATCH(LO$44,Sheep!$R$284:$R$291,1),0)</f>
        <v>6</v>
      </c>
      <c r="LO45" s="644">
        <f>IFERROR(MATCH(LP$44,Sheep!$R$284:$R$291,1),0)</f>
        <v>6</v>
      </c>
      <c r="LP45" s="644">
        <f>IFERROR(MATCH(LQ$44,Sheep!$R$284:$R$291,1),0)</f>
        <v>6</v>
      </c>
      <c r="LQ45" s="644">
        <f>IFERROR(MATCH(LR$44,Sheep!$R$284:$R$291,1),0)</f>
        <v>6</v>
      </c>
      <c r="LR45" s="644">
        <f>IFERROR(MATCH(LS$44,Sheep!$R$284:$R$291,1),0)</f>
        <v>6</v>
      </c>
      <c r="LS45" s="644">
        <f>IFERROR(MATCH(LT$44,Sheep!$R$284:$R$291,1),0)</f>
        <v>6</v>
      </c>
      <c r="LT45" s="644">
        <f>IFERROR(MATCH(LU$44,Sheep!$R$284:$R$291,1),0)</f>
        <v>6</v>
      </c>
      <c r="LU45" s="644">
        <f>IFERROR(MATCH(LV$44,Sheep!$R$284:$R$291,1),0)</f>
        <v>6</v>
      </c>
      <c r="LV45" s="644">
        <f>IFERROR(MATCH(LW$44,Sheep!$R$284:$R$291,1),0)</f>
        <v>6</v>
      </c>
      <c r="LW45" s="644">
        <f>IFERROR(MATCH(LX$44,Sheep!$R$284:$R$291,1),0)</f>
        <v>6</v>
      </c>
      <c r="LX45" s="644">
        <f>IFERROR(MATCH(LY$44,Sheep!$R$284:$R$291,1),0)</f>
        <v>6</v>
      </c>
      <c r="LY45" s="644">
        <f>IFERROR(MATCH(LZ$44,Sheep!$R$284:$R$291,1),0)</f>
        <v>6</v>
      </c>
      <c r="LZ45" s="644">
        <f>IFERROR(MATCH(MA$44,Sheep!$R$284:$R$291,1),0)</f>
        <v>6</v>
      </c>
      <c r="MA45" s="644">
        <f>IFERROR(MATCH(MB$44,Sheep!$R$284:$R$291,1),0)</f>
        <v>6</v>
      </c>
      <c r="MB45" s="644">
        <f>IFERROR(MATCH(MC$44,Sheep!$R$284:$R$291,1),0)</f>
        <v>6</v>
      </c>
      <c r="MC45" s="644">
        <f>IFERROR(MATCH(MD$44,Sheep!$R$284:$R$291,1),0)</f>
        <v>6</v>
      </c>
      <c r="MD45" s="644">
        <f>IFERROR(MATCH(ME$44,Sheep!$R$284:$R$291,1),0)</f>
        <v>6</v>
      </c>
      <c r="ME45" s="644">
        <f>IFERROR(MATCH(MF$44,Sheep!$R$284:$R$291,1),0)</f>
        <v>6</v>
      </c>
      <c r="MF45" s="644">
        <f>IFERROR(MATCH(MG$44,Sheep!$R$284:$R$291,1),0)</f>
        <v>6</v>
      </c>
      <c r="MG45" s="644">
        <f>IFERROR(MATCH(MH$44,Sheep!$R$284:$R$291,1),0)</f>
        <v>6</v>
      </c>
      <c r="MH45" s="644">
        <f>IFERROR(MATCH(MI$44,Sheep!$R$284:$R$291,1),0)</f>
        <v>6</v>
      </c>
      <c r="MI45" s="644">
        <f>IFERROR(MATCH(MJ$44,Sheep!$R$284:$R$291,1),0)</f>
        <v>6</v>
      </c>
      <c r="MJ45" s="644">
        <f>IFERROR(MATCH(MK$44,Sheep!$R$284:$R$291,1),0)</f>
        <v>6</v>
      </c>
      <c r="MK45" s="644">
        <f>IFERROR(MATCH(ML$44,Sheep!$R$284:$R$291,1),0)</f>
        <v>6</v>
      </c>
      <c r="ML45" s="644">
        <f>IFERROR(MATCH(MM$44,Sheep!$R$284:$R$291,1),0)</f>
        <v>6</v>
      </c>
      <c r="MM45" s="644">
        <f>IFERROR(MATCH(MN$44,Sheep!$R$284:$R$291,1),0)</f>
        <v>6</v>
      </c>
      <c r="MN45" s="644">
        <f>IFERROR(MATCH(MO$44,Sheep!$R$284:$R$291,1),0)</f>
        <v>6</v>
      </c>
      <c r="MO45" s="644">
        <f>IFERROR(MATCH(MP$44,Sheep!$R$284:$R$291,1),0)</f>
        <v>6</v>
      </c>
      <c r="MP45" s="644">
        <f>IFERROR(MATCH(MQ$44,Sheep!$R$284:$R$291,1),0)</f>
        <v>6</v>
      </c>
      <c r="MQ45" s="644">
        <f>IFERROR(MATCH(MR$44,Sheep!$R$284:$R$291,1),0)</f>
        <v>6</v>
      </c>
      <c r="MR45" s="644">
        <f>IFERROR(MATCH(MS$44,Sheep!$R$284:$R$291,1),0)</f>
        <v>6</v>
      </c>
      <c r="MS45" s="644">
        <f>IFERROR(MATCH(MT$44,Sheep!$R$284:$R$291,1),0)</f>
        <v>6</v>
      </c>
      <c r="MT45" s="644">
        <f>IFERROR(MATCH(MU$44,Sheep!$R$284:$R$291,1),0)</f>
        <v>6</v>
      </c>
      <c r="MU45" s="644">
        <f>IFERROR(MATCH(MV$44,Sheep!$R$284:$R$291,1),0)</f>
        <v>6</v>
      </c>
      <c r="MV45" s="644">
        <f>IFERROR(MATCH(MW$44,Sheep!$R$284:$R$291,1),0)</f>
        <v>6</v>
      </c>
      <c r="MW45" s="644">
        <f>IFERROR(MATCH(MX$44,Sheep!$R$284:$R$291,1),0)</f>
        <v>6</v>
      </c>
      <c r="MX45" s="644">
        <f>IFERROR(MATCH(MY$44,Sheep!$R$284:$R$291,1),0)</f>
        <v>6</v>
      </c>
      <c r="MY45" s="644">
        <f>IFERROR(MATCH(MZ$44,Sheep!$R$284:$R$291,1),0)</f>
        <v>6</v>
      </c>
      <c r="MZ45" s="644">
        <f>IFERROR(MATCH(NA$44,Sheep!$R$284:$R$291,1),0)</f>
        <v>6</v>
      </c>
      <c r="NA45" s="644">
        <f>IFERROR(MATCH(NB$44,Sheep!$R$284:$R$291,1),0)</f>
        <v>6</v>
      </c>
      <c r="NB45" s="644">
        <f>IFERROR(MATCH(NC$44,Sheep!$R$284:$R$291,1),0)</f>
        <v>6</v>
      </c>
      <c r="NC45" s="644">
        <f>IFERROR(MATCH(ND$44,Sheep!$R$284:$R$291,1),0)</f>
        <v>6</v>
      </c>
      <c r="ND45" s="644">
        <f>IFERROR(MATCH(NE$44,Sheep!$R$284:$R$291,1),0)</f>
        <v>6</v>
      </c>
      <c r="NE45" s="644">
        <f>IFERROR(MATCH(NF$44,Sheep!$R$284:$R$291,1),0)</f>
        <v>6</v>
      </c>
      <c r="NF45" s="644">
        <f>IFERROR(MATCH(NG$44,Sheep!$R$284:$R$291,1),0)</f>
        <v>6</v>
      </c>
      <c r="NG45" s="644">
        <f>IFERROR(MATCH(NH$44,Sheep!$R$284:$R$291,1),0)</f>
        <v>6</v>
      </c>
      <c r="NH45" s="644">
        <f>IFERROR(MATCH(NI$44,Sheep!$R$284:$R$291,1),0)</f>
        <v>7</v>
      </c>
      <c r="NI45" s="644">
        <f>IFERROR(MATCH(NJ$44,Sheep!$R$284:$R$291,1),0)</f>
        <v>7</v>
      </c>
      <c r="NJ45" s="644">
        <f>IFERROR(MATCH(NK$44,Sheep!$R$284:$R$291,1),0)</f>
        <v>7</v>
      </c>
      <c r="NK45" s="644">
        <f>IFERROR(MATCH(NL$44,Sheep!$R$284:$R$291,1),0)</f>
        <v>7</v>
      </c>
      <c r="NL45" s="644">
        <f>IFERROR(MATCH(NM$44,Sheep!$R$284:$R$291,1),0)</f>
        <v>7</v>
      </c>
      <c r="NM45" s="644">
        <f>IFERROR(MATCH(NN$44,Sheep!$R$284:$R$291,1),0)</f>
        <v>7</v>
      </c>
      <c r="NN45" s="644">
        <f>IFERROR(MATCH(NO$44,Sheep!$R$284:$R$291,1),0)</f>
        <v>7</v>
      </c>
      <c r="NO45" s="644">
        <f>IFERROR(MATCH(NP$44,Sheep!$R$284:$R$291,1),0)</f>
        <v>7</v>
      </c>
      <c r="NP45" s="644">
        <f>IFERROR(MATCH(NQ$44,Sheep!$R$284:$R$291,1),0)</f>
        <v>7</v>
      </c>
      <c r="NQ45" s="644">
        <f>IFERROR(MATCH(NR$44,Sheep!$R$284:$R$291,1),0)</f>
        <v>7</v>
      </c>
      <c r="NR45" s="644">
        <f>IFERROR(MATCH(NS$44,Sheep!$R$284:$R$291,1),0)</f>
        <v>7</v>
      </c>
      <c r="NS45" s="644">
        <f>IFERROR(MATCH(NT$44,Sheep!$R$284:$R$291,1),0)</f>
        <v>7</v>
      </c>
      <c r="NT45" s="644">
        <f>IFERROR(MATCH(NU$44,Sheep!$R$284:$R$291,1),0)</f>
        <v>7</v>
      </c>
      <c r="NU45" s="644">
        <f>IFERROR(MATCH(NV$44,Sheep!$R$284:$R$291,1),0)</f>
        <v>7</v>
      </c>
      <c r="NV45" s="644">
        <f>IFERROR(MATCH(NW$44,Sheep!$R$284:$R$291,1),0)</f>
        <v>7</v>
      </c>
      <c r="NW45" s="644">
        <f>IFERROR(MATCH(NX$44,Sheep!$R$284:$R$291,1),0)</f>
        <v>7</v>
      </c>
      <c r="NX45" s="644">
        <f>IFERROR(MATCH(NY$44,Sheep!$R$284:$R$291,1),0)</f>
        <v>7</v>
      </c>
      <c r="NY45" s="644">
        <f>IFERROR(MATCH(NZ$44,Sheep!$R$284:$R$291,1),0)</f>
        <v>7</v>
      </c>
      <c r="NZ45" s="644">
        <f>IFERROR(MATCH(OA$44,Sheep!$R$284:$R$291,1),0)</f>
        <v>7</v>
      </c>
      <c r="OA45" s="644">
        <f>IFERROR(MATCH(OB$44,Sheep!$R$284:$R$291,1),0)</f>
        <v>7</v>
      </c>
      <c r="OB45" s="644">
        <f>IFERROR(MATCH(OC$44,Sheep!$R$284:$R$291,1),0)</f>
        <v>7</v>
      </c>
      <c r="OC45" s="644">
        <f>IFERROR(MATCH(OD$44,Sheep!$R$284:$R$291,1),0)</f>
        <v>7</v>
      </c>
      <c r="OD45" s="644">
        <f>IFERROR(MATCH(OE$44,Sheep!$R$284:$R$291,1),0)</f>
        <v>7</v>
      </c>
      <c r="OE45" s="644">
        <f>IFERROR(MATCH(OF$44,Sheep!$R$284:$R$291,1),0)</f>
        <v>7</v>
      </c>
      <c r="OF45" s="644">
        <f>IFERROR(MATCH(OG$44,Sheep!$R$284:$R$291,1),0)</f>
        <v>7</v>
      </c>
      <c r="OG45" s="644">
        <f>IFERROR(MATCH(OH$44,Sheep!$R$284:$R$291,1),0)</f>
        <v>7</v>
      </c>
      <c r="OH45" s="644">
        <f>IFERROR(MATCH(OI$44,Sheep!$R$284:$R$291,1),0)</f>
        <v>7</v>
      </c>
      <c r="OI45" s="644">
        <f>IFERROR(MATCH(OJ$44,Sheep!$R$284:$R$291,1),0)</f>
        <v>7</v>
      </c>
      <c r="OJ45" s="644">
        <f>IFERROR(MATCH(OK$44,Sheep!$R$284:$R$291,1),0)</f>
        <v>7</v>
      </c>
      <c r="OK45" s="644">
        <f>IFERROR(MATCH(OL$44,Sheep!$R$284:$R$291,1),0)</f>
        <v>7</v>
      </c>
      <c r="OL45" s="644">
        <f>IFERROR(MATCH(OM$44,Sheep!$R$284:$R$291,1),0)</f>
        <v>7</v>
      </c>
      <c r="OM45" s="644">
        <f>IFERROR(MATCH(ON$44,Sheep!$R$284:$R$291,1),0)</f>
        <v>7</v>
      </c>
      <c r="ON45" s="644">
        <f>IFERROR(MATCH(OO$44,Sheep!$R$284:$R$291,1),0)</f>
        <v>7</v>
      </c>
      <c r="OO45" s="644">
        <f>IFERROR(MATCH(OP$44,Sheep!$R$284:$R$291,1),0)</f>
        <v>7</v>
      </c>
      <c r="OP45" s="644">
        <f>IFERROR(MATCH(OQ$44,Sheep!$R$284:$R$291,1),0)</f>
        <v>7</v>
      </c>
      <c r="OQ45" s="644">
        <f>IFERROR(MATCH(OR$44,Sheep!$R$284:$R$291,1),0)</f>
        <v>7</v>
      </c>
      <c r="OR45" s="644">
        <f>IFERROR(MATCH(OS$44,Sheep!$R$284:$R$291,1),0)</f>
        <v>7</v>
      </c>
      <c r="OS45" s="644">
        <f>IFERROR(MATCH(OT$44,Sheep!$R$284:$R$291,1),0)</f>
        <v>7</v>
      </c>
      <c r="OT45" s="644">
        <f>IFERROR(MATCH(OU$44,Sheep!$R$284:$R$291,1),0)</f>
        <v>7</v>
      </c>
      <c r="OU45" s="644">
        <f>IFERROR(MATCH(OV$44,Sheep!$R$284:$R$291,1),0)</f>
        <v>7</v>
      </c>
      <c r="OV45" s="644">
        <f>IFERROR(MATCH(OW$44,Sheep!$R$284:$R$291,1),0)</f>
        <v>7</v>
      </c>
      <c r="OW45" s="644">
        <f>IFERROR(MATCH(OX$44,Sheep!$R$284:$R$291,1),0)</f>
        <v>7</v>
      </c>
      <c r="OX45" s="644">
        <f>IFERROR(MATCH(OY$44,Sheep!$R$284:$R$291,1),0)</f>
        <v>7</v>
      </c>
      <c r="OY45" s="644">
        <f>IFERROR(MATCH(OZ$44,Sheep!$R$284:$R$291,1),0)</f>
        <v>7</v>
      </c>
      <c r="OZ45" s="644">
        <f>IFERROR(MATCH(PA$44,Sheep!$R$284:$R$291,1),0)</f>
        <v>7</v>
      </c>
      <c r="PA45" s="644">
        <f>IFERROR(MATCH(PB$44,Sheep!$R$284:$R$291,1),0)</f>
        <v>7</v>
      </c>
      <c r="PB45" s="644">
        <f>IFERROR(MATCH(PC$44,Sheep!$R$284:$R$291,1),0)</f>
        <v>7</v>
      </c>
      <c r="PC45" s="644">
        <f>IFERROR(MATCH(PD$44,Sheep!$R$284:$R$291,1),0)</f>
        <v>7</v>
      </c>
      <c r="PD45" s="644">
        <f>IFERROR(MATCH(PE$44,Sheep!$R$284:$R$291,1),0)</f>
        <v>7</v>
      </c>
      <c r="PE45" s="644">
        <f>IFERROR(MATCH(PF$44,Sheep!$R$284:$R$291,1),0)</f>
        <v>7</v>
      </c>
      <c r="PF45" s="644">
        <f>IFERROR(MATCH(PG$44,Sheep!$R$284:$R$291,1),0)</f>
        <v>7</v>
      </c>
      <c r="PG45" s="644">
        <f>IFERROR(MATCH(PH$44,Sheep!$R$284:$R$291,1),0)</f>
        <v>7</v>
      </c>
      <c r="PH45" s="644">
        <f>IFERROR(MATCH(PI$44,Sheep!$R$284:$R$291,1),0)</f>
        <v>8</v>
      </c>
      <c r="PI45" s="644">
        <f>IFERROR(MATCH(PJ$44,Sheep!$R$284:$R$291,1),0)</f>
        <v>8</v>
      </c>
      <c r="PJ45" s="644">
        <f>IFERROR(MATCH(PK$44,Sheep!$R$284:$R$291,1),0)</f>
        <v>8</v>
      </c>
      <c r="PK45" s="644">
        <f>IFERROR(MATCH(PL$44,Sheep!$R$284:$R$291,1),0)</f>
        <v>8</v>
      </c>
      <c r="PL45" s="644">
        <f>IFERROR(MATCH(PM$44,Sheep!$R$284:$R$291,1),0)</f>
        <v>8</v>
      </c>
      <c r="PM45" s="644">
        <f>IFERROR(MATCH(PN$44,Sheep!$R$284:$R$291,1),0)</f>
        <v>8</v>
      </c>
      <c r="PN45" s="644">
        <f>IFERROR(MATCH(PO$44,Sheep!$R$284:$R$291,1),0)</f>
        <v>8</v>
      </c>
      <c r="PO45" s="644">
        <f>IFERROR(MATCH(PP$44,Sheep!$R$284:$R$291,1),0)</f>
        <v>8</v>
      </c>
      <c r="PP45" s="644">
        <f>IFERROR(MATCH(PQ$44,Sheep!$R$284:$R$291,1),0)</f>
        <v>8</v>
      </c>
      <c r="PQ45" s="644">
        <f>IFERROR(MATCH(PR$44,Sheep!$R$284:$R$291,1),0)</f>
        <v>8</v>
      </c>
      <c r="PR45" s="644">
        <f>IFERROR(MATCH(PS$44,Sheep!$R$284:$R$291,1),0)</f>
        <v>8</v>
      </c>
      <c r="PS45" s="644">
        <f>IFERROR(MATCH(PT$44,Sheep!$R$284:$R$291,1),0)</f>
        <v>8</v>
      </c>
      <c r="PT45" s="644">
        <f>IFERROR(MATCH(PU$44,Sheep!$R$284:$R$291,1),0)</f>
        <v>8</v>
      </c>
      <c r="PU45" s="644">
        <f>IFERROR(MATCH(PV$44,Sheep!$R$284:$R$291,1),0)</f>
        <v>8</v>
      </c>
      <c r="PV45" s="644">
        <f>IFERROR(MATCH(PW$44,Sheep!$R$284:$R$291,1),0)</f>
        <v>8</v>
      </c>
      <c r="PW45" s="644">
        <f>IFERROR(MATCH(PX$44,Sheep!$R$284:$R$291,1),0)</f>
        <v>8</v>
      </c>
      <c r="PX45" s="644">
        <f>IFERROR(MATCH(PY$44,Sheep!$R$284:$R$291,1),0)</f>
        <v>8</v>
      </c>
      <c r="PY45" s="644">
        <f>IFERROR(MATCH(PZ$44,Sheep!$R$284:$R$291,1),0)</f>
        <v>8</v>
      </c>
      <c r="PZ45" s="644">
        <f>IFERROR(MATCH(QA$44,Sheep!$R$284:$R$291,1),0)</f>
        <v>8</v>
      </c>
      <c r="QA45" s="644">
        <f>IFERROR(MATCH(QB$44,Sheep!$R$284:$R$291,1),0)</f>
        <v>8</v>
      </c>
      <c r="QB45" s="644">
        <f>IFERROR(MATCH(QC$44,Sheep!$R$284:$R$291,1),0)</f>
        <v>8</v>
      </c>
      <c r="QC45" s="644">
        <f>IFERROR(MATCH(QD$44,Sheep!$R$284:$R$291,1),0)</f>
        <v>8</v>
      </c>
      <c r="QD45" s="644">
        <f>IFERROR(MATCH(QE$44,Sheep!$R$284:$R$291,1),0)</f>
        <v>8</v>
      </c>
      <c r="QE45" s="644">
        <f>IFERROR(MATCH(QF$44,Sheep!$R$284:$R$291,1),0)</f>
        <v>8</v>
      </c>
      <c r="QF45" s="644">
        <f>IFERROR(MATCH(QG$44,Sheep!$R$284:$R$291,1),0)</f>
        <v>8</v>
      </c>
      <c r="QG45" s="644">
        <f>IFERROR(MATCH(QH$44,Sheep!$R$284:$R$291,1),0)</f>
        <v>8</v>
      </c>
      <c r="QH45" s="644">
        <f>IFERROR(MATCH(QI$44,Sheep!$R$284:$R$291,1),0)</f>
        <v>8</v>
      </c>
      <c r="QI45" s="644">
        <f>IFERROR(MATCH(QJ$44,Sheep!$R$284:$R$291,1),0)</f>
        <v>8</v>
      </c>
      <c r="QJ45" s="644">
        <f>IFERROR(MATCH(QK$44,Sheep!$R$284:$R$291,1),0)</f>
        <v>8</v>
      </c>
      <c r="QK45" s="644">
        <f>IFERROR(MATCH(QL$44,Sheep!$R$284:$R$291,1),0)</f>
        <v>8</v>
      </c>
      <c r="QL45" s="644">
        <f>IFERROR(MATCH(QM$44,Sheep!$R$284:$R$291,1),0)</f>
        <v>8</v>
      </c>
      <c r="QM45" s="644">
        <f>IFERROR(MATCH(QN$44,Sheep!$R$284:$R$291,1),0)</f>
        <v>8</v>
      </c>
      <c r="QN45" s="644">
        <f>IFERROR(MATCH(QO$44,Sheep!$R$284:$R$291,1),0)</f>
        <v>8</v>
      </c>
      <c r="QO45" s="644">
        <f>IFERROR(MATCH(QP$44,Sheep!$R$284:$R$291,1),0)</f>
        <v>8</v>
      </c>
      <c r="QP45" s="644">
        <f>IFERROR(MATCH(QQ$44,Sheep!$R$284:$R$291,1),0)</f>
        <v>8</v>
      </c>
      <c r="QQ45" s="644">
        <f>IFERROR(MATCH(QR$44,Sheep!$R$284:$R$291,1),0)</f>
        <v>8</v>
      </c>
      <c r="QR45" s="644">
        <f>IFERROR(MATCH(QS$44,Sheep!$R$284:$R$291,1),0)</f>
        <v>8</v>
      </c>
      <c r="QS45" s="644">
        <f>IFERROR(MATCH(QT$44,Sheep!$R$284:$R$291,1),0)</f>
        <v>8</v>
      </c>
      <c r="QT45" s="644">
        <f>IFERROR(MATCH(QU$44,Sheep!$R$284:$R$291,1),0)</f>
        <v>8</v>
      </c>
      <c r="QU45" s="644">
        <f>IFERROR(MATCH(QV$44,Sheep!$R$284:$R$291,1),0)</f>
        <v>8</v>
      </c>
      <c r="QV45" s="644">
        <f>IFERROR(MATCH(QW$44,Sheep!$R$284:$R$291,1),0)</f>
        <v>8</v>
      </c>
      <c r="QW45" s="644">
        <f>IFERROR(MATCH(QX$44,Sheep!$R$284:$R$291,1),0)</f>
        <v>8</v>
      </c>
      <c r="QX45" s="644">
        <f>IFERROR(MATCH(QY$44,Sheep!$R$284:$R$291,1),0)</f>
        <v>8</v>
      </c>
      <c r="QY45" s="644">
        <f>IFERROR(MATCH(QZ$44,Sheep!$R$284:$R$291,1),0)</f>
        <v>8</v>
      </c>
      <c r="QZ45" s="644">
        <f>IFERROR(MATCH(RA$44,Sheep!$R$284:$R$291,1),0)</f>
        <v>8</v>
      </c>
      <c r="RA45" s="644">
        <f>IFERROR(MATCH(RB$44,Sheep!$R$284:$R$291,1),0)</f>
        <v>8</v>
      </c>
      <c r="RB45" s="644">
        <f>IFERROR(MATCH(RC$44,Sheep!$R$284:$R$291,1),0)</f>
        <v>8</v>
      </c>
      <c r="RC45" s="644">
        <f>IFERROR(MATCH(RD$44,Sheep!$R$284:$R$291,1),0)</f>
        <v>8</v>
      </c>
      <c r="RD45" s="644">
        <f>IFERROR(MATCH(RE$44,Sheep!$R$284:$R$291,1),0)</f>
        <v>8</v>
      </c>
      <c r="RE45" s="644">
        <f>IFERROR(MATCH(RF$44,Sheep!$R$284:$R$291,1),0)</f>
        <v>8</v>
      </c>
      <c r="RF45" s="644">
        <f>IFERROR(MATCH(RG$44,Sheep!$R$284:$R$291,1),0)</f>
        <v>8</v>
      </c>
      <c r="RG45" s="644">
        <f>IFERROR(MATCH(RH$44,Sheep!$R$284:$R$291,1),0)</f>
        <v>8</v>
      </c>
      <c r="RH45" s="644">
        <f>IFERROR(MATCH(RI$44,Sheep!$R$284:$R$291,1),0)</f>
        <v>8</v>
      </c>
      <c r="RI45" s="644">
        <f>IFERROR(MATCH(RJ$44,Sheep!$R$284:$R$291,1),0)</f>
        <v>8</v>
      </c>
      <c r="RJ45" s="644">
        <f>IFERROR(MATCH(RK$44,Sheep!$R$284:$R$291,1),0)</f>
        <v>8</v>
      </c>
      <c r="RK45" s="644">
        <f>IFERROR(MATCH(RL$44,Sheep!$R$284:$R$291,1),0)</f>
        <v>8</v>
      </c>
      <c r="RL45" s="644">
        <f>IFERROR(MATCH(RM$44,Sheep!$R$284:$R$291,1),0)</f>
        <v>8</v>
      </c>
      <c r="RM45" s="644">
        <f>IFERROR(MATCH(RN$44,Sheep!$R$284:$R$291,1),0)</f>
        <v>8</v>
      </c>
      <c r="RN45" s="644">
        <f>IFERROR(MATCH(RO$44,Sheep!$R$284:$R$291,1),0)</f>
        <v>8</v>
      </c>
      <c r="RO45" s="644">
        <f>IFERROR(MATCH(RP$44,Sheep!$R$284:$R$291,1),0)</f>
        <v>8</v>
      </c>
      <c r="RP45" s="644">
        <f>IFERROR(MATCH(RQ$44,Sheep!$R$284:$R$291,1),0)</f>
        <v>8</v>
      </c>
      <c r="RQ45" s="644">
        <f>IFERROR(MATCH(RR$44,Sheep!$R$284:$R$291,1),0)</f>
        <v>8</v>
      </c>
      <c r="RR45" s="644">
        <f>IFERROR(MATCH(RS$44,Sheep!$R$284:$R$291,1),0)</f>
        <v>8</v>
      </c>
      <c r="RS45" s="644">
        <f>IFERROR(MATCH(RT$44,Sheep!$R$284:$R$291,1),0)</f>
        <v>8</v>
      </c>
      <c r="RT45" s="644">
        <f>IFERROR(MATCH(RU$44,Sheep!$R$284:$R$291,1),0)</f>
        <v>8</v>
      </c>
      <c r="RU45" s="644">
        <f>IFERROR(MATCH(RV$44,Sheep!$R$284:$R$291,1),0)</f>
        <v>8</v>
      </c>
      <c r="RV45" s="644">
        <f>IFERROR(MATCH(RW$44,Sheep!$R$284:$R$291,1),0)</f>
        <v>8</v>
      </c>
      <c r="RW45" s="644">
        <f>IFERROR(MATCH(RX$44,Sheep!$R$284:$R$291,1),0)</f>
        <v>8</v>
      </c>
      <c r="RX45" s="644">
        <f>IFERROR(MATCH(RY$44,Sheep!$R$284:$R$291,1),0)</f>
        <v>8</v>
      </c>
      <c r="RY45" s="644">
        <f>IFERROR(MATCH(RZ$44,Sheep!$R$284:$R$291,1),0)</f>
        <v>8</v>
      </c>
      <c r="RZ45" s="644">
        <f>IFERROR(MATCH(SA$44,Sheep!$R$284:$R$291,1),0)</f>
        <v>8</v>
      </c>
      <c r="SA45" s="644">
        <f>IFERROR(MATCH(SB$44,Sheep!$R$284:$R$291,1),0)</f>
        <v>8</v>
      </c>
      <c r="SB45" s="644">
        <f>IFERROR(MATCH(SC$44,Sheep!$R$284:$R$291,1),0)</f>
        <v>8</v>
      </c>
      <c r="SC45" s="644">
        <f>IFERROR(MATCH(SD$44,Sheep!$R$284:$R$291,1),0)</f>
        <v>8</v>
      </c>
      <c r="SD45" s="644">
        <f>IFERROR(MATCH(SE$44,Sheep!$R$284:$R$291,1),0)</f>
        <v>8</v>
      </c>
      <c r="SE45" s="644">
        <f>IFERROR(MATCH(SF$44,Sheep!$R$284:$R$291,1),0)</f>
        <v>8</v>
      </c>
      <c r="SF45" s="644">
        <f>IFERROR(MATCH(SG$44,Sheep!$R$284:$R$291,1),0)</f>
        <v>8</v>
      </c>
      <c r="SG45" s="644">
        <f>IFERROR(MATCH(SH$44,Sheep!$R$284:$R$291,1),0)</f>
        <v>8</v>
      </c>
      <c r="SH45" s="644">
        <f>IFERROR(MATCH(SI$44,Sheep!$R$284:$R$291,1),0)</f>
        <v>8</v>
      </c>
      <c r="SI45" s="644">
        <f>IFERROR(MATCH(SJ$44,Sheep!$R$284:$R$291,1),0)</f>
        <v>0</v>
      </c>
      <c r="SJ45" s="421"/>
      <c r="SK45" s="423"/>
      <c r="SL45" s="411"/>
      <c r="SM45" s="411"/>
      <c r="SN45" s="411"/>
    </row>
    <row r="46" spans="1:508" hidden="1" outlineLevel="3" x14ac:dyDescent="0.25">
      <c r="A46" s="411"/>
      <c r="B46" s="420"/>
      <c r="C46" s="629">
        <f>INT($C$40)+3</f>
        <v>4</v>
      </c>
      <c r="D46" s="421"/>
      <c r="E46" s="500"/>
      <c r="F46" s="500"/>
      <c r="G46" s="421"/>
      <c r="H46" s="440"/>
      <c r="I46" s="440"/>
      <c r="J46" s="643" t="s">
        <v>825</v>
      </c>
      <c r="K46" s="713">
        <f>IFERROR(INDEX(Sheep!$R$284:$R$291,K45,1),0)</f>
        <v>0</v>
      </c>
      <c r="L46" s="713">
        <f>IFERROR(INDEX(Sheep!$R$284:$R$291,L45,1),0)</f>
        <v>0</v>
      </c>
      <c r="M46" s="713">
        <f>IFERROR(INDEX(Sheep!$R$284:$R$291,M45,1),0)</f>
        <v>0</v>
      </c>
      <c r="N46" s="713">
        <f>IFERROR(INDEX(Sheep!$R$284:$R$291,N45,1),0)</f>
        <v>0</v>
      </c>
      <c r="O46" s="713">
        <f>IFERROR(INDEX(Sheep!$R$284:$R$291,O45,1),0)</f>
        <v>0</v>
      </c>
      <c r="P46" s="713">
        <f>IFERROR(INDEX(Sheep!$R$284:$R$291,P45,1),0)</f>
        <v>0</v>
      </c>
      <c r="Q46" s="713">
        <f>IFERROR(INDEX(Sheep!$R$284:$R$291,Q45,1),0)</f>
        <v>0</v>
      </c>
      <c r="R46" s="713">
        <f>IFERROR(INDEX(Sheep!$R$284:$R$291,R45,1),0)</f>
        <v>0</v>
      </c>
      <c r="S46" s="713">
        <f>IFERROR(INDEX(Sheep!$R$284:$R$291,S45,1),0)</f>
        <v>0</v>
      </c>
      <c r="T46" s="713">
        <f>IFERROR(INDEX(Sheep!$R$284:$R$291,T45,1),0)</f>
        <v>0</v>
      </c>
      <c r="U46" s="713">
        <f>IFERROR(INDEX(Sheep!$R$284:$R$291,U45,1),0)</f>
        <v>0</v>
      </c>
      <c r="V46" s="713">
        <f>IFERROR(INDEX(Sheep!$R$284:$R$291,V45,1),0)</f>
        <v>0</v>
      </c>
      <c r="W46" s="713">
        <f>IFERROR(INDEX(Sheep!$R$284:$R$291,W45,1),0)</f>
        <v>0</v>
      </c>
      <c r="X46" s="713">
        <f>IFERROR(INDEX(Sheep!$R$284:$R$291,X45,1),0)</f>
        <v>0</v>
      </c>
      <c r="Y46" s="713">
        <f>IFERROR(INDEX(Sheep!$R$284:$R$291,Y45,1),0)</f>
        <v>0</v>
      </c>
      <c r="Z46" s="713">
        <f>IFERROR(INDEX(Sheep!$R$284:$R$291,Z45,1),0)</f>
        <v>0</v>
      </c>
      <c r="AA46" s="713">
        <f>IFERROR(INDEX(Sheep!$R$284:$R$291,AA45,1),0)</f>
        <v>0</v>
      </c>
      <c r="AB46" s="713">
        <f>IFERROR(INDEX(Sheep!$R$284:$R$291,AB45,1),0)</f>
        <v>0</v>
      </c>
      <c r="AC46" s="713">
        <f>IFERROR(INDEX(Sheep!$R$284:$R$291,AC45,1),0)</f>
        <v>0</v>
      </c>
      <c r="AD46" s="713">
        <f>IFERROR(INDEX(Sheep!$R$284:$R$291,AD45,1),0)</f>
        <v>0</v>
      </c>
      <c r="AE46" s="713">
        <f>IFERROR(INDEX(Sheep!$R$284:$R$291,AE45,1),0)</f>
        <v>0</v>
      </c>
      <c r="AF46" s="713">
        <f>IFERROR(INDEX(Sheep!$R$284:$R$291,AF45,1),0)</f>
        <v>0</v>
      </c>
      <c r="AG46" s="713">
        <f>IFERROR(INDEX(Sheep!$R$284:$R$291,AG45,1),0)</f>
        <v>0</v>
      </c>
      <c r="AH46" s="713">
        <f>IFERROR(INDEX(Sheep!$R$284:$R$291,AH45,1),0)</f>
        <v>0</v>
      </c>
      <c r="AI46" s="713">
        <f>IFERROR(INDEX(Sheep!$R$284:$R$291,AI45,1),0)</f>
        <v>0</v>
      </c>
      <c r="AJ46" s="713">
        <f>IFERROR(INDEX(Sheep!$R$284:$R$291,AJ45,1),0)</f>
        <v>0</v>
      </c>
      <c r="AK46" s="713">
        <f>IFERROR(INDEX(Sheep!$R$284:$R$291,AK45,1),0)</f>
        <v>0</v>
      </c>
      <c r="AL46" s="713">
        <f>IFERROR(INDEX(Sheep!$R$284:$R$291,AL45,1),0)</f>
        <v>0</v>
      </c>
      <c r="AM46" s="713">
        <f>IFERROR(INDEX(Sheep!$R$284:$R$291,AM45,1),0)</f>
        <v>0</v>
      </c>
      <c r="AN46" s="713">
        <f>IFERROR(INDEX(Sheep!$R$284:$R$291,AN45,1),0)</f>
        <v>0</v>
      </c>
      <c r="AO46" s="713">
        <f>IFERROR(INDEX(Sheep!$R$284:$R$291,AO45,1),0)</f>
        <v>0</v>
      </c>
      <c r="AP46" s="713">
        <f>IFERROR(INDEX(Sheep!$R$284:$R$291,AP45,1),0)</f>
        <v>0</v>
      </c>
      <c r="AQ46" s="713">
        <f>IFERROR(INDEX(Sheep!$R$284:$R$291,AQ45,1),0)</f>
        <v>0</v>
      </c>
      <c r="AR46" s="713">
        <f>IFERROR(INDEX(Sheep!$R$284:$R$291,AR45,1),0)</f>
        <v>0</v>
      </c>
      <c r="AS46" s="713">
        <f>IFERROR(INDEX(Sheep!$R$284:$R$291,AS45,1),0)</f>
        <v>0</v>
      </c>
      <c r="AT46" s="713">
        <f>IFERROR(INDEX(Sheep!$R$284:$R$291,AT45,1),0)</f>
        <v>0</v>
      </c>
      <c r="AU46" s="713">
        <f>IFERROR(INDEX(Sheep!$R$284:$R$291,AU45,1),0)</f>
        <v>0</v>
      </c>
      <c r="AV46" s="713">
        <f>IFERROR(INDEX(Sheep!$R$284:$R$291,AV45,1),0)</f>
        <v>0</v>
      </c>
      <c r="AW46" s="713">
        <f>IFERROR(INDEX(Sheep!$R$284:$R$291,AW45,1),0)</f>
        <v>0</v>
      </c>
      <c r="AX46" s="713">
        <f>IFERROR(INDEX(Sheep!$R$284:$R$291,AX45,1),0)</f>
        <v>0</v>
      </c>
      <c r="AY46" s="713">
        <f>IFERROR(INDEX(Sheep!$R$284:$R$291,AY45,1),0)</f>
        <v>0</v>
      </c>
      <c r="AZ46" s="713">
        <f>IFERROR(INDEX(Sheep!$R$284:$R$291,AZ45,1),0)</f>
        <v>0</v>
      </c>
      <c r="BA46" s="713">
        <f>IFERROR(INDEX(Sheep!$R$284:$R$291,BA45,1),0)</f>
        <v>0</v>
      </c>
      <c r="BB46" s="713">
        <f>IFERROR(INDEX(Sheep!$R$284:$R$291,BB45,1),0)</f>
        <v>0</v>
      </c>
      <c r="BC46" s="713">
        <f>IFERROR(INDEX(Sheep!$R$284:$R$291,BC45,1),0)</f>
        <v>0</v>
      </c>
      <c r="BD46" s="713">
        <f>IFERROR(INDEX(Sheep!$R$284:$R$291,BD45,1),0)</f>
        <v>0</v>
      </c>
      <c r="BE46" s="713">
        <f>IFERROR(INDEX(Sheep!$R$284:$R$291,BE45,1),0)</f>
        <v>0</v>
      </c>
      <c r="BF46" s="713">
        <f>IFERROR(INDEX(Sheep!$R$284:$R$291,BF45,1),0)</f>
        <v>0</v>
      </c>
      <c r="BG46" s="713">
        <f>IFERROR(INDEX(Sheep!$R$284:$R$291,BG45,1),0)</f>
        <v>0</v>
      </c>
      <c r="BH46" s="713">
        <f>IFERROR(INDEX(Sheep!$R$284:$R$291,BH45,1),0)</f>
        <v>0</v>
      </c>
      <c r="BI46" s="713">
        <f>IFERROR(INDEX(Sheep!$R$284:$R$291,BI45,1),0)</f>
        <v>0</v>
      </c>
      <c r="BJ46" s="713">
        <f>IFERROR(INDEX(Sheep!$R$284:$R$291,BJ45,1),0)</f>
        <v>0</v>
      </c>
      <c r="BK46" s="713">
        <f>IFERROR(INDEX(Sheep!$R$284:$R$291,BK45,1),0)</f>
        <v>0</v>
      </c>
      <c r="BL46" s="713">
        <f>IFERROR(INDEX(Sheep!$R$284:$R$291,BL45,1),0)</f>
        <v>0</v>
      </c>
      <c r="BM46" s="713">
        <f>IFERROR(INDEX(Sheep!$R$284:$R$291,BM45,1),0)</f>
        <v>0</v>
      </c>
      <c r="BN46" s="713">
        <f>IFERROR(INDEX(Sheep!$R$284:$R$291,BN45,1),0)</f>
        <v>0</v>
      </c>
      <c r="BO46" s="713">
        <f>IFERROR(INDEX(Sheep!$R$284:$R$291,BO45,1),0)</f>
        <v>43863</v>
      </c>
      <c r="BP46" s="713">
        <f>IFERROR(INDEX(Sheep!$R$284:$R$291,BP45,1),0)</f>
        <v>43863</v>
      </c>
      <c r="BQ46" s="713">
        <f>IFERROR(INDEX(Sheep!$R$284:$R$291,BQ45,1),0)</f>
        <v>43863</v>
      </c>
      <c r="BR46" s="713">
        <f>IFERROR(INDEX(Sheep!$R$284:$R$291,BR45,1),0)</f>
        <v>43863</v>
      </c>
      <c r="BS46" s="713">
        <f>IFERROR(INDEX(Sheep!$R$284:$R$291,BS45,1),0)</f>
        <v>43863</v>
      </c>
      <c r="BT46" s="713">
        <f>IFERROR(INDEX(Sheep!$R$284:$R$291,BT45,1),0)</f>
        <v>43863</v>
      </c>
      <c r="BU46" s="713">
        <f>IFERROR(INDEX(Sheep!$R$284:$R$291,BU45,1),0)</f>
        <v>43863</v>
      </c>
      <c r="BV46" s="713">
        <f>IFERROR(INDEX(Sheep!$R$284:$R$291,BV45,1),0)</f>
        <v>43863</v>
      </c>
      <c r="BW46" s="713">
        <f>IFERROR(INDEX(Sheep!$R$284:$R$291,BW45,1),0)</f>
        <v>43863</v>
      </c>
      <c r="BX46" s="713">
        <f>IFERROR(INDEX(Sheep!$R$284:$R$291,BX45,1),0)</f>
        <v>43863</v>
      </c>
      <c r="BY46" s="713">
        <f>IFERROR(INDEX(Sheep!$R$284:$R$291,BY45,1),0)</f>
        <v>43863</v>
      </c>
      <c r="BZ46" s="713">
        <f>IFERROR(INDEX(Sheep!$R$284:$R$291,BZ45,1),0)</f>
        <v>43863</v>
      </c>
      <c r="CA46" s="713">
        <f>IFERROR(INDEX(Sheep!$R$284:$R$291,CA45,1),0)</f>
        <v>43863</v>
      </c>
      <c r="CB46" s="713">
        <f>IFERROR(INDEX(Sheep!$R$284:$R$291,CB45,1),0)</f>
        <v>43863</v>
      </c>
      <c r="CC46" s="713">
        <f>IFERROR(INDEX(Sheep!$R$284:$R$291,CC45,1),0)</f>
        <v>43863</v>
      </c>
      <c r="CD46" s="713">
        <f>IFERROR(INDEX(Sheep!$R$284:$R$291,CD45,1),0)</f>
        <v>43863</v>
      </c>
      <c r="CE46" s="713">
        <f>IFERROR(INDEX(Sheep!$R$284:$R$291,CE45,1),0)</f>
        <v>43863</v>
      </c>
      <c r="CF46" s="713">
        <f>IFERROR(INDEX(Sheep!$R$284:$R$291,CF45,1),0)</f>
        <v>43863</v>
      </c>
      <c r="CG46" s="713">
        <f>IFERROR(INDEX(Sheep!$R$284:$R$291,CG45,1),0)</f>
        <v>43863</v>
      </c>
      <c r="CH46" s="713">
        <f>IFERROR(INDEX(Sheep!$R$284:$R$291,CH45,1),0)</f>
        <v>43863</v>
      </c>
      <c r="CI46" s="713">
        <f>IFERROR(INDEX(Sheep!$R$284:$R$291,CI45,1),0)</f>
        <v>43863</v>
      </c>
      <c r="CJ46" s="713">
        <f>IFERROR(INDEX(Sheep!$R$284:$R$291,CJ45,1),0)</f>
        <v>43863</v>
      </c>
      <c r="CK46" s="713">
        <f>IFERROR(INDEX(Sheep!$R$284:$R$291,CK45,1),0)</f>
        <v>43863</v>
      </c>
      <c r="CL46" s="713">
        <f>IFERROR(INDEX(Sheep!$R$284:$R$291,CL45,1),0)</f>
        <v>43863</v>
      </c>
      <c r="CM46" s="713">
        <f>IFERROR(INDEX(Sheep!$R$284:$R$291,CM45,1),0)</f>
        <v>43863</v>
      </c>
      <c r="CN46" s="713">
        <f>IFERROR(INDEX(Sheep!$R$284:$R$291,CN45,1),0)</f>
        <v>43863</v>
      </c>
      <c r="CO46" s="713">
        <f>IFERROR(INDEX(Sheep!$R$284:$R$291,CO45,1),0)</f>
        <v>43863</v>
      </c>
      <c r="CP46" s="713">
        <f>IFERROR(INDEX(Sheep!$R$284:$R$291,CP45,1),0)</f>
        <v>43863</v>
      </c>
      <c r="CQ46" s="713">
        <f>IFERROR(INDEX(Sheep!$R$284:$R$291,CQ45,1),0)</f>
        <v>43863</v>
      </c>
      <c r="CR46" s="713">
        <f>IFERROR(INDEX(Sheep!$R$284:$R$291,CR45,1),0)</f>
        <v>43863</v>
      </c>
      <c r="CS46" s="713">
        <f>IFERROR(INDEX(Sheep!$R$284:$R$291,CS45,1),0)</f>
        <v>43863</v>
      </c>
      <c r="CT46" s="713">
        <f>IFERROR(INDEX(Sheep!$R$284:$R$291,CT45,1),0)</f>
        <v>43863</v>
      </c>
      <c r="CU46" s="713">
        <f>IFERROR(INDEX(Sheep!$R$284:$R$291,CU45,1),0)</f>
        <v>43863</v>
      </c>
      <c r="CV46" s="713">
        <f>IFERROR(INDEX(Sheep!$R$284:$R$291,CV45,1),0)</f>
        <v>43863</v>
      </c>
      <c r="CW46" s="713">
        <f>IFERROR(INDEX(Sheep!$R$284:$R$291,CW45,1),0)</f>
        <v>43863</v>
      </c>
      <c r="CX46" s="713">
        <f>IFERROR(INDEX(Sheep!$R$284:$R$291,CX45,1),0)</f>
        <v>43863</v>
      </c>
      <c r="CY46" s="713">
        <f>IFERROR(INDEX(Sheep!$R$284:$R$291,CY45,1),0)</f>
        <v>43863</v>
      </c>
      <c r="CZ46" s="713">
        <f>IFERROR(INDEX(Sheep!$R$284:$R$291,CZ45,1),0)</f>
        <v>43863</v>
      </c>
      <c r="DA46" s="713">
        <f>IFERROR(INDEX(Sheep!$R$284:$R$291,DA45,1),0)</f>
        <v>43863</v>
      </c>
      <c r="DB46" s="713">
        <f>IFERROR(INDEX(Sheep!$R$284:$R$291,DB45,1),0)</f>
        <v>43863</v>
      </c>
      <c r="DC46" s="713">
        <f>IFERROR(INDEX(Sheep!$R$284:$R$291,DC45,1),0)</f>
        <v>43863</v>
      </c>
      <c r="DD46" s="713">
        <f>IFERROR(INDEX(Sheep!$R$284:$R$291,DD45,1),0)</f>
        <v>43863</v>
      </c>
      <c r="DE46" s="713">
        <f>IFERROR(INDEX(Sheep!$R$284:$R$291,DE45,1),0)</f>
        <v>43863</v>
      </c>
      <c r="DF46" s="713">
        <f>IFERROR(INDEX(Sheep!$R$284:$R$291,DF45,1),0)</f>
        <v>43863</v>
      </c>
      <c r="DG46" s="713">
        <f>IFERROR(INDEX(Sheep!$R$284:$R$291,DG45,1),0)</f>
        <v>43863</v>
      </c>
      <c r="DH46" s="713">
        <f>IFERROR(INDEX(Sheep!$R$284:$R$291,DH45,1),0)</f>
        <v>44181</v>
      </c>
      <c r="DI46" s="713">
        <f>IFERROR(INDEX(Sheep!$R$284:$R$291,DI45,1),0)</f>
        <v>44181</v>
      </c>
      <c r="DJ46" s="713">
        <f>IFERROR(INDEX(Sheep!$R$284:$R$291,DJ45,1),0)</f>
        <v>44181</v>
      </c>
      <c r="DK46" s="713">
        <f>IFERROR(INDEX(Sheep!$R$284:$R$291,DK45,1),0)</f>
        <v>44181</v>
      </c>
      <c r="DL46" s="713">
        <f>IFERROR(INDEX(Sheep!$R$284:$R$291,DL45,1),0)</f>
        <v>44181</v>
      </c>
      <c r="DM46" s="713">
        <f>IFERROR(INDEX(Sheep!$R$284:$R$291,DM45,1),0)</f>
        <v>44181</v>
      </c>
      <c r="DN46" s="713">
        <f>IFERROR(INDEX(Sheep!$R$284:$R$291,DN45,1),0)</f>
        <v>44181</v>
      </c>
      <c r="DO46" s="713">
        <f>IFERROR(INDEX(Sheep!$R$284:$R$291,DO45,1),0)</f>
        <v>44181</v>
      </c>
      <c r="DP46" s="713">
        <f>IFERROR(INDEX(Sheep!$R$284:$R$291,DP45,1),0)</f>
        <v>44181</v>
      </c>
      <c r="DQ46" s="713">
        <f>IFERROR(INDEX(Sheep!$R$284:$R$291,DQ45,1),0)</f>
        <v>44181</v>
      </c>
      <c r="DR46" s="713">
        <f>IFERROR(INDEX(Sheep!$R$284:$R$291,DR45,1),0)</f>
        <v>44181</v>
      </c>
      <c r="DS46" s="713">
        <f>IFERROR(INDEX(Sheep!$R$284:$R$291,DS45,1),0)</f>
        <v>44181</v>
      </c>
      <c r="DT46" s="713">
        <f>IFERROR(INDEX(Sheep!$R$284:$R$291,DT45,1),0)</f>
        <v>44181</v>
      </c>
      <c r="DU46" s="713">
        <f>IFERROR(INDEX(Sheep!$R$284:$R$291,DU45,1),0)</f>
        <v>44181</v>
      </c>
      <c r="DV46" s="713">
        <f>IFERROR(INDEX(Sheep!$R$284:$R$291,DV45,1),0)</f>
        <v>44181</v>
      </c>
      <c r="DW46" s="713">
        <f>IFERROR(INDEX(Sheep!$R$284:$R$291,DW45,1),0)</f>
        <v>44181</v>
      </c>
      <c r="DX46" s="713">
        <f>IFERROR(INDEX(Sheep!$R$284:$R$291,DX45,1),0)</f>
        <v>44181</v>
      </c>
      <c r="DY46" s="713">
        <f>IFERROR(INDEX(Sheep!$R$284:$R$291,DY45,1),0)</f>
        <v>44181</v>
      </c>
      <c r="DZ46" s="713">
        <f>IFERROR(INDEX(Sheep!$R$284:$R$291,DZ45,1),0)</f>
        <v>44181</v>
      </c>
      <c r="EA46" s="713">
        <f>IFERROR(INDEX(Sheep!$R$284:$R$291,EA45,1),0)</f>
        <v>44181</v>
      </c>
      <c r="EB46" s="713">
        <f>IFERROR(INDEX(Sheep!$R$284:$R$291,EB45,1),0)</f>
        <v>44181</v>
      </c>
      <c r="EC46" s="713">
        <f>IFERROR(INDEX(Sheep!$R$284:$R$291,EC45,1),0)</f>
        <v>44181</v>
      </c>
      <c r="ED46" s="713">
        <f>IFERROR(INDEX(Sheep!$R$284:$R$291,ED45,1),0)</f>
        <v>44181</v>
      </c>
      <c r="EE46" s="713">
        <f>IFERROR(INDEX(Sheep!$R$284:$R$291,EE45,1),0)</f>
        <v>44181</v>
      </c>
      <c r="EF46" s="713">
        <f>IFERROR(INDEX(Sheep!$R$284:$R$291,EF45,1),0)</f>
        <v>44181</v>
      </c>
      <c r="EG46" s="713">
        <f>IFERROR(INDEX(Sheep!$R$284:$R$291,EG45,1),0)</f>
        <v>44181</v>
      </c>
      <c r="EH46" s="713">
        <f>IFERROR(INDEX(Sheep!$R$284:$R$291,EH45,1),0)</f>
        <v>44181</v>
      </c>
      <c r="EI46" s="713">
        <f>IFERROR(INDEX(Sheep!$R$284:$R$291,EI45,1),0)</f>
        <v>44181</v>
      </c>
      <c r="EJ46" s="713">
        <f>IFERROR(INDEX(Sheep!$R$284:$R$291,EJ45,1),0)</f>
        <v>44181</v>
      </c>
      <c r="EK46" s="713">
        <f>IFERROR(INDEX(Sheep!$R$284:$R$291,EK45,1),0)</f>
        <v>44181</v>
      </c>
      <c r="EL46" s="713">
        <f>IFERROR(INDEX(Sheep!$R$284:$R$291,EL45,1),0)</f>
        <v>44181</v>
      </c>
      <c r="EM46" s="713">
        <f>IFERROR(INDEX(Sheep!$R$284:$R$291,EM45,1),0)</f>
        <v>44181</v>
      </c>
      <c r="EN46" s="713">
        <f>IFERROR(INDEX(Sheep!$R$284:$R$291,EN45,1),0)</f>
        <v>44181</v>
      </c>
      <c r="EO46" s="713">
        <f>IFERROR(INDEX(Sheep!$R$284:$R$291,EO45,1),0)</f>
        <v>44181</v>
      </c>
      <c r="EP46" s="713">
        <f>IFERROR(INDEX(Sheep!$R$284:$R$291,EP45,1),0)</f>
        <v>44181</v>
      </c>
      <c r="EQ46" s="713">
        <f>IFERROR(INDEX(Sheep!$R$284:$R$291,EQ45,1),0)</f>
        <v>44181</v>
      </c>
      <c r="ER46" s="713">
        <f>IFERROR(INDEX(Sheep!$R$284:$R$291,ER45,1),0)</f>
        <v>44181</v>
      </c>
      <c r="ES46" s="713">
        <f>IFERROR(INDEX(Sheep!$R$284:$R$291,ES45,1),0)</f>
        <v>44181</v>
      </c>
      <c r="ET46" s="713">
        <f>IFERROR(INDEX(Sheep!$R$284:$R$291,ET45,1),0)</f>
        <v>44181</v>
      </c>
      <c r="EU46" s="713">
        <f>IFERROR(INDEX(Sheep!$R$284:$R$291,EU45,1),0)</f>
        <v>44181</v>
      </c>
      <c r="EV46" s="713">
        <f>IFERROR(INDEX(Sheep!$R$284:$R$291,EV45,1),0)</f>
        <v>44181</v>
      </c>
      <c r="EW46" s="713">
        <f>IFERROR(INDEX(Sheep!$R$284:$R$291,EW45,1),0)</f>
        <v>44181</v>
      </c>
      <c r="EX46" s="713">
        <f>IFERROR(INDEX(Sheep!$R$284:$R$291,EX45,1),0)</f>
        <v>44181</v>
      </c>
      <c r="EY46" s="713">
        <f>IFERROR(INDEX(Sheep!$R$284:$R$291,EY45,1),0)</f>
        <v>44181</v>
      </c>
      <c r="EZ46" s="713">
        <f>IFERROR(INDEX(Sheep!$R$284:$R$291,EZ45,1),0)</f>
        <v>44181</v>
      </c>
      <c r="FA46" s="713">
        <f>IFERROR(INDEX(Sheep!$R$284:$R$291,FA45,1),0)</f>
        <v>44181</v>
      </c>
      <c r="FB46" s="713">
        <f>IFERROR(INDEX(Sheep!$R$284:$R$291,FB45,1),0)</f>
        <v>44181</v>
      </c>
      <c r="FC46" s="713">
        <f>IFERROR(INDEX(Sheep!$R$284:$R$291,FC45,1),0)</f>
        <v>44181</v>
      </c>
      <c r="FD46" s="713">
        <f>IFERROR(INDEX(Sheep!$R$284:$R$291,FD45,1),0)</f>
        <v>44181</v>
      </c>
      <c r="FE46" s="713">
        <f>IFERROR(INDEX(Sheep!$R$284:$R$291,FE45,1),0)</f>
        <v>44181</v>
      </c>
      <c r="FF46" s="713">
        <f>IFERROR(INDEX(Sheep!$R$284:$R$291,FF45,1),0)</f>
        <v>44181</v>
      </c>
      <c r="FG46" s="713">
        <f>IFERROR(INDEX(Sheep!$R$284:$R$291,FG45,1),0)</f>
        <v>44181</v>
      </c>
      <c r="FH46" s="713">
        <f>IFERROR(INDEX(Sheep!$R$284:$R$291,FH45,1),0)</f>
        <v>44546</v>
      </c>
      <c r="FI46" s="713">
        <f>IFERROR(INDEX(Sheep!$R$284:$R$291,FI45,1),0)</f>
        <v>44546</v>
      </c>
      <c r="FJ46" s="713">
        <f>IFERROR(INDEX(Sheep!$R$284:$R$291,FJ45,1),0)</f>
        <v>44546</v>
      </c>
      <c r="FK46" s="713">
        <f>IFERROR(INDEX(Sheep!$R$284:$R$291,FK45,1),0)</f>
        <v>44546</v>
      </c>
      <c r="FL46" s="713">
        <f>IFERROR(INDEX(Sheep!$R$284:$R$291,FL45,1),0)</f>
        <v>44546</v>
      </c>
      <c r="FM46" s="713">
        <f>IFERROR(INDEX(Sheep!$R$284:$R$291,FM45,1),0)</f>
        <v>44546</v>
      </c>
      <c r="FN46" s="713">
        <f>IFERROR(INDEX(Sheep!$R$284:$R$291,FN45,1),0)</f>
        <v>44546</v>
      </c>
      <c r="FO46" s="713">
        <f>IFERROR(INDEX(Sheep!$R$284:$R$291,FO45,1),0)</f>
        <v>44546</v>
      </c>
      <c r="FP46" s="713">
        <f>IFERROR(INDEX(Sheep!$R$284:$R$291,FP45,1),0)</f>
        <v>44546</v>
      </c>
      <c r="FQ46" s="713">
        <f>IFERROR(INDEX(Sheep!$R$284:$R$291,FQ45,1),0)</f>
        <v>44546</v>
      </c>
      <c r="FR46" s="713">
        <f>IFERROR(INDEX(Sheep!$R$284:$R$291,FR45,1),0)</f>
        <v>44546</v>
      </c>
      <c r="FS46" s="713">
        <f>IFERROR(INDEX(Sheep!$R$284:$R$291,FS45,1),0)</f>
        <v>44546</v>
      </c>
      <c r="FT46" s="713">
        <f>IFERROR(INDEX(Sheep!$R$284:$R$291,FT45,1),0)</f>
        <v>44546</v>
      </c>
      <c r="FU46" s="713">
        <f>IFERROR(INDEX(Sheep!$R$284:$R$291,FU45,1),0)</f>
        <v>44546</v>
      </c>
      <c r="FV46" s="713">
        <f>IFERROR(INDEX(Sheep!$R$284:$R$291,FV45,1),0)</f>
        <v>44546</v>
      </c>
      <c r="FW46" s="713">
        <f>IFERROR(INDEX(Sheep!$R$284:$R$291,FW45,1),0)</f>
        <v>44546</v>
      </c>
      <c r="FX46" s="713">
        <f>IFERROR(INDEX(Sheep!$R$284:$R$291,FX45,1),0)</f>
        <v>44546</v>
      </c>
      <c r="FY46" s="713">
        <f>IFERROR(INDEX(Sheep!$R$284:$R$291,FY45,1),0)</f>
        <v>44546</v>
      </c>
      <c r="FZ46" s="713">
        <f>IFERROR(INDEX(Sheep!$R$284:$R$291,FZ45,1),0)</f>
        <v>44546</v>
      </c>
      <c r="GA46" s="713">
        <f>IFERROR(INDEX(Sheep!$R$284:$R$291,GA45,1),0)</f>
        <v>44546</v>
      </c>
      <c r="GB46" s="713">
        <f>IFERROR(INDEX(Sheep!$R$284:$R$291,GB45,1),0)</f>
        <v>44546</v>
      </c>
      <c r="GC46" s="713">
        <f>IFERROR(INDEX(Sheep!$R$284:$R$291,GC45,1),0)</f>
        <v>44546</v>
      </c>
      <c r="GD46" s="713">
        <f>IFERROR(INDEX(Sheep!$R$284:$R$291,GD45,1),0)</f>
        <v>44546</v>
      </c>
      <c r="GE46" s="713">
        <f>IFERROR(INDEX(Sheep!$R$284:$R$291,GE45,1),0)</f>
        <v>44546</v>
      </c>
      <c r="GF46" s="713">
        <f>IFERROR(INDEX(Sheep!$R$284:$R$291,GF45,1),0)</f>
        <v>44546</v>
      </c>
      <c r="GG46" s="713">
        <f>IFERROR(INDEX(Sheep!$R$284:$R$291,GG45,1),0)</f>
        <v>44546</v>
      </c>
      <c r="GH46" s="713">
        <f>IFERROR(INDEX(Sheep!$R$284:$R$291,GH45,1),0)</f>
        <v>44546</v>
      </c>
      <c r="GI46" s="713">
        <f>IFERROR(INDEX(Sheep!$R$284:$R$291,GI45,1),0)</f>
        <v>44546</v>
      </c>
      <c r="GJ46" s="713">
        <f>IFERROR(INDEX(Sheep!$R$284:$R$291,GJ45,1),0)</f>
        <v>44546</v>
      </c>
      <c r="GK46" s="713">
        <f>IFERROR(INDEX(Sheep!$R$284:$R$291,GK45,1),0)</f>
        <v>44546</v>
      </c>
      <c r="GL46" s="713">
        <f>IFERROR(INDEX(Sheep!$R$284:$R$291,GL45,1),0)</f>
        <v>44546</v>
      </c>
      <c r="GM46" s="713">
        <f>IFERROR(INDEX(Sheep!$R$284:$R$291,GM45,1),0)</f>
        <v>44546</v>
      </c>
      <c r="GN46" s="713">
        <f>IFERROR(INDEX(Sheep!$R$284:$R$291,GN45,1),0)</f>
        <v>44546</v>
      </c>
      <c r="GO46" s="713">
        <f>IFERROR(INDEX(Sheep!$R$284:$R$291,GO45,1),0)</f>
        <v>44546</v>
      </c>
      <c r="GP46" s="713">
        <f>IFERROR(INDEX(Sheep!$R$284:$R$291,GP45,1),0)</f>
        <v>44546</v>
      </c>
      <c r="GQ46" s="713">
        <f>IFERROR(INDEX(Sheep!$R$284:$R$291,GQ45,1),0)</f>
        <v>44546</v>
      </c>
      <c r="GR46" s="713">
        <f>IFERROR(INDEX(Sheep!$R$284:$R$291,GR45,1),0)</f>
        <v>44546</v>
      </c>
      <c r="GS46" s="713">
        <f>IFERROR(INDEX(Sheep!$R$284:$R$291,GS45,1),0)</f>
        <v>44546</v>
      </c>
      <c r="GT46" s="713">
        <f>IFERROR(INDEX(Sheep!$R$284:$R$291,GT45,1),0)</f>
        <v>44546</v>
      </c>
      <c r="GU46" s="713">
        <f>IFERROR(INDEX(Sheep!$R$284:$R$291,GU45,1),0)</f>
        <v>44546</v>
      </c>
      <c r="GV46" s="713">
        <f>IFERROR(INDEX(Sheep!$R$284:$R$291,GV45,1),0)</f>
        <v>44546</v>
      </c>
      <c r="GW46" s="713">
        <f>IFERROR(INDEX(Sheep!$R$284:$R$291,GW45,1),0)</f>
        <v>44546</v>
      </c>
      <c r="GX46" s="713">
        <f>IFERROR(INDEX(Sheep!$R$284:$R$291,GX45,1),0)</f>
        <v>44546</v>
      </c>
      <c r="GY46" s="713">
        <f>IFERROR(INDEX(Sheep!$R$284:$R$291,GY45,1),0)</f>
        <v>44546</v>
      </c>
      <c r="GZ46" s="713">
        <f>IFERROR(INDEX(Sheep!$R$284:$R$291,GZ45,1),0)</f>
        <v>44546</v>
      </c>
      <c r="HA46" s="713">
        <f>IFERROR(INDEX(Sheep!$R$284:$R$291,HA45,1),0)</f>
        <v>44546</v>
      </c>
      <c r="HB46" s="713">
        <f>IFERROR(INDEX(Sheep!$R$284:$R$291,HB45,1),0)</f>
        <v>44546</v>
      </c>
      <c r="HC46" s="713">
        <f>IFERROR(INDEX(Sheep!$R$284:$R$291,HC45,1),0)</f>
        <v>44546</v>
      </c>
      <c r="HD46" s="713">
        <f>IFERROR(INDEX(Sheep!$R$284:$R$291,HD45,1),0)</f>
        <v>44546</v>
      </c>
      <c r="HE46" s="713">
        <f>IFERROR(INDEX(Sheep!$R$284:$R$291,HE45,1),0)</f>
        <v>44546</v>
      </c>
      <c r="HF46" s="713">
        <f>IFERROR(INDEX(Sheep!$R$284:$R$291,HF45,1),0)</f>
        <v>44546</v>
      </c>
      <c r="HG46" s="713">
        <f>IFERROR(INDEX(Sheep!$R$284:$R$291,HG45,1),0)</f>
        <v>44546</v>
      </c>
      <c r="HH46" s="713">
        <f>IFERROR(INDEX(Sheep!$R$284:$R$291,HH45,1),0)</f>
        <v>44911</v>
      </c>
      <c r="HI46" s="713">
        <f>IFERROR(INDEX(Sheep!$R$284:$R$291,HI45,1),0)</f>
        <v>44911</v>
      </c>
      <c r="HJ46" s="713">
        <f>IFERROR(INDEX(Sheep!$R$284:$R$291,HJ45,1),0)</f>
        <v>44911</v>
      </c>
      <c r="HK46" s="713">
        <f>IFERROR(INDEX(Sheep!$R$284:$R$291,HK45,1),0)</f>
        <v>44911</v>
      </c>
      <c r="HL46" s="713">
        <f>IFERROR(INDEX(Sheep!$R$284:$R$291,HL45,1),0)</f>
        <v>44911</v>
      </c>
      <c r="HM46" s="713">
        <f>IFERROR(INDEX(Sheep!$R$284:$R$291,HM45,1),0)</f>
        <v>44911</v>
      </c>
      <c r="HN46" s="713">
        <f>IFERROR(INDEX(Sheep!$R$284:$R$291,HN45,1),0)</f>
        <v>44911</v>
      </c>
      <c r="HO46" s="713">
        <f>IFERROR(INDEX(Sheep!$R$284:$R$291,HO45,1),0)</f>
        <v>44911</v>
      </c>
      <c r="HP46" s="713">
        <f>IFERROR(INDEX(Sheep!$R$284:$R$291,HP45,1),0)</f>
        <v>44911</v>
      </c>
      <c r="HQ46" s="713">
        <f>IFERROR(INDEX(Sheep!$R$284:$R$291,HQ45,1),0)</f>
        <v>44911</v>
      </c>
      <c r="HR46" s="713">
        <f>IFERROR(INDEX(Sheep!$R$284:$R$291,HR45,1),0)</f>
        <v>44911</v>
      </c>
      <c r="HS46" s="713">
        <f>IFERROR(INDEX(Sheep!$R$284:$R$291,HS45,1),0)</f>
        <v>44911</v>
      </c>
      <c r="HT46" s="713">
        <f>IFERROR(INDEX(Sheep!$R$284:$R$291,HT45,1),0)</f>
        <v>44911</v>
      </c>
      <c r="HU46" s="713">
        <f>IFERROR(INDEX(Sheep!$R$284:$R$291,HU45,1),0)</f>
        <v>44911</v>
      </c>
      <c r="HV46" s="713">
        <f>IFERROR(INDEX(Sheep!$R$284:$R$291,HV45,1),0)</f>
        <v>44911</v>
      </c>
      <c r="HW46" s="713">
        <f>IFERROR(INDEX(Sheep!$R$284:$R$291,HW45,1),0)</f>
        <v>44911</v>
      </c>
      <c r="HX46" s="713">
        <f>IFERROR(INDEX(Sheep!$R$284:$R$291,HX45,1),0)</f>
        <v>44911</v>
      </c>
      <c r="HY46" s="713">
        <f>IFERROR(INDEX(Sheep!$R$284:$R$291,HY45,1),0)</f>
        <v>44911</v>
      </c>
      <c r="HZ46" s="713">
        <f>IFERROR(INDEX(Sheep!$R$284:$R$291,HZ45,1),0)</f>
        <v>44911</v>
      </c>
      <c r="IA46" s="713">
        <f>IFERROR(INDEX(Sheep!$R$284:$R$291,IA45,1),0)</f>
        <v>44911</v>
      </c>
      <c r="IB46" s="713">
        <f>IFERROR(INDEX(Sheep!$R$284:$R$291,IB45,1),0)</f>
        <v>44911</v>
      </c>
      <c r="IC46" s="713">
        <f>IFERROR(INDEX(Sheep!$R$284:$R$291,IC45,1),0)</f>
        <v>44911</v>
      </c>
      <c r="ID46" s="713">
        <f>IFERROR(INDEX(Sheep!$R$284:$R$291,ID45,1),0)</f>
        <v>44911</v>
      </c>
      <c r="IE46" s="713">
        <f>IFERROR(INDEX(Sheep!$R$284:$R$291,IE45,1),0)</f>
        <v>44911</v>
      </c>
      <c r="IF46" s="713">
        <f>IFERROR(INDEX(Sheep!$R$284:$R$291,IF45,1),0)</f>
        <v>44911</v>
      </c>
      <c r="IG46" s="713">
        <f>IFERROR(INDEX(Sheep!$R$284:$R$291,IG45,1),0)</f>
        <v>44911</v>
      </c>
      <c r="IH46" s="713">
        <f>IFERROR(INDEX(Sheep!$R$284:$R$291,IH45,1),0)</f>
        <v>44911</v>
      </c>
      <c r="II46" s="713">
        <f>IFERROR(INDEX(Sheep!$R$284:$R$291,II45,1),0)</f>
        <v>44911</v>
      </c>
      <c r="IJ46" s="713">
        <f>IFERROR(INDEX(Sheep!$R$284:$R$291,IJ45,1),0)</f>
        <v>44911</v>
      </c>
      <c r="IK46" s="713">
        <f>IFERROR(INDEX(Sheep!$R$284:$R$291,IK45,1),0)</f>
        <v>44911</v>
      </c>
      <c r="IL46" s="713">
        <f>IFERROR(INDEX(Sheep!$R$284:$R$291,IL45,1),0)</f>
        <v>44911</v>
      </c>
      <c r="IM46" s="713">
        <f>IFERROR(INDEX(Sheep!$R$284:$R$291,IM45,1),0)</f>
        <v>44911</v>
      </c>
      <c r="IN46" s="713">
        <f>IFERROR(INDEX(Sheep!$R$284:$R$291,IN45,1),0)</f>
        <v>44911</v>
      </c>
      <c r="IO46" s="713">
        <f>IFERROR(INDEX(Sheep!$R$284:$R$291,IO45,1),0)</f>
        <v>44911</v>
      </c>
      <c r="IP46" s="713">
        <f>IFERROR(INDEX(Sheep!$R$284:$R$291,IP45,1),0)</f>
        <v>44911</v>
      </c>
      <c r="IQ46" s="713">
        <f>IFERROR(INDEX(Sheep!$R$284:$R$291,IQ45,1),0)</f>
        <v>44911</v>
      </c>
      <c r="IR46" s="713">
        <f>IFERROR(INDEX(Sheep!$R$284:$R$291,IR45,1),0)</f>
        <v>44911</v>
      </c>
      <c r="IS46" s="713">
        <f>IFERROR(INDEX(Sheep!$R$284:$R$291,IS45,1),0)</f>
        <v>44911</v>
      </c>
      <c r="IT46" s="713">
        <f>IFERROR(INDEX(Sheep!$R$284:$R$291,IT45,1),0)</f>
        <v>44911</v>
      </c>
      <c r="IU46" s="713">
        <f>IFERROR(INDEX(Sheep!$R$284:$R$291,IU45,1),0)</f>
        <v>44911</v>
      </c>
      <c r="IV46" s="713">
        <f>IFERROR(INDEX(Sheep!$R$284:$R$291,IV45,1),0)</f>
        <v>44911</v>
      </c>
      <c r="IW46" s="713">
        <f>IFERROR(INDEX(Sheep!$R$284:$R$291,IW45,1),0)</f>
        <v>44911</v>
      </c>
      <c r="IX46" s="713">
        <f>IFERROR(INDEX(Sheep!$R$284:$R$291,IX45,1),0)</f>
        <v>44911</v>
      </c>
      <c r="IY46" s="713">
        <f>IFERROR(INDEX(Sheep!$R$284:$R$291,IY45,1),0)</f>
        <v>44911</v>
      </c>
      <c r="IZ46" s="713">
        <f>IFERROR(INDEX(Sheep!$R$284:$R$291,IZ45,1),0)</f>
        <v>44911</v>
      </c>
      <c r="JA46" s="713">
        <f>IFERROR(INDEX(Sheep!$R$284:$R$291,JA45,1),0)</f>
        <v>44911</v>
      </c>
      <c r="JB46" s="713">
        <f>IFERROR(INDEX(Sheep!$R$284:$R$291,JB45,1),0)</f>
        <v>44911</v>
      </c>
      <c r="JC46" s="713">
        <f>IFERROR(INDEX(Sheep!$R$284:$R$291,JC45,1),0)</f>
        <v>44911</v>
      </c>
      <c r="JD46" s="713">
        <f>IFERROR(INDEX(Sheep!$R$284:$R$291,JD45,1),0)</f>
        <v>44911</v>
      </c>
      <c r="JE46" s="713">
        <f>IFERROR(INDEX(Sheep!$R$284:$R$291,JE45,1),0)</f>
        <v>44911</v>
      </c>
      <c r="JF46" s="713">
        <f>IFERROR(INDEX(Sheep!$R$284:$R$291,JF45,1),0)</f>
        <v>44911</v>
      </c>
      <c r="JG46" s="713">
        <f>IFERROR(INDEX(Sheep!$R$284:$R$291,JG45,1),0)</f>
        <v>44911</v>
      </c>
      <c r="JH46" s="713">
        <f>IFERROR(INDEX(Sheep!$R$284:$R$291,JH45,1),0)</f>
        <v>45277</v>
      </c>
      <c r="JI46" s="713">
        <f>IFERROR(INDEX(Sheep!$R$284:$R$291,JI45,1),0)</f>
        <v>45277</v>
      </c>
      <c r="JJ46" s="713">
        <f>IFERROR(INDEX(Sheep!$R$284:$R$291,JJ45,1),0)</f>
        <v>45277</v>
      </c>
      <c r="JK46" s="713">
        <f>IFERROR(INDEX(Sheep!$R$284:$R$291,JK45,1),0)</f>
        <v>45277</v>
      </c>
      <c r="JL46" s="713">
        <f>IFERROR(INDEX(Sheep!$R$284:$R$291,JL45,1),0)</f>
        <v>45277</v>
      </c>
      <c r="JM46" s="713">
        <f>IFERROR(INDEX(Sheep!$R$284:$R$291,JM45,1),0)</f>
        <v>45277</v>
      </c>
      <c r="JN46" s="713">
        <f>IFERROR(INDEX(Sheep!$R$284:$R$291,JN45,1),0)</f>
        <v>45277</v>
      </c>
      <c r="JO46" s="713">
        <f>IFERROR(INDEX(Sheep!$R$284:$R$291,JO45,1),0)</f>
        <v>45277</v>
      </c>
      <c r="JP46" s="713">
        <f>IFERROR(INDEX(Sheep!$R$284:$R$291,JP45,1),0)</f>
        <v>45277</v>
      </c>
      <c r="JQ46" s="713">
        <f>IFERROR(INDEX(Sheep!$R$284:$R$291,JQ45,1),0)</f>
        <v>45277</v>
      </c>
      <c r="JR46" s="713">
        <f>IFERROR(INDEX(Sheep!$R$284:$R$291,JR45,1),0)</f>
        <v>45277</v>
      </c>
      <c r="JS46" s="713">
        <f>IFERROR(INDEX(Sheep!$R$284:$R$291,JS45,1),0)</f>
        <v>45277</v>
      </c>
      <c r="JT46" s="713">
        <f>IFERROR(INDEX(Sheep!$R$284:$R$291,JT45,1),0)</f>
        <v>45277</v>
      </c>
      <c r="JU46" s="713">
        <f>IFERROR(INDEX(Sheep!$R$284:$R$291,JU45,1),0)</f>
        <v>45277</v>
      </c>
      <c r="JV46" s="713">
        <f>IFERROR(INDEX(Sheep!$R$284:$R$291,JV45,1),0)</f>
        <v>45277</v>
      </c>
      <c r="JW46" s="713">
        <f>IFERROR(INDEX(Sheep!$R$284:$R$291,JW45,1),0)</f>
        <v>45277</v>
      </c>
      <c r="JX46" s="713">
        <f>IFERROR(INDEX(Sheep!$R$284:$R$291,JX45,1),0)</f>
        <v>45277</v>
      </c>
      <c r="JY46" s="713">
        <f>IFERROR(INDEX(Sheep!$R$284:$R$291,JY45,1),0)</f>
        <v>45277</v>
      </c>
      <c r="JZ46" s="713">
        <f>IFERROR(INDEX(Sheep!$R$284:$R$291,JZ45,1),0)</f>
        <v>45277</v>
      </c>
      <c r="KA46" s="713">
        <f>IFERROR(INDEX(Sheep!$R$284:$R$291,KA45,1),0)</f>
        <v>45277</v>
      </c>
      <c r="KB46" s="713">
        <f>IFERROR(INDEX(Sheep!$R$284:$R$291,KB45,1),0)</f>
        <v>45277</v>
      </c>
      <c r="KC46" s="713">
        <f>IFERROR(INDEX(Sheep!$R$284:$R$291,KC45,1),0)</f>
        <v>45277</v>
      </c>
      <c r="KD46" s="713">
        <f>IFERROR(INDEX(Sheep!$R$284:$R$291,KD45,1),0)</f>
        <v>45277</v>
      </c>
      <c r="KE46" s="713">
        <f>IFERROR(INDEX(Sheep!$R$284:$R$291,KE45,1),0)</f>
        <v>45277</v>
      </c>
      <c r="KF46" s="713">
        <f>IFERROR(INDEX(Sheep!$R$284:$R$291,KF45,1),0)</f>
        <v>45277</v>
      </c>
      <c r="KG46" s="713">
        <f>IFERROR(INDEX(Sheep!$R$284:$R$291,KG45,1),0)</f>
        <v>45277</v>
      </c>
      <c r="KH46" s="713">
        <f>IFERROR(INDEX(Sheep!$R$284:$R$291,KH45,1),0)</f>
        <v>45277</v>
      </c>
      <c r="KI46" s="713">
        <f>IFERROR(INDEX(Sheep!$R$284:$R$291,KI45,1),0)</f>
        <v>45277</v>
      </c>
      <c r="KJ46" s="713">
        <f>IFERROR(INDEX(Sheep!$R$284:$R$291,KJ45,1),0)</f>
        <v>45277</v>
      </c>
      <c r="KK46" s="713">
        <f>IFERROR(INDEX(Sheep!$R$284:$R$291,KK45,1),0)</f>
        <v>45277</v>
      </c>
      <c r="KL46" s="713">
        <f>IFERROR(INDEX(Sheep!$R$284:$R$291,KL45,1),0)</f>
        <v>45277</v>
      </c>
      <c r="KM46" s="713">
        <f>IFERROR(INDEX(Sheep!$R$284:$R$291,KM45,1),0)</f>
        <v>45277</v>
      </c>
      <c r="KN46" s="713">
        <f>IFERROR(INDEX(Sheep!$R$284:$R$291,KN45,1),0)</f>
        <v>45277</v>
      </c>
      <c r="KO46" s="713">
        <f>IFERROR(INDEX(Sheep!$R$284:$R$291,KO45,1),0)</f>
        <v>45277</v>
      </c>
      <c r="KP46" s="713">
        <f>IFERROR(INDEX(Sheep!$R$284:$R$291,KP45,1),0)</f>
        <v>45277</v>
      </c>
      <c r="KQ46" s="713">
        <f>IFERROR(INDEX(Sheep!$R$284:$R$291,KQ45,1),0)</f>
        <v>45277</v>
      </c>
      <c r="KR46" s="713">
        <f>IFERROR(INDEX(Sheep!$R$284:$R$291,KR45,1),0)</f>
        <v>45277</v>
      </c>
      <c r="KS46" s="713">
        <f>IFERROR(INDEX(Sheep!$R$284:$R$291,KS45,1),0)</f>
        <v>45277</v>
      </c>
      <c r="KT46" s="713">
        <f>IFERROR(INDEX(Sheep!$R$284:$R$291,KT45,1),0)</f>
        <v>45277</v>
      </c>
      <c r="KU46" s="713">
        <f>IFERROR(INDEX(Sheep!$R$284:$R$291,KU45,1),0)</f>
        <v>45277</v>
      </c>
      <c r="KV46" s="713">
        <f>IFERROR(INDEX(Sheep!$R$284:$R$291,KV45,1),0)</f>
        <v>45277</v>
      </c>
      <c r="KW46" s="713">
        <f>IFERROR(INDEX(Sheep!$R$284:$R$291,KW45,1),0)</f>
        <v>45277</v>
      </c>
      <c r="KX46" s="713">
        <f>IFERROR(INDEX(Sheep!$R$284:$R$291,KX45,1),0)</f>
        <v>45277</v>
      </c>
      <c r="KY46" s="713">
        <f>IFERROR(INDEX(Sheep!$R$284:$R$291,KY45,1),0)</f>
        <v>45277</v>
      </c>
      <c r="KZ46" s="713">
        <f>IFERROR(INDEX(Sheep!$R$284:$R$291,KZ45,1),0)</f>
        <v>45277</v>
      </c>
      <c r="LA46" s="713">
        <f>IFERROR(INDEX(Sheep!$R$284:$R$291,LA45,1),0)</f>
        <v>45277</v>
      </c>
      <c r="LB46" s="713">
        <f>IFERROR(INDEX(Sheep!$R$284:$R$291,LB45,1),0)</f>
        <v>45277</v>
      </c>
      <c r="LC46" s="713">
        <f>IFERROR(INDEX(Sheep!$R$284:$R$291,LC45,1),0)</f>
        <v>45277</v>
      </c>
      <c r="LD46" s="713">
        <f>IFERROR(INDEX(Sheep!$R$284:$R$291,LD45,1),0)</f>
        <v>45277</v>
      </c>
      <c r="LE46" s="713">
        <f>IFERROR(INDEX(Sheep!$R$284:$R$291,LE45,1),0)</f>
        <v>45277</v>
      </c>
      <c r="LF46" s="713">
        <f>IFERROR(INDEX(Sheep!$R$284:$R$291,LF45,1),0)</f>
        <v>45277</v>
      </c>
      <c r="LG46" s="713">
        <f>IFERROR(INDEX(Sheep!$R$284:$R$291,LG45,1),0)</f>
        <v>45277</v>
      </c>
      <c r="LH46" s="713">
        <f>IFERROR(INDEX(Sheep!$R$284:$R$291,LH45,1),0)</f>
        <v>45642</v>
      </c>
      <c r="LI46" s="713">
        <f>IFERROR(INDEX(Sheep!$R$284:$R$291,LI45,1),0)</f>
        <v>45642</v>
      </c>
      <c r="LJ46" s="713">
        <f>IFERROR(INDEX(Sheep!$R$284:$R$291,LJ45,1),0)</f>
        <v>45642</v>
      </c>
      <c r="LK46" s="713">
        <f>IFERROR(INDEX(Sheep!$R$284:$R$291,LK45,1),0)</f>
        <v>45642</v>
      </c>
      <c r="LL46" s="713">
        <f>IFERROR(INDEX(Sheep!$R$284:$R$291,LL45,1),0)</f>
        <v>45642</v>
      </c>
      <c r="LM46" s="713">
        <f>IFERROR(INDEX(Sheep!$R$284:$R$291,LM45,1),0)</f>
        <v>45642</v>
      </c>
      <c r="LN46" s="713">
        <f>IFERROR(INDEX(Sheep!$R$284:$R$291,LN45,1),0)</f>
        <v>45642</v>
      </c>
      <c r="LO46" s="713">
        <f>IFERROR(INDEX(Sheep!$R$284:$R$291,LO45,1),0)</f>
        <v>45642</v>
      </c>
      <c r="LP46" s="713">
        <f>IFERROR(INDEX(Sheep!$R$284:$R$291,LP45,1),0)</f>
        <v>45642</v>
      </c>
      <c r="LQ46" s="713">
        <f>IFERROR(INDEX(Sheep!$R$284:$R$291,LQ45,1),0)</f>
        <v>45642</v>
      </c>
      <c r="LR46" s="713">
        <f>IFERROR(INDEX(Sheep!$R$284:$R$291,LR45,1),0)</f>
        <v>45642</v>
      </c>
      <c r="LS46" s="713">
        <f>IFERROR(INDEX(Sheep!$R$284:$R$291,LS45,1),0)</f>
        <v>45642</v>
      </c>
      <c r="LT46" s="713">
        <f>IFERROR(INDEX(Sheep!$R$284:$R$291,LT45,1),0)</f>
        <v>45642</v>
      </c>
      <c r="LU46" s="713">
        <f>IFERROR(INDEX(Sheep!$R$284:$R$291,LU45,1),0)</f>
        <v>45642</v>
      </c>
      <c r="LV46" s="713">
        <f>IFERROR(INDEX(Sheep!$R$284:$R$291,LV45,1),0)</f>
        <v>45642</v>
      </c>
      <c r="LW46" s="713">
        <f>IFERROR(INDEX(Sheep!$R$284:$R$291,LW45,1),0)</f>
        <v>45642</v>
      </c>
      <c r="LX46" s="713">
        <f>IFERROR(INDEX(Sheep!$R$284:$R$291,LX45,1),0)</f>
        <v>45642</v>
      </c>
      <c r="LY46" s="713">
        <f>IFERROR(INDEX(Sheep!$R$284:$R$291,LY45,1),0)</f>
        <v>45642</v>
      </c>
      <c r="LZ46" s="713">
        <f>IFERROR(INDEX(Sheep!$R$284:$R$291,LZ45,1),0)</f>
        <v>45642</v>
      </c>
      <c r="MA46" s="713">
        <f>IFERROR(INDEX(Sheep!$R$284:$R$291,MA45,1),0)</f>
        <v>45642</v>
      </c>
      <c r="MB46" s="713">
        <f>IFERROR(INDEX(Sheep!$R$284:$R$291,MB45,1),0)</f>
        <v>45642</v>
      </c>
      <c r="MC46" s="713">
        <f>IFERROR(INDEX(Sheep!$R$284:$R$291,MC45,1),0)</f>
        <v>45642</v>
      </c>
      <c r="MD46" s="713">
        <f>IFERROR(INDEX(Sheep!$R$284:$R$291,MD45,1),0)</f>
        <v>45642</v>
      </c>
      <c r="ME46" s="713">
        <f>IFERROR(INDEX(Sheep!$R$284:$R$291,ME45,1),0)</f>
        <v>45642</v>
      </c>
      <c r="MF46" s="713">
        <f>IFERROR(INDEX(Sheep!$R$284:$R$291,MF45,1),0)</f>
        <v>45642</v>
      </c>
      <c r="MG46" s="713">
        <f>IFERROR(INDEX(Sheep!$R$284:$R$291,MG45,1),0)</f>
        <v>45642</v>
      </c>
      <c r="MH46" s="713">
        <f>IFERROR(INDEX(Sheep!$R$284:$R$291,MH45,1),0)</f>
        <v>45642</v>
      </c>
      <c r="MI46" s="713">
        <f>IFERROR(INDEX(Sheep!$R$284:$R$291,MI45,1),0)</f>
        <v>45642</v>
      </c>
      <c r="MJ46" s="713">
        <f>IFERROR(INDEX(Sheep!$R$284:$R$291,MJ45,1),0)</f>
        <v>45642</v>
      </c>
      <c r="MK46" s="713">
        <f>IFERROR(INDEX(Sheep!$R$284:$R$291,MK45,1),0)</f>
        <v>45642</v>
      </c>
      <c r="ML46" s="713">
        <f>IFERROR(INDEX(Sheep!$R$284:$R$291,ML45,1),0)</f>
        <v>45642</v>
      </c>
      <c r="MM46" s="713">
        <f>IFERROR(INDEX(Sheep!$R$284:$R$291,MM45,1),0)</f>
        <v>45642</v>
      </c>
      <c r="MN46" s="713">
        <f>IFERROR(INDEX(Sheep!$R$284:$R$291,MN45,1),0)</f>
        <v>45642</v>
      </c>
      <c r="MO46" s="713">
        <f>IFERROR(INDEX(Sheep!$R$284:$R$291,MO45,1),0)</f>
        <v>45642</v>
      </c>
      <c r="MP46" s="713">
        <f>IFERROR(INDEX(Sheep!$R$284:$R$291,MP45,1),0)</f>
        <v>45642</v>
      </c>
      <c r="MQ46" s="713">
        <f>IFERROR(INDEX(Sheep!$R$284:$R$291,MQ45,1),0)</f>
        <v>45642</v>
      </c>
      <c r="MR46" s="713">
        <f>IFERROR(INDEX(Sheep!$R$284:$R$291,MR45,1),0)</f>
        <v>45642</v>
      </c>
      <c r="MS46" s="713">
        <f>IFERROR(INDEX(Sheep!$R$284:$R$291,MS45,1),0)</f>
        <v>45642</v>
      </c>
      <c r="MT46" s="713">
        <f>IFERROR(INDEX(Sheep!$R$284:$R$291,MT45,1),0)</f>
        <v>45642</v>
      </c>
      <c r="MU46" s="713">
        <f>IFERROR(INDEX(Sheep!$R$284:$R$291,MU45,1),0)</f>
        <v>45642</v>
      </c>
      <c r="MV46" s="713">
        <f>IFERROR(INDEX(Sheep!$R$284:$R$291,MV45,1),0)</f>
        <v>45642</v>
      </c>
      <c r="MW46" s="713">
        <f>IFERROR(INDEX(Sheep!$R$284:$R$291,MW45,1),0)</f>
        <v>45642</v>
      </c>
      <c r="MX46" s="713">
        <f>IFERROR(INDEX(Sheep!$R$284:$R$291,MX45,1),0)</f>
        <v>45642</v>
      </c>
      <c r="MY46" s="713">
        <f>IFERROR(INDEX(Sheep!$R$284:$R$291,MY45,1),0)</f>
        <v>45642</v>
      </c>
      <c r="MZ46" s="713">
        <f>IFERROR(INDEX(Sheep!$R$284:$R$291,MZ45,1),0)</f>
        <v>45642</v>
      </c>
      <c r="NA46" s="713">
        <f>IFERROR(INDEX(Sheep!$R$284:$R$291,NA45,1),0)</f>
        <v>45642</v>
      </c>
      <c r="NB46" s="713">
        <f>IFERROR(INDEX(Sheep!$R$284:$R$291,NB45,1),0)</f>
        <v>45642</v>
      </c>
      <c r="NC46" s="713">
        <f>IFERROR(INDEX(Sheep!$R$284:$R$291,NC45,1),0)</f>
        <v>45642</v>
      </c>
      <c r="ND46" s="713">
        <f>IFERROR(INDEX(Sheep!$R$284:$R$291,ND45,1),0)</f>
        <v>45642</v>
      </c>
      <c r="NE46" s="713">
        <f>IFERROR(INDEX(Sheep!$R$284:$R$291,NE45,1),0)</f>
        <v>45642</v>
      </c>
      <c r="NF46" s="713">
        <f>IFERROR(INDEX(Sheep!$R$284:$R$291,NF45,1),0)</f>
        <v>45642</v>
      </c>
      <c r="NG46" s="713">
        <f>IFERROR(INDEX(Sheep!$R$284:$R$291,NG45,1),0)</f>
        <v>45642</v>
      </c>
      <c r="NH46" s="713">
        <f>IFERROR(INDEX(Sheep!$R$284:$R$291,NH45,1),0)</f>
        <v>46007</v>
      </c>
      <c r="NI46" s="713">
        <f>IFERROR(INDEX(Sheep!$R$284:$R$291,NI45,1),0)</f>
        <v>46007</v>
      </c>
      <c r="NJ46" s="713">
        <f>IFERROR(INDEX(Sheep!$R$284:$R$291,NJ45,1),0)</f>
        <v>46007</v>
      </c>
      <c r="NK46" s="713">
        <f>IFERROR(INDEX(Sheep!$R$284:$R$291,NK45,1),0)</f>
        <v>46007</v>
      </c>
      <c r="NL46" s="713">
        <f>IFERROR(INDEX(Sheep!$R$284:$R$291,NL45,1),0)</f>
        <v>46007</v>
      </c>
      <c r="NM46" s="713">
        <f>IFERROR(INDEX(Sheep!$R$284:$R$291,NM45,1),0)</f>
        <v>46007</v>
      </c>
      <c r="NN46" s="713">
        <f>IFERROR(INDEX(Sheep!$R$284:$R$291,NN45,1),0)</f>
        <v>46007</v>
      </c>
      <c r="NO46" s="713">
        <f>IFERROR(INDEX(Sheep!$R$284:$R$291,NO45,1),0)</f>
        <v>46007</v>
      </c>
      <c r="NP46" s="713">
        <f>IFERROR(INDEX(Sheep!$R$284:$R$291,NP45,1),0)</f>
        <v>46007</v>
      </c>
      <c r="NQ46" s="713">
        <f>IFERROR(INDEX(Sheep!$R$284:$R$291,NQ45,1),0)</f>
        <v>46007</v>
      </c>
      <c r="NR46" s="713">
        <f>IFERROR(INDEX(Sheep!$R$284:$R$291,NR45,1),0)</f>
        <v>46007</v>
      </c>
      <c r="NS46" s="713">
        <f>IFERROR(INDEX(Sheep!$R$284:$R$291,NS45,1),0)</f>
        <v>46007</v>
      </c>
      <c r="NT46" s="713">
        <f>IFERROR(INDEX(Sheep!$R$284:$R$291,NT45,1),0)</f>
        <v>46007</v>
      </c>
      <c r="NU46" s="713">
        <f>IFERROR(INDEX(Sheep!$R$284:$R$291,NU45,1),0)</f>
        <v>46007</v>
      </c>
      <c r="NV46" s="713">
        <f>IFERROR(INDEX(Sheep!$R$284:$R$291,NV45,1),0)</f>
        <v>46007</v>
      </c>
      <c r="NW46" s="713">
        <f>IFERROR(INDEX(Sheep!$R$284:$R$291,NW45,1),0)</f>
        <v>46007</v>
      </c>
      <c r="NX46" s="713">
        <f>IFERROR(INDEX(Sheep!$R$284:$R$291,NX45,1),0)</f>
        <v>46007</v>
      </c>
      <c r="NY46" s="713">
        <f>IFERROR(INDEX(Sheep!$R$284:$R$291,NY45,1),0)</f>
        <v>46007</v>
      </c>
      <c r="NZ46" s="713">
        <f>IFERROR(INDEX(Sheep!$R$284:$R$291,NZ45,1),0)</f>
        <v>46007</v>
      </c>
      <c r="OA46" s="713">
        <f>IFERROR(INDEX(Sheep!$R$284:$R$291,OA45,1),0)</f>
        <v>46007</v>
      </c>
      <c r="OB46" s="713">
        <f>IFERROR(INDEX(Sheep!$R$284:$R$291,OB45,1),0)</f>
        <v>46007</v>
      </c>
      <c r="OC46" s="713">
        <f>IFERROR(INDEX(Sheep!$R$284:$R$291,OC45,1),0)</f>
        <v>46007</v>
      </c>
      <c r="OD46" s="713">
        <f>IFERROR(INDEX(Sheep!$R$284:$R$291,OD45,1),0)</f>
        <v>46007</v>
      </c>
      <c r="OE46" s="713">
        <f>IFERROR(INDEX(Sheep!$R$284:$R$291,OE45,1),0)</f>
        <v>46007</v>
      </c>
      <c r="OF46" s="713">
        <f>IFERROR(INDEX(Sheep!$R$284:$R$291,OF45,1),0)</f>
        <v>46007</v>
      </c>
      <c r="OG46" s="713">
        <f>IFERROR(INDEX(Sheep!$R$284:$R$291,OG45,1),0)</f>
        <v>46007</v>
      </c>
      <c r="OH46" s="713">
        <f>IFERROR(INDEX(Sheep!$R$284:$R$291,OH45,1),0)</f>
        <v>46007</v>
      </c>
      <c r="OI46" s="713">
        <f>IFERROR(INDEX(Sheep!$R$284:$R$291,OI45,1),0)</f>
        <v>46007</v>
      </c>
      <c r="OJ46" s="713">
        <f>IFERROR(INDEX(Sheep!$R$284:$R$291,OJ45,1),0)</f>
        <v>46007</v>
      </c>
      <c r="OK46" s="713">
        <f>IFERROR(INDEX(Sheep!$R$284:$R$291,OK45,1),0)</f>
        <v>46007</v>
      </c>
      <c r="OL46" s="713">
        <f>IFERROR(INDEX(Sheep!$R$284:$R$291,OL45,1),0)</f>
        <v>46007</v>
      </c>
      <c r="OM46" s="713">
        <f>IFERROR(INDEX(Sheep!$R$284:$R$291,OM45,1),0)</f>
        <v>46007</v>
      </c>
      <c r="ON46" s="713">
        <f>IFERROR(INDEX(Sheep!$R$284:$R$291,ON45,1),0)</f>
        <v>46007</v>
      </c>
      <c r="OO46" s="713">
        <f>IFERROR(INDEX(Sheep!$R$284:$R$291,OO45,1),0)</f>
        <v>46007</v>
      </c>
      <c r="OP46" s="713">
        <f>IFERROR(INDEX(Sheep!$R$284:$R$291,OP45,1),0)</f>
        <v>46007</v>
      </c>
      <c r="OQ46" s="713">
        <f>IFERROR(INDEX(Sheep!$R$284:$R$291,OQ45,1),0)</f>
        <v>46007</v>
      </c>
      <c r="OR46" s="713">
        <f>IFERROR(INDEX(Sheep!$R$284:$R$291,OR45,1),0)</f>
        <v>46007</v>
      </c>
      <c r="OS46" s="713">
        <f>IFERROR(INDEX(Sheep!$R$284:$R$291,OS45,1),0)</f>
        <v>46007</v>
      </c>
      <c r="OT46" s="713">
        <f>IFERROR(INDEX(Sheep!$R$284:$R$291,OT45,1),0)</f>
        <v>46007</v>
      </c>
      <c r="OU46" s="713">
        <f>IFERROR(INDEX(Sheep!$R$284:$R$291,OU45,1),0)</f>
        <v>46007</v>
      </c>
      <c r="OV46" s="713">
        <f>IFERROR(INDEX(Sheep!$R$284:$R$291,OV45,1),0)</f>
        <v>46007</v>
      </c>
      <c r="OW46" s="713">
        <f>IFERROR(INDEX(Sheep!$R$284:$R$291,OW45,1),0)</f>
        <v>46007</v>
      </c>
      <c r="OX46" s="713">
        <f>IFERROR(INDEX(Sheep!$R$284:$R$291,OX45,1),0)</f>
        <v>46007</v>
      </c>
      <c r="OY46" s="713">
        <f>IFERROR(INDEX(Sheep!$R$284:$R$291,OY45,1),0)</f>
        <v>46007</v>
      </c>
      <c r="OZ46" s="713">
        <f>IFERROR(INDEX(Sheep!$R$284:$R$291,OZ45,1),0)</f>
        <v>46007</v>
      </c>
      <c r="PA46" s="713">
        <f>IFERROR(INDEX(Sheep!$R$284:$R$291,PA45,1),0)</f>
        <v>46007</v>
      </c>
      <c r="PB46" s="713">
        <f>IFERROR(INDEX(Sheep!$R$284:$R$291,PB45,1),0)</f>
        <v>46007</v>
      </c>
      <c r="PC46" s="713">
        <f>IFERROR(INDEX(Sheep!$R$284:$R$291,PC45,1),0)</f>
        <v>46007</v>
      </c>
      <c r="PD46" s="713">
        <f>IFERROR(INDEX(Sheep!$R$284:$R$291,PD45,1),0)</f>
        <v>46007</v>
      </c>
      <c r="PE46" s="713">
        <f>IFERROR(INDEX(Sheep!$R$284:$R$291,PE45,1),0)</f>
        <v>46007</v>
      </c>
      <c r="PF46" s="713">
        <f>IFERROR(INDEX(Sheep!$R$284:$R$291,PF45,1),0)</f>
        <v>46007</v>
      </c>
      <c r="PG46" s="713">
        <f>IFERROR(INDEX(Sheep!$R$284:$R$291,PG45,1),0)</f>
        <v>46007</v>
      </c>
      <c r="PH46" s="713">
        <f>IFERROR(INDEX(Sheep!$R$284:$R$291,PH45,1),0)</f>
        <v>46372</v>
      </c>
      <c r="PI46" s="713">
        <f>IFERROR(INDEX(Sheep!$R$284:$R$291,PI45,1),0)</f>
        <v>46372</v>
      </c>
      <c r="PJ46" s="713">
        <f>IFERROR(INDEX(Sheep!$R$284:$R$291,PJ45,1),0)</f>
        <v>46372</v>
      </c>
      <c r="PK46" s="713">
        <f>IFERROR(INDEX(Sheep!$R$284:$R$291,PK45,1),0)</f>
        <v>46372</v>
      </c>
      <c r="PL46" s="713">
        <f>IFERROR(INDEX(Sheep!$R$284:$R$291,PL45,1),0)</f>
        <v>46372</v>
      </c>
      <c r="PM46" s="713">
        <f>IFERROR(INDEX(Sheep!$R$284:$R$291,PM45,1),0)</f>
        <v>46372</v>
      </c>
      <c r="PN46" s="713">
        <f>IFERROR(INDEX(Sheep!$R$284:$R$291,PN45,1),0)</f>
        <v>46372</v>
      </c>
      <c r="PO46" s="713">
        <f>IFERROR(INDEX(Sheep!$R$284:$R$291,PO45,1),0)</f>
        <v>46372</v>
      </c>
      <c r="PP46" s="713">
        <f>IFERROR(INDEX(Sheep!$R$284:$R$291,PP45,1),0)</f>
        <v>46372</v>
      </c>
      <c r="PQ46" s="713">
        <f>IFERROR(INDEX(Sheep!$R$284:$R$291,PQ45,1),0)</f>
        <v>46372</v>
      </c>
      <c r="PR46" s="713">
        <f>IFERROR(INDEX(Sheep!$R$284:$R$291,PR45,1),0)</f>
        <v>46372</v>
      </c>
      <c r="PS46" s="713">
        <f>IFERROR(INDEX(Sheep!$R$284:$R$291,PS45,1),0)</f>
        <v>46372</v>
      </c>
      <c r="PT46" s="713">
        <f>IFERROR(INDEX(Sheep!$R$284:$R$291,PT45,1),0)</f>
        <v>46372</v>
      </c>
      <c r="PU46" s="713">
        <f>IFERROR(INDEX(Sheep!$R$284:$R$291,PU45,1),0)</f>
        <v>46372</v>
      </c>
      <c r="PV46" s="713">
        <f>IFERROR(INDEX(Sheep!$R$284:$R$291,PV45,1),0)</f>
        <v>46372</v>
      </c>
      <c r="PW46" s="713">
        <f>IFERROR(INDEX(Sheep!$R$284:$R$291,PW45,1),0)</f>
        <v>46372</v>
      </c>
      <c r="PX46" s="713">
        <f>IFERROR(INDEX(Sheep!$R$284:$R$291,PX45,1),0)</f>
        <v>46372</v>
      </c>
      <c r="PY46" s="713">
        <f>IFERROR(INDEX(Sheep!$R$284:$R$291,PY45,1),0)</f>
        <v>46372</v>
      </c>
      <c r="PZ46" s="713">
        <f>IFERROR(INDEX(Sheep!$R$284:$R$291,PZ45,1),0)</f>
        <v>46372</v>
      </c>
      <c r="QA46" s="713">
        <f>IFERROR(INDEX(Sheep!$R$284:$R$291,QA45,1),0)</f>
        <v>46372</v>
      </c>
      <c r="QB46" s="713">
        <f>IFERROR(INDEX(Sheep!$R$284:$R$291,QB45,1),0)</f>
        <v>46372</v>
      </c>
      <c r="QC46" s="713">
        <f>IFERROR(INDEX(Sheep!$R$284:$R$291,QC45,1),0)</f>
        <v>46372</v>
      </c>
      <c r="QD46" s="713">
        <f>IFERROR(INDEX(Sheep!$R$284:$R$291,QD45,1),0)</f>
        <v>46372</v>
      </c>
      <c r="QE46" s="713">
        <f>IFERROR(INDEX(Sheep!$R$284:$R$291,QE45,1),0)</f>
        <v>46372</v>
      </c>
      <c r="QF46" s="713">
        <f>IFERROR(INDEX(Sheep!$R$284:$R$291,QF45,1),0)</f>
        <v>46372</v>
      </c>
      <c r="QG46" s="713">
        <f>IFERROR(INDEX(Sheep!$R$284:$R$291,QG45,1),0)</f>
        <v>46372</v>
      </c>
      <c r="QH46" s="713">
        <f>IFERROR(INDEX(Sheep!$R$284:$R$291,QH45,1),0)</f>
        <v>46372</v>
      </c>
      <c r="QI46" s="713">
        <f>IFERROR(INDEX(Sheep!$R$284:$R$291,QI45,1),0)</f>
        <v>46372</v>
      </c>
      <c r="QJ46" s="713">
        <f>IFERROR(INDEX(Sheep!$R$284:$R$291,QJ45,1),0)</f>
        <v>46372</v>
      </c>
      <c r="QK46" s="713">
        <f>IFERROR(INDEX(Sheep!$R$284:$R$291,QK45,1),0)</f>
        <v>46372</v>
      </c>
      <c r="QL46" s="713">
        <f>IFERROR(INDEX(Sheep!$R$284:$R$291,QL45,1),0)</f>
        <v>46372</v>
      </c>
      <c r="QM46" s="713">
        <f>IFERROR(INDEX(Sheep!$R$284:$R$291,QM45,1),0)</f>
        <v>46372</v>
      </c>
      <c r="QN46" s="713">
        <f>IFERROR(INDEX(Sheep!$R$284:$R$291,QN45,1),0)</f>
        <v>46372</v>
      </c>
      <c r="QO46" s="713">
        <f>IFERROR(INDEX(Sheep!$R$284:$R$291,QO45,1),0)</f>
        <v>46372</v>
      </c>
      <c r="QP46" s="713">
        <f>IFERROR(INDEX(Sheep!$R$284:$R$291,QP45,1),0)</f>
        <v>46372</v>
      </c>
      <c r="QQ46" s="713">
        <f>IFERROR(INDEX(Sheep!$R$284:$R$291,QQ45,1),0)</f>
        <v>46372</v>
      </c>
      <c r="QR46" s="713">
        <f>IFERROR(INDEX(Sheep!$R$284:$R$291,QR45,1),0)</f>
        <v>46372</v>
      </c>
      <c r="QS46" s="713">
        <f>IFERROR(INDEX(Sheep!$R$284:$R$291,QS45,1),0)</f>
        <v>46372</v>
      </c>
      <c r="QT46" s="713">
        <f>IFERROR(INDEX(Sheep!$R$284:$R$291,QT45,1),0)</f>
        <v>46372</v>
      </c>
      <c r="QU46" s="713">
        <f>IFERROR(INDEX(Sheep!$R$284:$R$291,QU45,1),0)</f>
        <v>46372</v>
      </c>
      <c r="QV46" s="713">
        <f>IFERROR(INDEX(Sheep!$R$284:$R$291,QV45,1),0)</f>
        <v>46372</v>
      </c>
      <c r="QW46" s="713">
        <f>IFERROR(INDEX(Sheep!$R$284:$R$291,QW45,1),0)</f>
        <v>46372</v>
      </c>
      <c r="QX46" s="713">
        <f>IFERROR(INDEX(Sheep!$R$284:$R$291,QX45,1),0)</f>
        <v>46372</v>
      </c>
      <c r="QY46" s="713">
        <f>IFERROR(INDEX(Sheep!$R$284:$R$291,QY45,1),0)</f>
        <v>46372</v>
      </c>
      <c r="QZ46" s="713">
        <f>IFERROR(INDEX(Sheep!$R$284:$R$291,QZ45,1),0)</f>
        <v>46372</v>
      </c>
      <c r="RA46" s="713">
        <f>IFERROR(INDEX(Sheep!$R$284:$R$291,RA45,1),0)</f>
        <v>46372</v>
      </c>
      <c r="RB46" s="713">
        <f>IFERROR(INDEX(Sheep!$R$284:$R$291,RB45,1),0)</f>
        <v>46372</v>
      </c>
      <c r="RC46" s="713">
        <f>IFERROR(INDEX(Sheep!$R$284:$R$291,RC45,1),0)</f>
        <v>46372</v>
      </c>
      <c r="RD46" s="713">
        <f>IFERROR(INDEX(Sheep!$R$284:$R$291,RD45,1),0)</f>
        <v>46372</v>
      </c>
      <c r="RE46" s="713">
        <f>IFERROR(INDEX(Sheep!$R$284:$R$291,RE45,1),0)</f>
        <v>46372</v>
      </c>
      <c r="RF46" s="713">
        <f>IFERROR(INDEX(Sheep!$R$284:$R$291,RF45,1),0)</f>
        <v>46372</v>
      </c>
      <c r="RG46" s="713">
        <f>IFERROR(INDEX(Sheep!$R$284:$R$291,RG45,1),0)</f>
        <v>46372</v>
      </c>
      <c r="RH46" s="713">
        <f>IFERROR(INDEX(Sheep!$R$284:$R$291,RH45,1),0)</f>
        <v>46372</v>
      </c>
      <c r="RI46" s="713">
        <f>IFERROR(INDEX(Sheep!$R$284:$R$291,RI45,1),0)</f>
        <v>46372</v>
      </c>
      <c r="RJ46" s="713">
        <f>IFERROR(INDEX(Sheep!$R$284:$R$291,RJ45,1),0)</f>
        <v>46372</v>
      </c>
      <c r="RK46" s="713">
        <f>IFERROR(INDEX(Sheep!$R$284:$R$291,RK45,1),0)</f>
        <v>46372</v>
      </c>
      <c r="RL46" s="713">
        <f>IFERROR(INDEX(Sheep!$R$284:$R$291,RL45,1),0)</f>
        <v>46372</v>
      </c>
      <c r="RM46" s="713">
        <f>IFERROR(INDEX(Sheep!$R$284:$R$291,RM45,1),0)</f>
        <v>46372</v>
      </c>
      <c r="RN46" s="713">
        <f>IFERROR(INDEX(Sheep!$R$284:$R$291,RN45,1),0)</f>
        <v>46372</v>
      </c>
      <c r="RO46" s="713">
        <f>IFERROR(INDEX(Sheep!$R$284:$R$291,RO45,1),0)</f>
        <v>46372</v>
      </c>
      <c r="RP46" s="713">
        <f>IFERROR(INDEX(Sheep!$R$284:$R$291,RP45,1),0)</f>
        <v>46372</v>
      </c>
      <c r="RQ46" s="713">
        <f>IFERROR(INDEX(Sheep!$R$284:$R$291,RQ45,1),0)</f>
        <v>46372</v>
      </c>
      <c r="RR46" s="713">
        <f>IFERROR(INDEX(Sheep!$R$284:$R$291,RR45,1),0)</f>
        <v>46372</v>
      </c>
      <c r="RS46" s="713">
        <f>IFERROR(INDEX(Sheep!$R$284:$R$291,RS45,1),0)</f>
        <v>46372</v>
      </c>
      <c r="RT46" s="713">
        <f>IFERROR(INDEX(Sheep!$R$284:$R$291,RT45,1),0)</f>
        <v>46372</v>
      </c>
      <c r="RU46" s="713">
        <f>IFERROR(INDEX(Sheep!$R$284:$R$291,RU45,1),0)</f>
        <v>46372</v>
      </c>
      <c r="RV46" s="713">
        <f>IFERROR(INDEX(Sheep!$R$284:$R$291,RV45,1),0)</f>
        <v>46372</v>
      </c>
      <c r="RW46" s="713">
        <f>IFERROR(INDEX(Sheep!$R$284:$R$291,RW45,1),0)</f>
        <v>46372</v>
      </c>
      <c r="RX46" s="713">
        <f>IFERROR(INDEX(Sheep!$R$284:$R$291,RX45,1),0)</f>
        <v>46372</v>
      </c>
      <c r="RY46" s="713">
        <f>IFERROR(INDEX(Sheep!$R$284:$R$291,RY45,1),0)</f>
        <v>46372</v>
      </c>
      <c r="RZ46" s="713">
        <f>IFERROR(INDEX(Sheep!$R$284:$R$291,RZ45,1),0)</f>
        <v>46372</v>
      </c>
      <c r="SA46" s="713">
        <f>IFERROR(INDEX(Sheep!$R$284:$R$291,SA45,1),0)</f>
        <v>46372</v>
      </c>
      <c r="SB46" s="713">
        <f>IFERROR(INDEX(Sheep!$R$284:$R$291,SB45,1),0)</f>
        <v>46372</v>
      </c>
      <c r="SC46" s="713">
        <f>IFERROR(INDEX(Sheep!$R$284:$R$291,SC45,1),0)</f>
        <v>46372</v>
      </c>
      <c r="SD46" s="713">
        <f>IFERROR(INDEX(Sheep!$R$284:$R$291,SD45,1),0)</f>
        <v>46372</v>
      </c>
      <c r="SE46" s="713">
        <f>IFERROR(INDEX(Sheep!$R$284:$R$291,SE45,1),0)</f>
        <v>46372</v>
      </c>
      <c r="SF46" s="713">
        <f>IFERROR(INDEX(Sheep!$R$284:$R$291,SF45,1),0)</f>
        <v>46372</v>
      </c>
      <c r="SG46" s="713">
        <f>IFERROR(INDEX(Sheep!$R$284:$R$291,SG45,1),0)</f>
        <v>46372</v>
      </c>
      <c r="SH46" s="713">
        <f>IFERROR(INDEX(Sheep!$R$284:$R$291,SH45,1),0)</f>
        <v>46372</v>
      </c>
      <c r="SI46" s="713">
        <f>IFERROR(INDEX(Sheep!$R$284:$R$291,SI45,1),0)</f>
        <v>0</v>
      </c>
      <c r="SJ46" s="421"/>
      <c r="SK46" s="423"/>
      <c r="SL46" s="411"/>
      <c r="SM46" s="411"/>
      <c r="SN46" s="411"/>
    </row>
    <row r="47" spans="1:508" outlineLevel="2" collapsed="1" x14ac:dyDescent="0.25">
      <c r="A47" s="411"/>
      <c r="B47" s="420"/>
      <c r="C47" s="629">
        <f>INT($C$40)+2</f>
        <v>3</v>
      </c>
      <c r="D47" s="421"/>
      <c r="E47" s="500"/>
      <c r="F47" s="500"/>
      <c r="G47" s="421"/>
      <c r="H47" s="440"/>
      <c r="I47" s="440" t="s">
        <v>826</v>
      </c>
      <c r="J47" s="440" t="str">
        <f>Sheep!$H252</f>
        <v>Aut</v>
      </c>
      <c r="K47" s="440" t="str">
        <f xml:space="preserve">                    IF(AND((K$44                                  -Sheep!$N$252                               )&gt;(K$44-L$44),(K$44                                  -Sheep!$N$252                                )&lt;=0),"Born","")
&amp;                   IF(AND((K$44-Sheep!$R$320-Sheep!$N$252                                )&gt;(K$44-L$44),(K$44-Sheep!$R$320-Sheep!$N$252                                )&lt;=0),"WeanStd","")
&amp;                   IF(AND((K$44-Sheep!$R$321-Sheep!$N$252                                )&gt;(K$44-L$44),(K$44-Sheep!$R$321-Sheep!$N$252                                )&lt;=0),"WeanAlt1","")
&amp;                   IF(AND((K$44-Sheep!$R$322-Sheep!$N$252                                )&gt;(K$44-L$44),(K$44-Sheep!$R$322-Sheep!$N$252                                )&lt;=0),"WeanAlt2","")
&amp;IFERROR(IF(AND((K$44-K46                                                                                     )&gt;(K$44-L$44),(K$44-K46                                                                                     )&lt;=0),"Join-"    &amp;K45,""),"")
&amp;IFERROR(IF(AND((K$44-K46-INDEX(Sheep!$V$327:$V$334,K45,1))&gt;(K$44-L$44),(K$44-K46-INDEX(Sheep!$V$327:$V$334,K45,1))&lt;=0),"Scan-"  &amp;K45,""),"")
&amp;IFERROR(IF(AND((K$44-K46-150                                                                            )&gt;(K$44-L$44),(K$44-K46-150                                                                             )&lt;=0),"Birth-" &amp;K45,""),"")
&amp;IFERROR(IF(AND((K$44-K46-150-Sheep!$R$320                                           )&gt;(K$44-L$44),(K$44-K46-150-Sheep!$R$320                                            )&lt;=0),"Wean-"&amp;K45,""),"")
&amp;IFERROR(IF(AND((K$44-K46-150-Sheep!$R$321                                           )&gt;(K$44-L$44),(K$44-K46-150-Sheep!$R$321                                            )&lt;=0),"Alt1-"   &amp;K45,""),"")
&amp;IFERROR(IF(AND((K$44-K46-150-Sheep!$R$322                                           )&gt;(K$44-L$44),(K$44-K46-150-Sheep!$R$322                                            )&lt;=0),"Alt2-"   &amp;K45,""),"")</f>
        <v/>
      </c>
      <c r="L47" s="440" t="str">
        <f xml:space="preserve">                    IF(AND((L$44                                  -Sheep!$N$252                               )&gt;(L$44-M$44),(L$44                                  -Sheep!$N$252                                )&lt;=0),"Born","")
&amp;                   IF(AND((L$44-Sheep!$R$320-Sheep!$N$252                                )&gt;(L$44-M$44),(L$44-Sheep!$R$320-Sheep!$N$252                                )&lt;=0),"WeanStd","")
&amp;                   IF(AND((L$44-Sheep!$R$321-Sheep!$N$252                                )&gt;(L$44-M$44),(L$44-Sheep!$R$321-Sheep!$N$252                                )&lt;=0),"WeanAlt1","")
&amp;                   IF(AND((L$44-Sheep!$R$322-Sheep!$N$252                                )&gt;(L$44-M$44),(L$44-Sheep!$R$322-Sheep!$N$252                                )&lt;=0),"WeanAlt2","")
&amp;IFERROR(IF(AND((L$44-L46                                                                                     )&gt;(L$44-M$44),(L$44-L46                                                                                     )&lt;=0),"Join-"    &amp;L45,""),"")
&amp;IFERROR(IF(AND((L$44-L46-INDEX(Sheep!$V$327:$V$334,L45,1))&gt;(L$44-M$44),(L$44-L46-INDEX(Sheep!$V$327:$V$334,L45,1))&lt;=0),"Scan-"  &amp;L45,""),"")
&amp;IFERROR(IF(AND((L$44-L46-150                                                                            )&gt;(L$44-M$44),(L$44-L46-150                                                                             )&lt;=0),"Birth-" &amp;L45,""),"")
&amp;IFERROR(IF(AND((L$44-L46-150-Sheep!$R$320                                           )&gt;(L$44-M$44),(L$44-L46-150-Sheep!$R$320                                            )&lt;=0),"Wean-"&amp;L45,""),"")
&amp;IFERROR(IF(AND((L$44-L46-150-Sheep!$R$321                                           )&gt;(L$44-M$44),(L$44-L46-150-Sheep!$R$321                                            )&lt;=0),"Alt1-"   &amp;L45,""),"")
&amp;IFERROR(IF(AND((L$44-L46-150-Sheep!$R$322                                           )&gt;(L$44-M$44),(L$44-L46-150-Sheep!$R$322                                            )&lt;=0),"Alt2-"   &amp;L45,""),"")</f>
        <v/>
      </c>
      <c r="M47" s="440" t="str">
        <f xml:space="preserve">                    IF(AND((M$44                                  -Sheep!$N$252                               )&gt;(M$44-N$44),(M$44                                  -Sheep!$N$252                                )&lt;=0),"Born","")
&amp;                   IF(AND((M$44-Sheep!$R$320-Sheep!$N$252                                )&gt;(M$44-N$44),(M$44-Sheep!$R$320-Sheep!$N$252                                )&lt;=0),"WeanStd","")
&amp;                   IF(AND((M$44-Sheep!$R$321-Sheep!$N$252                                )&gt;(M$44-N$44),(M$44-Sheep!$R$321-Sheep!$N$252                                )&lt;=0),"WeanAlt1","")
&amp;                   IF(AND((M$44-Sheep!$R$322-Sheep!$N$252                                )&gt;(M$44-N$44),(M$44-Sheep!$R$322-Sheep!$N$252                                )&lt;=0),"WeanAlt2","")
&amp;IFERROR(IF(AND((M$44-M46                                                                                     )&gt;(M$44-N$44),(M$44-M46                                                                                     )&lt;=0),"Join-"    &amp;M45,""),"")
&amp;IFERROR(IF(AND((M$44-M46-INDEX(Sheep!$V$327:$V$334,M45,1))&gt;(M$44-N$44),(M$44-M46-INDEX(Sheep!$V$327:$V$334,M45,1))&lt;=0),"Scan-"  &amp;M45,""),"")
&amp;IFERROR(IF(AND((M$44-M46-150                                                                            )&gt;(M$44-N$44),(M$44-M46-150                                                                             )&lt;=0),"Birth-" &amp;M45,""),"")
&amp;IFERROR(IF(AND((M$44-M46-150-Sheep!$R$320                                           )&gt;(M$44-N$44),(M$44-M46-150-Sheep!$R$320                                            )&lt;=0),"Wean-"&amp;M45,""),"")
&amp;IFERROR(IF(AND((M$44-M46-150-Sheep!$R$321                                           )&gt;(M$44-N$44),(M$44-M46-150-Sheep!$R$321                                            )&lt;=0),"Alt1-"   &amp;M45,""),"")
&amp;IFERROR(IF(AND((M$44-M46-150-Sheep!$R$322                                           )&gt;(M$44-N$44),(M$44-M46-150-Sheep!$R$322                                            )&lt;=0),"Alt2-"   &amp;M45,""),"")</f>
        <v/>
      </c>
      <c r="N47" s="440" t="str">
        <f xml:space="preserve">                    IF(AND((N$44                                  -Sheep!$N$252                               )&gt;(N$44-O$44),(N$44                                  -Sheep!$N$252                                )&lt;=0),"Born","")
&amp;                   IF(AND((N$44-Sheep!$R$320-Sheep!$N$252                                )&gt;(N$44-O$44),(N$44-Sheep!$R$320-Sheep!$N$252                                )&lt;=0),"WeanStd","")
&amp;                   IF(AND((N$44-Sheep!$R$321-Sheep!$N$252                                )&gt;(N$44-O$44),(N$44-Sheep!$R$321-Sheep!$N$252                                )&lt;=0),"WeanAlt1","")
&amp;                   IF(AND((N$44-Sheep!$R$322-Sheep!$N$252                                )&gt;(N$44-O$44),(N$44-Sheep!$R$322-Sheep!$N$252                                )&lt;=0),"WeanAlt2","")
&amp;IFERROR(IF(AND((N$44-N46                                                                                     )&gt;(N$44-O$44),(N$44-N46                                                                                     )&lt;=0),"Join-"    &amp;N45,""),"")
&amp;IFERROR(IF(AND((N$44-N46-INDEX(Sheep!$V$327:$V$334,N45,1))&gt;(N$44-O$44),(N$44-N46-INDEX(Sheep!$V$327:$V$334,N45,1))&lt;=0),"Scan-"  &amp;N45,""),"")
&amp;IFERROR(IF(AND((N$44-N46-150                                                                            )&gt;(N$44-O$44),(N$44-N46-150                                                                             )&lt;=0),"Birth-" &amp;N45,""),"")
&amp;IFERROR(IF(AND((N$44-N46-150-Sheep!$R$320                                           )&gt;(N$44-O$44),(N$44-N46-150-Sheep!$R$320                                            )&lt;=0),"Wean-"&amp;N45,""),"")
&amp;IFERROR(IF(AND((N$44-N46-150-Sheep!$R$321                                           )&gt;(N$44-O$44),(N$44-N46-150-Sheep!$R$321                                            )&lt;=0),"Alt1-"   &amp;N45,""),"")
&amp;IFERROR(IF(AND((N$44-N46-150-Sheep!$R$322                                           )&gt;(N$44-O$44),(N$44-N46-150-Sheep!$R$322                                            )&lt;=0),"Alt2-"   &amp;N45,""),"")</f>
        <v/>
      </c>
      <c r="O47" s="440" t="str">
        <f xml:space="preserve">                    IF(AND((O$44                                  -Sheep!$N$252                               )&gt;(O$44-P$44),(O$44                                  -Sheep!$N$252                                )&lt;=0),"Born","")
&amp;                   IF(AND((O$44-Sheep!$R$320-Sheep!$N$252                                )&gt;(O$44-P$44),(O$44-Sheep!$R$320-Sheep!$N$252                                )&lt;=0),"WeanStd","")
&amp;                   IF(AND((O$44-Sheep!$R$321-Sheep!$N$252                                )&gt;(O$44-P$44),(O$44-Sheep!$R$321-Sheep!$N$252                                )&lt;=0),"WeanAlt1","")
&amp;                   IF(AND((O$44-Sheep!$R$322-Sheep!$N$252                                )&gt;(O$44-P$44),(O$44-Sheep!$R$322-Sheep!$N$252                                )&lt;=0),"WeanAlt2","")
&amp;IFERROR(IF(AND((O$44-O46                                                                                     )&gt;(O$44-P$44),(O$44-O46                                                                                     )&lt;=0),"Join-"    &amp;O45,""),"")
&amp;IFERROR(IF(AND((O$44-O46-INDEX(Sheep!$V$327:$V$334,O45,1))&gt;(O$44-P$44),(O$44-O46-INDEX(Sheep!$V$327:$V$334,O45,1))&lt;=0),"Scan-"  &amp;O45,""),"")
&amp;IFERROR(IF(AND((O$44-O46-150                                                                            )&gt;(O$44-P$44),(O$44-O46-150                                                                             )&lt;=0),"Birth-" &amp;O45,""),"")
&amp;IFERROR(IF(AND((O$44-O46-150-Sheep!$R$320                                           )&gt;(O$44-P$44),(O$44-O46-150-Sheep!$R$320                                            )&lt;=0),"Wean-"&amp;O45,""),"")
&amp;IFERROR(IF(AND((O$44-O46-150-Sheep!$R$321                                           )&gt;(O$44-P$44),(O$44-O46-150-Sheep!$R$321                                            )&lt;=0),"Alt1-"   &amp;O45,""),"")
&amp;IFERROR(IF(AND((O$44-O46-150-Sheep!$R$322                                           )&gt;(O$44-P$44),(O$44-O46-150-Sheep!$R$322                                            )&lt;=0),"Alt2-"   &amp;O45,""),"")</f>
        <v/>
      </c>
      <c r="P47" s="440" t="str">
        <f xml:space="preserve">                    IF(AND((P$44                                  -Sheep!$N$252                               )&gt;(P$44-Q$44),(P$44                                  -Sheep!$N$252                                )&lt;=0),"Born","")
&amp;                   IF(AND((P$44-Sheep!$R$320-Sheep!$N$252                                )&gt;(P$44-Q$44),(P$44-Sheep!$R$320-Sheep!$N$252                                )&lt;=0),"WeanStd","")
&amp;                   IF(AND((P$44-Sheep!$R$321-Sheep!$N$252                                )&gt;(P$44-Q$44),(P$44-Sheep!$R$321-Sheep!$N$252                                )&lt;=0),"WeanAlt1","")
&amp;                   IF(AND((P$44-Sheep!$R$322-Sheep!$N$252                                )&gt;(P$44-Q$44),(P$44-Sheep!$R$322-Sheep!$N$252                                )&lt;=0),"WeanAlt2","")
&amp;IFERROR(IF(AND((P$44-P46                                                                                     )&gt;(P$44-Q$44),(P$44-P46                                                                                     )&lt;=0),"Join-"    &amp;P45,""),"")
&amp;IFERROR(IF(AND((P$44-P46-INDEX(Sheep!$V$327:$V$334,P45,1))&gt;(P$44-Q$44),(P$44-P46-INDEX(Sheep!$V$327:$V$334,P45,1))&lt;=0),"Scan-"  &amp;P45,""),"")
&amp;IFERROR(IF(AND((P$44-P46-150                                                                            )&gt;(P$44-Q$44),(P$44-P46-150                                                                             )&lt;=0),"Birth-" &amp;P45,""),"")
&amp;IFERROR(IF(AND((P$44-P46-150-Sheep!$R$320                                           )&gt;(P$44-Q$44),(P$44-P46-150-Sheep!$R$320                                            )&lt;=0),"Wean-"&amp;P45,""),"")
&amp;IFERROR(IF(AND((P$44-P46-150-Sheep!$R$321                                           )&gt;(P$44-Q$44),(P$44-P46-150-Sheep!$R$321                                            )&lt;=0),"Alt1-"   &amp;P45,""),"")
&amp;IFERROR(IF(AND((P$44-P46-150-Sheep!$R$322                                           )&gt;(P$44-Q$44),(P$44-P46-150-Sheep!$R$322                                            )&lt;=0),"Alt2-"   &amp;P45,""),"")</f>
        <v/>
      </c>
      <c r="Q47" s="440" t="str">
        <f xml:space="preserve">                    IF(AND((Q$44                                  -Sheep!$N$252                               )&gt;(Q$44-R$44),(Q$44                                  -Sheep!$N$252                                )&lt;=0),"Born","")
&amp;                   IF(AND((Q$44-Sheep!$R$320-Sheep!$N$252                                )&gt;(Q$44-R$44),(Q$44-Sheep!$R$320-Sheep!$N$252                                )&lt;=0),"WeanStd","")
&amp;                   IF(AND((Q$44-Sheep!$R$321-Sheep!$N$252                                )&gt;(Q$44-R$44),(Q$44-Sheep!$R$321-Sheep!$N$252                                )&lt;=0),"WeanAlt1","")
&amp;                   IF(AND((Q$44-Sheep!$R$322-Sheep!$N$252                                )&gt;(Q$44-R$44),(Q$44-Sheep!$R$322-Sheep!$N$252                                )&lt;=0),"WeanAlt2","")
&amp;IFERROR(IF(AND((Q$44-Q46                                                                                     )&gt;(Q$44-R$44),(Q$44-Q46                                                                                     )&lt;=0),"Join-"    &amp;Q45,""),"")
&amp;IFERROR(IF(AND((Q$44-Q46-INDEX(Sheep!$V$327:$V$334,Q45,1))&gt;(Q$44-R$44),(Q$44-Q46-INDEX(Sheep!$V$327:$V$334,Q45,1))&lt;=0),"Scan-"  &amp;Q45,""),"")
&amp;IFERROR(IF(AND((Q$44-Q46-150                                                                            )&gt;(Q$44-R$44),(Q$44-Q46-150                                                                             )&lt;=0),"Birth-" &amp;Q45,""),"")
&amp;IFERROR(IF(AND((Q$44-Q46-150-Sheep!$R$320                                           )&gt;(Q$44-R$44),(Q$44-Q46-150-Sheep!$R$320                                            )&lt;=0),"Wean-"&amp;Q45,""),"")
&amp;IFERROR(IF(AND((Q$44-Q46-150-Sheep!$R$321                                           )&gt;(Q$44-R$44),(Q$44-Q46-150-Sheep!$R$321                                            )&lt;=0),"Alt1-"   &amp;Q45,""),"")
&amp;IFERROR(IF(AND((Q$44-Q46-150-Sheep!$R$322                                           )&gt;(Q$44-R$44),(Q$44-Q46-150-Sheep!$R$322                                            )&lt;=0),"Alt2-"   &amp;Q45,""),"")</f>
        <v/>
      </c>
      <c r="R47" s="440" t="str">
        <f xml:space="preserve">                    IF(AND((R$44                                  -Sheep!$N$252                               )&gt;(R$44-S$44),(R$44                                  -Sheep!$N$252                                )&lt;=0),"Born","")
&amp;                   IF(AND((R$44-Sheep!$R$320-Sheep!$N$252                                )&gt;(R$44-S$44),(R$44-Sheep!$R$320-Sheep!$N$252                                )&lt;=0),"WeanStd","")
&amp;                   IF(AND((R$44-Sheep!$R$321-Sheep!$N$252                                )&gt;(R$44-S$44),(R$44-Sheep!$R$321-Sheep!$N$252                                )&lt;=0),"WeanAlt1","")
&amp;                   IF(AND((R$44-Sheep!$R$322-Sheep!$N$252                                )&gt;(R$44-S$44),(R$44-Sheep!$R$322-Sheep!$N$252                                )&lt;=0),"WeanAlt2","")
&amp;IFERROR(IF(AND((R$44-R46                                                                                     )&gt;(R$44-S$44),(R$44-R46                                                                                     )&lt;=0),"Join-"    &amp;R45,""),"")
&amp;IFERROR(IF(AND((R$44-R46-INDEX(Sheep!$V$327:$V$334,R45,1))&gt;(R$44-S$44),(R$44-R46-INDEX(Sheep!$V$327:$V$334,R45,1))&lt;=0),"Scan-"  &amp;R45,""),"")
&amp;IFERROR(IF(AND((R$44-R46-150                                                                            )&gt;(R$44-S$44),(R$44-R46-150                                                                             )&lt;=0),"Birth-" &amp;R45,""),"")
&amp;IFERROR(IF(AND((R$44-R46-150-Sheep!$R$320                                           )&gt;(R$44-S$44),(R$44-R46-150-Sheep!$R$320                                            )&lt;=0),"Wean-"&amp;R45,""),"")
&amp;IFERROR(IF(AND((R$44-R46-150-Sheep!$R$321                                           )&gt;(R$44-S$44),(R$44-R46-150-Sheep!$R$321                                            )&lt;=0),"Alt1-"   &amp;R45,""),"")
&amp;IFERROR(IF(AND((R$44-R46-150-Sheep!$R$322                                           )&gt;(R$44-S$44),(R$44-R46-150-Sheep!$R$322                                            )&lt;=0),"Alt2-"   &amp;R45,""),"")</f>
        <v/>
      </c>
      <c r="S47" s="440" t="str">
        <f xml:space="preserve">                    IF(AND((S$44                                  -Sheep!$N$252                               )&gt;(S$44-T$44),(S$44                                  -Sheep!$N$252                                )&lt;=0),"Born","")
&amp;                   IF(AND((S$44-Sheep!$R$320-Sheep!$N$252                                )&gt;(S$44-T$44),(S$44-Sheep!$R$320-Sheep!$N$252                                )&lt;=0),"WeanStd","")
&amp;                   IF(AND((S$44-Sheep!$R$321-Sheep!$N$252                                )&gt;(S$44-T$44),(S$44-Sheep!$R$321-Sheep!$N$252                                )&lt;=0),"WeanAlt1","")
&amp;                   IF(AND((S$44-Sheep!$R$322-Sheep!$N$252                                )&gt;(S$44-T$44),(S$44-Sheep!$R$322-Sheep!$N$252                                )&lt;=0),"WeanAlt2","")
&amp;IFERROR(IF(AND((S$44-S46                                                                                     )&gt;(S$44-T$44),(S$44-S46                                                                                     )&lt;=0),"Join-"    &amp;S45,""),"")
&amp;IFERROR(IF(AND((S$44-S46-INDEX(Sheep!$V$327:$V$334,S45,1))&gt;(S$44-T$44),(S$44-S46-INDEX(Sheep!$V$327:$V$334,S45,1))&lt;=0),"Scan-"  &amp;S45,""),"")
&amp;IFERROR(IF(AND((S$44-S46-150                                                                            )&gt;(S$44-T$44),(S$44-S46-150                                                                             )&lt;=0),"Birth-" &amp;S45,""),"")
&amp;IFERROR(IF(AND((S$44-S46-150-Sheep!$R$320                                           )&gt;(S$44-T$44),(S$44-S46-150-Sheep!$R$320                                            )&lt;=0),"Wean-"&amp;S45,""),"")
&amp;IFERROR(IF(AND((S$44-S46-150-Sheep!$R$321                                           )&gt;(S$44-T$44),(S$44-S46-150-Sheep!$R$321                                            )&lt;=0),"Alt1-"   &amp;S45,""),"")
&amp;IFERROR(IF(AND((S$44-S46-150-Sheep!$R$322                                           )&gt;(S$44-T$44),(S$44-S46-150-Sheep!$R$322                                            )&lt;=0),"Alt2-"   &amp;S45,""),"")</f>
        <v/>
      </c>
      <c r="T47" s="440" t="str">
        <f xml:space="preserve">                    IF(AND((T$44                                  -Sheep!$N$252                               )&gt;(T$44-U$44),(T$44                                  -Sheep!$N$252                                )&lt;=0),"Born","")
&amp;                   IF(AND((T$44-Sheep!$R$320-Sheep!$N$252                                )&gt;(T$44-U$44),(T$44-Sheep!$R$320-Sheep!$N$252                                )&lt;=0),"WeanStd","")
&amp;                   IF(AND((T$44-Sheep!$R$321-Sheep!$N$252                                )&gt;(T$44-U$44),(T$44-Sheep!$R$321-Sheep!$N$252                                )&lt;=0),"WeanAlt1","")
&amp;                   IF(AND((T$44-Sheep!$R$322-Sheep!$N$252                                )&gt;(T$44-U$44),(T$44-Sheep!$R$322-Sheep!$N$252                                )&lt;=0),"WeanAlt2","")
&amp;IFERROR(IF(AND((T$44-T46                                                                                     )&gt;(T$44-U$44),(T$44-T46                                                                                     )&lt;=0),"Join-"    &amp;T45,""),"")
&amp;IFERROR(IF(AND((T$44-T46-INDEX(Sheep!$V$327:$V$334,T45,1))&gt;(T$44-U$44),(T$44-T46-INDEX(Sheep!$V$327:$V$334,T45,1))&lt;=0),"Scan-"  &amp;T45,""),"")
&amp;IFERROR(IF(AND((T$44-T46-150                                                                            )&gt;(T$44-U$44),(T$44-T46-150                                                                             )&lt;=0),"Birth-" &amp;T45,""),"")
&amp;IFERROR(IF(AND((T$44-T46-150-Sheep!$R$320                                           )&gt;(T$44-U$44),(T$44-T46-150-Sheep!$R$320                                            )&lt;=0),"Wean-"&amp;T45,""),"")
&amp;IFERROR(IF(AND((T$44-T46-150-Sheep!$R$321                                           )&gt;(T$44-U$44),(T$44-T46-150-Sheep!$R$321                                            )&lt;=0),"Alt1-"   &amp;T45,""),"")
&amp;IFERROR(IF(AND((T$44-T46-150-Sheep!$R$322                                           )&gt;(T$44-U$44),(T$44-T46-150-Sheep!$R$322                                            )&lt;=0),"Alt2-"   &amp;T45,""),"")</f>
        <v/>
      </c>
      <c r="U47" s="440" t="str">
        <f xml:space="preserve">                    IF(AND((U$44                                  -Sheep!$N$252                               )&gt;(U$44-V$44),(U$44                                  -Sheep!$N$252                                )&lt;=0),"Born","")
&amp;                   IF(AND((U$44-Sheep!$R$320-Sheep!$N$252                                )&gt;(U$44-V$44),(U$44-Sheep!$R$320-Sheep!$N$252                                )&lt;=0),"WeanStd","")
&amp;                   IF(AND((U$44-Sheep!$R$321-Sheep!$N$252                                )&gt;(U$44-V$44),(U$44-Sheep!$R$321-Sheep!$N$252                                )&lt;=0),"WeanAlt1","")
&amp;                   IF(AND((U$44-Sheep!$R$322-Sheep!$N$252                                )&gt;(U$44-V$44),(U$44-Sheep!$R$322-Sheep!$N$252                                )&lt;=0),"WeanAlt2","")
&amp;IFERROR(IF(AND((U$44-U46                                                                                     )&gt;(U$44-V$44),(U$44-U46                                                                                     )&lt;=0),"Join-"    &amp;U45,""),"")
&amp;IFERROR(IF(AND((U$44-U46-INDEX(Sheep!$V$327:$V$334,U45,1))&gt;(U$44-V$44),(U$44-U46-INDEX(Sheep!$V$327:$V$334,U45,1))&lt;=0),"Scan-"  &amp;U45,""),"")
&amp;IFERROR(IF(AND((U$44-U46-150                                                                            )&gt;(U$44-V$44),(U$44-U46-150                                                                             )&lt;=0),"Birth-" &amp;U45,""),"")
&amp;IFERROR(IF(AND((U$44-U46-150-Sheep!$R$320                                           )&gt;(U$44-V$44),(U$44-U46-150-Sheep!$R$320                                            )&lt;=0),"Wean-"&amp;U45,""),"")
&amp;IFERROR(IF(AND((U$44-U46-150-Sheep!$R$321                                           )&gt;(U$44-V$44),(U$44-U46-150-Sheep!$R$321                                            )&lt;=0),"Alt1-"   &amp;U45,""),"")
&amp;IFERROR(IF(AND((U$44-U46-150-Sheep!$R$322                                           )&gt;(U$44-V$44),(U$44-U46-150-Sheep!$R$322                                            )&lt;=0),"Alt2-"   &amp;U45,""),"")</f>
        <v/>
      </c>
      <c r="V47" s="440" t="str">
        <f xml:space="preserve">                    IF(AND((V$44                                  -Sheep!$N$252                               )&gt;(V$44-W$44),(V$44                                  -Sheep!$N$252                                )&lt;=0),"Born","")
&amp;                   IF(AND((V$44-Sheep!$R$320-Sheep!$N$252                                )&gt;(V$44-W$44),(V$44-Sheep!$R$320-Sheep!$N$252                                )&lt;=0),"WeanStd","")
&amp;                   IF(AND((V$44-Sheep!$R$321-Sheep!$N$252                                )&gt;(V$44-W$44),(V$44-Sheep!$R$321-Sheep!$N$252                                )&lt;=0),"WeanAlt1","")
&amp;                   IF(AND((V$44-Sheep!$R$322-Sheep!$N$252                                )&gt;(V$44-W$44),(V$44-Sheep!$R$322-Sheep!$N$252                                )&lt;=0),"WeanAlt2","")
&amp;IFERROR(IF(AND((V$44-V46                                                                                     )&gt;(V$44-W$44),(V$44-V46                                                                                     )&lt;=0),"Join-"    &amp;V45,""),"")
&amp;IFERROR(IF(AND((V$44-V46-INDEX(Sheep!$V$327:$V$334,V45,1))&gt;(V$44-W$44),(V$44-V46-INDEX(Sheep!$V$327:$V$334,V45,1))&lt;=0),"Scan-"  &amp;V45,""),"")
&amp;IFERROR(IF(AND((V$44-V46-150                                                                            )&gt;(V$44-W$44),(V$44-V46-150                                                                             )&lt;=0),"Birth-" &amp;V45,""),"")
&amp;IFERROR(IF(AND((V$44-V46-150-Sheep!$R$320                                           )&gt;(V$44-W$44),(V$44-V46-150-Sheep!$R$320                                            )&lt;=0),"Wean-"&amp;V45,""),"")
&amp;IFERROR(IF(AND((V$44-V46-150-Sheep!$R$321                                           )&gt;(V$44-W$44),(V$44-V46-150-Sheep!$R$321                                            )&lt;=0),"Alt1-"   &amp;V45,""),"")
&amp;IFERROR(IF(AND((V$44-V46-150-Sheep!$R$322                                           )&gt;(V$44-W$44),(V$44-V46-150-Sheep!$R$322                                            )&lt;=0),"Alt2-"   &amp;V45,""),"")</f>
        <v/>
      </c>
      <c r="W47" s="440" t="str">
        <f xml:space="preserve">                    IF(AND((W$44                                  -Sheep!$N$252                               )&gt;(W$44-X$44),(W$44                                  -Sheep!$N$252                                )&lt;=0),"Born","")
&amp;                   IF(AND((W$44-Sheep!$R$320-Sheep!$N$252                                )&gt;(W$44-X$44),(W$44-Sheep!$R$320-Sheep!$N$252                                )&lt;=0),"WeanStd","")
&amp;                   IF(AND((W$44-Sheep!$R$321-Sheep!$N$252                                )&gt;(W$44-X$44),(W$44-Sheep!$R$321-Sheep!$N$252                                )&lt;=0),"WeanAlt1","")
&amp;                   IF(AND((W$44-Sheep!$R$322-Sheep!$N$252                                )&gt;(W$44-X$44),(W$44-Sheep!$R$322-Sheep!$N$252                                )&lt;=0),"WeanAlt2","")
&amp;IFERROR(IF(AND((W$44-W46                                                                                     )&gt;(W$44-X$44),(W$44-W46                                                                                     )&lt;=0),"Join-"    &amp;W45,""),"")
&amp;IFERROR(IF(AND((W$44-W46-INDEX(Sheep!$V$327:$V$334,W45,1))&gt;(W$44-X$44),(W$44-W46-INDEX(Sheep!$V$327:$V$334,W45,1))&lt;=0),"Scan-"  &amp;W45,""),"")
&amp;IFERROR(IF(AND((W$44-W46-150                                                                            )&gt;(W$44-X$44),(W$44-W46-150                                                                             )&lt;=0),"Birth-" &amp;W45,""),"")
&amp;IFERROR(IF(AND((W$44-W46-150-Sheep!$R$320                                           )&gt;(W$44-X$44),(W$44-W46-150-Sheep!$R$320                                            )&lt;=0),"Wean-"&amp;W45,""),"")
&amp;IFERROR(IF(AND((W$44-W46-150-Sheep!$R$321                                           )&gt;(W$44-X$44),(W$44-W46-150-Sheep!$R$321                                            )&lt;=0),"Alt1-"   &amp;W45,""),"")
&amp;IFERROR(IF(AND((W$44-W46-150-Sheep!$R$322                                           )&gt;(W$44-X$44),(W$44-W46-150-Sheep!$R$322                                            )&lt;=0),"Alt2-"   &amp;W45,""),"")</f>
        <v/>
      </c>
      <c r="X47" s="440" t="str">
        <f xml:space="preserve">                    IF(AND((X$44                                  -Sheep!$N$252                               )&gt;(X$44-Y$44),(X$44                                  -Sheep!$N$252                                )&lt;=0),"Born","")
&amp;                   IF(AND((X$44-Sheep!$R$320-Sheep!$N$252                                )&gt;(X$44-Y$44),(X$44-Sheep!$R$320-Sheep!$N$252                                )&lt;=0),"WeanStd","")
&amp;                   IF(AND((X$44-Sheep!$R$321-Sheep!$N$252                                )&gt;(X$44-Y$44),(X$44-Sheep!$R$321-Sheep!$N$252                                )&lt;=0),"WeanAlt1","")
&amp;                   IF(AND((X$44-Sheep!$R$322-Sheep!$N$252                                )&gt;(X$44-Y$44),(X$44-Sheep!$R$322-Sheep!$N$252                                )&lt;=0),"WeanAlt2","")
&amp;IFERROR(IF(AND((X$44-X46                                                                                     )&gt;(X$44-Y$44),(X$44-X46                                                                                     )&lt;=0),"Join-"    &amp;X45,""),"")
&amp;IFERROR(IF(AND((X$44-X46-INDEX(Sheep!$V$327:$V$334,X45,1))&gt;(X$44-Y$44),(X$44-X46-INDEX(Sheep!$V$327:$V$334,X45,1))&lt;=0),"Scan-"  &amp;X45,""),"")
&amp;IFERROR(IF(AND((X$44-X46-150                                                                            )&gt;(X$44-Y$44),(X$44-X46-150                                                                             )&lt;=0),"Birth-" &amp;X45,""),"")
&amp;IFERROR(IF(AND((X$44-X46-150-Sheep!$R$320                                           )&gt;(X$44-Y$44),(X$44-X46-150-Sheep!$R$320                                            )&lt;=0),"Wean-"&amp;X45,""),"")
&amp;IFERROR(IF(AND((X$44-X46-150-Sheep!$R$321                                           )&gt;(X$44-Y$44),(X$44-X46-150-Sheep!$R$321                                            )&lt;=0),"Alt1-"   &amp;X45,""),"")
&amp;IFERROR(IF(AND((X$44-X46-150-Sheep!$R$322                                           )&gt;(X$44-Y$44),(X$44-X46-150-Sheep!$R$322                                            )&lt;=0),"Alt2-"   &amp;X45,""),"")</f>
        <v/>
      </c>
      <c r="Y47" s="440" t="str">
        <f xml:space="preserve">                    IF(AND((Y$44                                  -Sheep!$N$252                               )&gt;(Y$44-Z$44),(Y$44                                  -Sheep!$N$252                                )&lt;=0),"Born","")
&amp;                   IF(AND((Y$44-Sheep!$R$320-Sheep!$N$252                                )&gt;(Y$44-Z$44),(Y$44-Sheep!$R$320-Sheep!$N$252                                )&lt;=0),"WeanStd","")
&amp;                   IF(AND((Y$44-Sheep!$R$321-Sheep!$N$252                                )&gt;(Y$44-Z$44),(Y$44-Sheep!$R$321-Sheep!$N$252                                )&lt;=0),"WeanAlt1","")
&amp;                   IF(AND((Y$44-Sheep!$R$322-Sheep!$N$252                                )&gt;(Y$44-Z$44),(Y$44-Sheep!$R$322-Sheep!$N$252                                )&lt;=0),"WeanAlt2","")
&amp;IFERROR(IF(AND((Y$44-Y46                                                                                     )&gt;(Y$44-Z$44),(Y$44-Y46                                                                                     )&lt;=0),"Join-"    &amp;Y45,""),"")
&amp;IFERROR(IF(AND((Y$44-Y46-INDEX(Sheep!$V$327:$V$334,Y45,1))&gt;(Y$44-Z$44),(Y$44-Y46-INDEX(Sheep!$V$327:$V$334,Y45,1))&lt;=0),"Scan-"  &amp;Y45,""),"")
&amp;IFERROR(IF(AND((Y$44-Y46-150                                                                            )&gt;(Y$44-Z$44),(Y$44-Y46-150                                                                             )&lt;=0),"Birth-" &amp;Y45,""),"")
&amp;IFERROR(IF(AND((Y$44-Y46-150-Sheep!$R$320                                           )&gt;(Y$44-Z$44),(Y$44-Y46-150-Sheep!$R$320                                            )&lt;=0),"Wean-"&amp;Y45,""),"")
&amp;IFERROR(IF(AND((Y$44-Y46-150-Sheep!$R$321                                           )&gt;(Y$44-Z$44),(Y$44-Y46-150-Sheep!$R$321                                            )&lt;=0),"Alt1-"   &amp;Y45,""),"")
&amp;IFERROR(IF(AND((Y$44-Y46-150-Sheep!$R$322                                           )&gt;(Y$44-Z$44),(Y$44-Y46-150-Sheep!$R$322                                            )&lt;=0),"Alt2-"   &amp;Y45,""),"")</f>
        <v/>
      </c>
      <c r="Z47" s="440" t="str">
        <f xml:space="preserve">                    IF(AND((Z$44                                  -Sheep!$N$252                               )&gt;(Z$44-AA$44),(Z$44                                  -Sheep!$N$252                                )&lt;=0),"Born","")
&amp;                   IF(AND((Z$44-Sheep!$R$320-Sheep!$N$252                                )&gt;(Z$44-AA$44),(Z$44-Sheep!$R$320-Sheep!$N$252                                )&lt;=0),"WeanStd","")
&amp;                   IF(AND((Z$44-Sheep!$R$321-Sheep!$N$252                                )&gt;(Z$44-AA$44),(Z$44-Sheep!$R$321-Sheep!$N$252                                )&lt;=0),"WeanAlt1","")
&amp;                   IF(AND((Z$44-Sheep!$R$322-Sheep!$N$252                                )&gt;(Z$44-AA$44),(Z$44-Sheep!$R$322-Sheep!$N$252                                )&lt;=0),"WeanAlt2","")
&amp;IFERROR(IF(AND((Z$44-Z46                                                                                     )&gt;(Z$44-AA$44),(Z$44-Z46                                                                                     )&lt;=0),"Join-"    &amp;Z45,""),"")
&amp;IFERROR(IF(AND((Z$44-Z46-INDEX(Sheep!$V$327:$V$334,Z45,1))&gt;(Z$44-AA$44),(Z$44-Z46-INDEX(Sheep!$V$327:$V$334,Z45,1))&lt;=0),"Scan-"  &amp;Z45,""),"")
&amp;IFERROR(IF(AND((Z$44-Z46-150                                                                            )&gt;(Z$44-AA$44),(Z$44-Z46-150                                                                             )&lt;=0),"Birth-" &amp;Z45,""),"")
&amp;IFERROR(IF(AND((Z$44-Z46-150-Sheep!$R$320                                           )&gt;(Z$44-AA$44),(Z$44-Z46-150-Sheep!$R$320                                            )&lt;=0),"Wean-"&amp;Z45,""),"")
&amp;IFERROR(IF(AND((Z$44-Z46-150-Sheep!$R$321                                           )&gt;(Z$44-AA$44),(Z$44-Z46-150-Sheep!$R$321                                            )&lt;=0),"Alt1-"   &amp;Z45,""),"")
&amp;IFERROR(IF(AND((Z$44-Z46-150-Sheep!$R$322                                           )&gt;(Z$44-AA$44),(Z$44-Z46-150-Sheep!$R$322                                            )&lt;=0),"Alt2-"   &amp;Z45,""),"")</f>
        <v/>
      </c>
      <c r="AA47" s="440" t="str">
        <f xml:space="preserve">                    IF(AND((AA$44                                  -Sheep!$N$252                               )&gt;(AA$44-AB$44),(AA$44                                  -Sheep!$N$252                                )&lt;=0),"Born","")
&amp;                   IF(AND((AA$44-Sheep!$R$320-Sheep!$N$252                                )&gt;(AA$44-AB$44),(AA$44-Sheep!$R$320-Sheep!$N$252                                )&lt;=0),"WeanStd","")
&amp;                   IF(AND((AA$44-Sheep!$R$321-Sheep!$N$252                                )&gt;(AA$44-AB$44),(AA$44-Sheep!$R$321-Sheep!$N$252                                )&lt;=0),"WeanAlt1","")
&amp;                   IF(AND((AA$44-Sheep!$R$322-Sheep!$N$252                                )&gt;(AA$44-AB$44),(AA$44-Sheep!$R$322-Sheep!$N$252                                )&lt;=0),"WeanAlt2","")
&amp;IFERROR(IF(AND((AA$44-AA46                                                                                     )&gt;(AA$44-AB$44),(AA$44-AA46                                                                                     )&lt;=0),"Join-"    &amp;AA45,""),"")
&amp;IFERROR(IF(AND((AA$44-AA46-INDEX(Sheep!$V$327:$V$334,AA45,1))&gt;(AA$44-AB$44),(AA$44-AA46-INDEX(Sheep!$V$327:$V$334,AA45,1))&lt;=0),"Scan-"  &amp;AA45,""),"")
&amp;IFERROR(IF(AND((AA$44-AA46-150                                                                            )&gt;(AA$44-AB$44),(AA$44-AA46-150                                                                             )&lt;=0),"Birth-" &amp;AA45,""),"")
&amp;IFERROR(IF(AND((AA$44-AA46-150-Sheep!$R$320                                           )&gt;(AA$44-AB$44),(AA$44-AA46-150-Sheep!$R$320                                            )&lt;=0),"Wean-"&amp;AA45,""),"")
&amp;IFERROR(IF(AND((AA$44-AA46-150-Sheep!$R$321                                           )&gt;(AA$44-AB$44),(AA$44-AA46-150-Sheep!$R$321                                            )&lt;=0),"Alt1-"   &amp;AA45,""),"")
&amp;IFERROR(IF(AND((AA$44-AA46-150-Sheep!$R$322                                           )&gt;(AA$44-AB$44),(AA$44-AA46-150-Sheep!$R$322                                            )&lt;=0),"Alt2-"   &amp;AA45,""),"")</f>
        <v/>
      </c>
      <c r="AB47" s="440" t="str">
        <f xml:space="preserve">                    IF(AND((AB$44                                  -Sheep!$N$252                               )&gt;(AB$44-AC$44),(AB$44                                  -Sheep!$N$252                                )&lt;=0),"Born","")
&amp;                   IF(AND((AB$44-Sheep!$R$320-Sheep!$N$252                                )&gt;(AB$44-AC$44),(AB$44-Sheep!$R$320-Sheep!$N$252                                )&lt;=0),"WeanStd","")
&amp;                   IF(AND((AB$44-Sheep!$R$321-Sheep!$N$252                                )&gt;(AB$44-AC$44),(AB$44-Sheep!$R$321-Sheep!$N$252                                )&lt;=0),"WeanAlt1","")
&amp;                   IF(AND((AB$44-Sheep!$R$322-Sheep!$N$252                                )&gt;(AB$44-AC$44),(AB$44-Sheep!$R$322-Sheep!$N$252                                )&lt;=0),"WeanAlt2","")
&amp;IFERROR(IF(AND((AB$44-AB46                                                                                     )&gt;(AB$44-AC$44),(AB$44-AB46                                                                                     )&lt;=0),"Join-"    &amp;AB45,""),"")
&amp;IFERROR(IF(AND((AB$44-AB46-INDEX(Sheep!$V$327:$V$334,AB45,1))&gt;(AB$44-AC$44),(AB$44-AB46-INDEX(Sheep!$V$327:$V$334,AB45,1))&lt;=0),"Scan-"  &amp;AB45,""),"")
&amp;IFERROR(IF(AND((AB$44-AB46-150                                                                            )&gt;(AB$44-AC$44),(AB$44-AB46-150                                                                             )&lt;=0),"Birth-" &amp;AB45,""),"")
&amp;IFERROR(IF(AND((AB$44-AB46-150-Sheep!$R$320                                           )&gt;(AB$44-AC$44),(AB$44-AB46-150-Sheep!$R$320                                            )&lt;=0),"Wean-"&amp;AB45,""),"")
&amp;IFERROR(IF(AND((AB$44-AB46-150-Sheep!$R$321                                           )&gt;(AB$44-AC$44),(AB$44-AB46-150-Sheep!$R$321                                            )&lt;=0),"Alt1-"   &amp;AB45,""),"")
&amp;IFERROR(IF(AND((AB$44-AB46-150-Sheep!$R$322                                           )&gt;(AB$44-AC$44),(AB$44-AB46-150-Sheep!$R$322                                            )&lt;=0),"Alt2-"   &amp;AB45,""),"")</f>
        <v/>
      </c>
      <c r="AC47" s="440" t="str">
        <f xml:space="preserve">                    IF(AND((AC$44                                  -Sheep!$N$252                               )&gt;(AC$44-AD$44),(AC$44                                  -Sheep!$N$252                                )&lt;=0),"Born","")
&amp;                   IF(AND((AC$44-Sheep!$R$320-Sheep!$N$252                                )&gt;(AC$44-AD$44),(AC$44-Sheep!$R$320-Sheep!$N$252                                )&lt;=0),"WeanStd","")
&amp;                   IF(AND((AC$44-Sheep!$R$321-Sheep!$N$252                                )&gt;(AC$44-AD$44),(AC$44-Sheep!$R$321-Sheep!$N$252                                )&lt;=0),"WeanAlt1","")
&amp;                   IF(AND((AC$44-Sheep!$R$322-Sheep!$N$252                                )&gt;(AC$44-AD$44),(AC$44-Sheep!$R$322-Sheep!$N$252                                )&lt;=0),"WeanAlt2","")
&amp;IFERROR(IF(AND((AC$44-AC46                                                                                     )&gt;(AC$44-AD$44),(AC$44-AC46                                                                                     )&lt;=0),"Join-"    &amp;AC45,""),"")
&amp;IFERROR(IF(AND((AC$44-AC46-INDEX(Sheep!$V$327:$V$334,AC45,1))&gt;(AC$44-AD$44),(AC$44-AC46-INDEX(Sheep!$V$327:$V$334,AC45,1))&lt;=0),"Scan-"  &amp;AC45,""),"")
&amp;IFERROR(IF(AND((AC$44-AC46-150                                                                            )&gt;(AC$44-AD$44),(AC$44-AC46-150                                                                             )&lt;=0),"Birth-" &amp;AC45,""),"")
&amp;IFERROR(IF(AND((AC$44-AC46-150-Sheep!$R$320                                           )&gt;(AC$44-AD$44),(AC$44-AC46-150-Sheep!$R$320                                            )&lt;=0),"Wean-"&amp;AC45,""),"")
&amp;IFERROR(IF(AND((AC$44-AC46-150-Sheep!$R$321                                           )&gt;(AC$44-AD$44),(AC$44-AC46-150-Sheep!$R$321                                            )&lt;=0),"Alt1-"   &amp;AC45,""),"")
&amp;IFERROR(IF(AND((AC$44-AC46-150-Sheep!$R$322                                           )&gt;(AC$44-AD$44),(AC$44-AC46-150-Sheep!$R$322                                            )&lt;=0),"Alt2-"   &amp;AC45,""),"")</f>
        <v/>
      </c>
      <c r="AD47" s="440" t="str">
        <f xml:space="preserve">                    IF(AND((AD$44                                  -Sheep!$N$252                               )&gt;(AD$44-AE$44),(AD$44                                  -Sheep!$N$252                                )&lt;=0),"Born","")
&amp;                   IF(AND((AD$44-Sheep!$R$320-Sheep!$N$252                                )&gt;(AD$44-AE$44),(AD$44-Sheep!$R$320-Sheep!$N$252                                )&lt;=0),"WeanStd","")
&amp;                   IF(AND((AD$44-Sheep!$R$321-Sheep!$N$252                                )&gt;(AD$44-AE$44),(AD$44-Sheep!$R$321-Sheep!$N$252                                )&lt;=0),"WeanAlt1","")
&amp;                   IF(AND((AD$44-Sheep!$R$322-Sheep!$N$252                                )&gt;(AD$44-AE$44),(AD$44-Sheep!$R$322-Sheep!$N$252                                )&lt;=0),"WeanAlt2","")
&amp;IFERROR(IF(AND((AD$44-AD46                                                                                     )&gt;(AD$44-AE$44),(AD$44-AD46                                                                                     )&lt;=0),"Join-"    &amp;AD45,""),"")
&amp;IFERROR(IF(AND((AD$44-AD46-INDEX(Sheep!$V$327:$V$334,AD45,1))&gt;(AD$44-AE$44),(AD$44-AD46-INDEX(Sheep!$V$327:$V$334,AD45,1))&lt;=0),"Scan-"  &amp;AD45,""),"")
&amp;IFERROR(IF(AND((AD$44-AD46-150                                                                            )&gt;(AD$44-AE$44),(AD$44-AD46-150                                                                             )&lt;=0),"Birth-" &amp;AD45,""),"")
&amp;IFERROR(IF(AND((AD$44-AD46-150-Sheep!$R$320                                           )&gt;(AD$44-AE$44),(AD$44-AD46-150-Sheep!$R$320                                            )&lt;=0),"Wean-"&amp;AD45,""),"")
&amp;IFERROR(IF(AND((AD$44-AD46-150-Sheep!$R$321                                           )&gt;(AD$44-AE$44),(AD$44-AD46-150-Sheep!$R$321                                            )&lt;=0),"Alt1-"   &amp;AD45,""),"")
&amp;IFERROR(IF(AND((AD$44-AD46-150-Sheep!$R$322                                           )&gt;(AD$44-AE$44),(AD$44-AD46-150-Sheep!$R$322                                            )&lt;=0),"Alt2-"   &amp;AD45,""),"")</f>
        <v>Born</v>
      </c>
      <c r="AE47" s="440" t="str">
        <f xml:space="preserve">                    IF(AND((AE$44                                  -Sheep!$N$252                               )&gt;(AE$44-AF$44),(AE$44                                  -Sheep!$N$252                                )&lt;=0),"Born","")
&amp;                   IF(AND((AE$44-Sheep!$R$320-Sheep!$N$252                                )&gt;(AE$44-AF$44),(AE$44-Sheep!$R$320-Sheep!$N$252                                )&lt;=0),"WeanStd","")
&amp;                   IF(AND((AE$44-Sheep!$R$321-Sheep!$N$252                                )&gt;(AE$44-AF$44),(AE$44-Sheep!$R$321-Sheep!$N$252                                )&lt;=0),"WeanAlt1","")
&amp;                   IF(AND((AE$44-Sheep!$R$322-Sheep!$N$252                                )&gt;(AE$44-AF$44),(AE$44-Sheep!$R$322-Sheep!$N$252                                )&lt;=0),"WeanAlt2","")
&amp;IFERROR(IF(AND((AE$44-AE46                                                                                     )&gt;(AE$44-AF$44),(AE$44-AE46                                                                                     )&lt;=0),"Join-"    &amp;AE45,""),"")
&amp;IFERROR(IF(AND((AE$44-AE46-INDEX(Sheep!$V$327:$V$334,AE45,1))&gt;(AE$44-AF$44),(AE$44-AE46-INDEX(Sheep!$V$327:$V$334,AE45,1))&lt;=0),"Scan-"  &amp;AE45,""),"")
&amp;IFERROR(IF(AND((AE$44-AE46-150                                                                            )&gt;(AE$44-AF$44),(AE$44-AE46-150                                                                             )&lt;=0),"Birth-" &amp;AE45,""),"")
&amp;IFERROR(IF(AND((AE$44-AE46-150-Sheep!$R$320                                           )&gt;(AE$44-AF$44),(AE$44-AE46-150-Sheep!$R$320                                            )&lt;=0),"Wean-"&amp;AE45,""),"")
&amp;IFERROR(IF(AND((AE$44-AE46-150-Sheep!$R$321                                           )&gt;(AE$44-AF$44),(AE$44-AE46-150-Sheep!$R$321                                            )&lt;=0),"Alt1-"   &amp;AE45,""),"")
&amp;IFERROR(IF(AND((AE$44-AE46-150-Sheep!$R$322                                           )&gt;(AE$44-AF$44),(AE$44-AE46-150-Sheep!$R$322                                            )&lt;=0),"Alt2-"   &amp;AE45,""),"")</f>
        <v/>
      </c>
      <c r="AF47" s="440" t="str">
        <f xml:space="preserve">                    IF(AND((AF$44                                  -Sheep!$N$252                               )&gt;(AF$44-AG$44),(AF$44                                  -Sheep!$N$252                                )&lt;=0),"Born","")
&amp;                   IF(AND((AF$44-Sheep!$R$320-Sheep!$N$252                                )&gt;(AF$44-AG$44),(AF$44-Sheep!$R$320-Sheep!$N$252                                )&lt;=0),"WeanStd","")
&amp;                   IF(AND((AF$44-Sheep!$R$321-Sheep!$N$252                                )&gt;(AF$44-AG$44),(AF$44-Sheep!$R$321-Sheep!$N$252                                )&lt;=0),"WeanAlt1","")
&amp;                   IF(AND((AF$44-Sheep!$R$322-Sheep!$N$252                                )&gt;(AF$44-AG$44),(AF$44-Sheep!$R$322-Sheep!$N$252                                )&lt;=0),"WeanAlt2","")
&amp;IFERROR(IF(AND((AF$44-AF46                                                                                     )&gt;(AF$44-AG$44),(AF$44-AF46                                                                                     )&lt;=0),"Join-"    &amp;AF45,""),"")
&amp;IFERROR(IF(AND((AF$44-AF46-INDEX(Sheep!$V$327:$V$334,AF45,1))&gt;(AF$44-AG$44),(AF$44-AF46-INDEX(Sheep!$V$327:$V$334,AF45,1))&lt;=0),"Scan-"  &amp;AF45,""),"")
&amp;IFERROR(IF(AND((AF$44-AF46-150                                                                            )&gt;(AF$44-AG$44),(AF$44-AF46-150                                                                             )&lt;=0),"Birth-" &amp;AF45,""),"")
&amp;IFERROR(IF(AND((AF$44-AF46-150-Sheep!$R$320                                           )&gt;(AF$44-AG$44),(AF$44-AF46-150-Sheep!$R$320                                            )&lt;=0),"Wean-"&amp;AF45,""),"")
&amp;IFERROR(IF(AND((AF$44-AF46-150-Sheep!$R$321                                           )&gt;(AF$44-AG$44),(AF$44-AF46-150-Sheep!$R$321                                            )&lt;=0),"Alt1-"   &amp;AF45,""),"")
&amp;IFERROR(IF(AND((AF$44-AF46-150-Sheep!$R$322                                           )&gt;(AF$44-AG$44),(AF$44-AF46-150-Sheep!$R$322                                            )&lt;=0),"Alt2-"   &amp;AF45,""),"")</f>
        <v/>
      </c>
      <c r="AG47" s="440" t="str">
        <f xml:space="preserve">                    IF(AND((AG$44                                  -Sheep!$N$252                               )&gt;(AG$44-AH$44),(AG$44                                  -Sheep!$N$252                                )&lt;=0),"Born","")
&amp;                   IF(AND((AG$44-Sheep!$R$320-Sheep!$N$252                                )&gt;(AG$44-AH$44),(AG$44-Sheep!$R$320-Sheep!$N$252                                )&lt;=0),"WeanStd","")
&amp;                   IF(AND((AG$44-Sheep!$R$321-Sheep!$N$252                                )&gt;(AG$44-AH$44),(AG$44-Sheep!$R$321-Sheep!$N$252                                )&lt;=0),"WeanAlt1","")
&amp;                   IF(AND((AG$44-Sheep!$R$322-Sheep!$N$252                                )&gt;(AG$44-AH$44),(AG$44-Sheep!$R$322-Sheep!$N$252                                )&lt;=0),"WeanAlt2","")
&amp;IFERROR(IF(AND((AG$44-AG46                                                                                     )&gt;(AG$44-AH$44),(AG$44-AG46                                                                                     )&lt;=0),"Join-"    &amp;AG45,""),"")
&amp;IFERROR(IF(AND((AG$44-AG46-INDEX(Sheep!$V$327:$V$334,AG45,1))&gt;(AG$44-AH$44),(AG$44-AG46-INDEX(Sheep!$V$327:$V$334,AG45,1))&lt;=0),"Scan-"  &amp;AG45,""),"")
&amp;IFERROR(IF(AND((AG$44-AG46-150                                                                            )&gt;(AG$44-AH$44),(AG$44-AG46-150                                                                             )&lt;=0),"Birth-" &amp;AG45,""),"")
&amp;IFERROR(IF(AND((AG$44-AG46-150-Sheep!$R$320                                           )&gt;(AG$44-AH$44),(AG$44-AG46-150-Sheep!$R$320                                            )&lt;=0),"Wean-"&amp;AG45,""),"")
&amp;IFERROR(IF(AND((AG$44-AG46-150-Sheep!$R$321                                           )&gt;(AG$44-AH$44),(AG$44-AG46-150-Sheep!$R$321                                            )&lt;=0),"Alt1-"   &amp;AG45,""),"")
&amp;IFERROR(IF(AND((AG$44-AG46-150-Sheep!$R$322                                           )&gt;(AG$44-AH$44),(AG$44-AG46-150-Sheep!$R$322                                            )&lt;=0),"Alt2-"   &amp;AG45,""),"")</f>
        <v/>
      </c>
      <c r="AH47" s="440" t="str">
        <f xml:space="preserve">                    IF(AND((AH$44                                  -Sheep!$N$252                               )&gt;(AH$44-AI$44),(AH$44                                  -Sheep!$N$252                                )&lt;=0),"Born","")
&amp;                   IF(AND((AH$44-Sheep!$R$320-Sheep!$N$252                                )&gt;(AH$44-AI$44),(AH$44-Sheep!$R$320-Sheep!$N$252                                )&lt;=0),"WeanStd","")
&amp;                   IF(AND((AH$44-Sheep!$R$321-Sheep!$N$252                                )&gt;(AH$44-AI$44),(AH$44-Sheep!$R$321-Sheep!$N$252                                )&lt;=0),"WeanAlt1","")
&amp;                   IF(AND((AH$44-Sheep!$R$322-Sheep!$N$252                                )&gt;(AH$44-AI$44),(AH$44-Sheep!$R$322-Sheep!$N$252                                )&lt;=0),"WeanAlt2","")
&amp;IFERROR(IF(AND((AH$44-AH46                                                                                     )&gt;(AH$44-AI$44),(AH$44-AH46                                                                                     )&lt;=0),"Join-"    &amp;AH45,""),"")
&amp;IFERROR(IF(AND((AH$44-AH46-INDEX(Sheep!$V$327:$V$334,AH45,1))&gt;(AH$44-AI$44),(AH$44-AH46-INDEX(Sheep!$V$327:$V$334,AH45,1))&lt;=0),"Scan-"  &amp;AH45,""),"")
&amp;IFERROR(IF(AND((AH$44-AH46-150                                                                            )&gt;(AH$44-AI$44),(AH$44-AH46-150                                                                             )&lt;=0),"Birth-" &amp;AH45,""),"")
&amp;IFERROR(IF(AND((AH$44-AH46-150-Sheep!$R$320                                           )&gt;(AH$44-AI$44),(AH$44-AH46-150-Sheep!$R$320                                            )&lt;=0),"Wean-"&amp;AH45,""),"")
&amp;IFERROR(IF(AND((AH$44-AH46-150-Sheep!$R$321                                           )&gt;(AH$44-AI$44),(AH$44-AH46-150-Sheep!$R$321                                            )&lt;=0),"Alt1-"   &amp;AH45,""),"")
&amp;IFERROR(IF(AND((AH$44-AH46-150-Sheep!$R$322                                           )&gt;(AH$44-AI$44),(AH$44-AH46-150-Sheep!$R$322                                            )&lt;=0),"Alt2-"   &amp;AH45,""),"")</f>
        <v/>
      </c>
      <c r="AI47" s="440" t="str">
        <f xml:space="preserve">                    IF(AND((AI$44                                  -Sheep!$N$252                               )&gt;(AI$44-AJ$44),(AI$44                                  -Sheep!$N$252                                )&lt;=0),"Born","")
&amp;                   IF(AND((AI$44-Sheep!$R$320-Sheep!$N$252                                )&gt;(AI$44-AJ$44),(AI$44-Sheep!$R$320-Sheep!$N$252                                )&lt;=0),"WeanStd","")
&amp;                   IF(AND((AI$44-Sheep!$R$321-Sheep!$N$252                                )&gt;(AI$44-AJ$44),(AI$44-Sheep!$R$321-Sheep!$N$252                                )&lt;=0),"WeanAlt1","")
&amp;                   IF(AND((AI$44-Sheep!$R$322-Sheep!$N$252                                )&gt;(AI$44-AJ$44),(AI$44-Sheep!$R$322-Sheep!$N$252                                )&lt;=0),"WeanAlt2","")
&amp;IFERROR(IF(AND((AI$44-AI46                                                                                     )&gt;(AI$44-AJ$44),(AI$44-AI46                                                                                     )&lt;=0),"Join-"    &amp;AI45,""),"")
&amp;IFERROR(IF(AND((AI$44-AI46-INDEX(Sheep!$V$327:$V$334,AI45,1))&gt;(AI$44-AJ$44),(AI$44-AI46-INDEX(Sheep!$V$327:$V$334,AI45,1))&lt;=0),"Scan-"  &amp;AI45,""),"")
&amp;IFERROR(IF(AND((AI$44-AI46-150                                                                            )&gt;(AI$44-AJ$44),(AI$44-AI46-150                                                                             )&lt;=0),"Birth-" &amp;AI45,""),"")
&amp;IFERROR(IF(AND((AI$44-AI46-150-Sheep!$R$320                                           )&gt;(AI$44-AJ$44),(AI$44-AI46-150-Sheep!$R$320                                            )&lt;=0),"Wean-"&amp;AI45,""),"")
&amp;IFERROR(IF(AND((AI$44-AI46-150-Sheep!$R$321                                           )&gt;(AI$44-AJ$44),(AI$44-AI46-150-Sheep!$R$321                                            )&lt;=0),"Alt1-"   &amp;AI45,""),"")
&amp;IFERROR(IF(AND((AI$44-AI46-150-Sheep!$R$322                                           )&gt;(AI$44-AJ$44),(AI$44-AI46-150-Sheep!$R$322                                            )&lt;=0),"Alt2-"   &amp;AI45,""),"")</f>
        <v/>
      </c>
      <c r="AJ47" s="440" t="str">
        <f xml:space="preserve">                    IF(AND((AJ$44                                  -Sheep!$N$252                               )&gt;(AJ$44-AK$44),(AJ$44                                  -Sheep!$N$252                                )&lt;=0),"Born","")
&amp;                   IF(AND((AJ$44-Sheep!$R$320-Sheep!$N$252                                )&gt;(AJ$44-AK$44),(AJ$44-Sheep!$R$320-Sheep!$N$252                                )&lt;=0),"WeanStd","")
&amp;                   IF(AND((AJ$44-Sheep!$R$321-Sheep!$N$252                                )&gt;(AJ$44-AK$44),(AJ$44-Sheep!$R$321-Sheep!$N$252                                )&lt;=0),"WeanAlt1","")
&amp;                   IF(AND((AJ$44-Sheep!$R$322-Sheep!$N$252                                )&gt;(AJ$44-AK$44),(AJ$44-Sheep!$R$322-Sheep!$N$252                                )&lt;=0),"WeanAlt2","")
&amp;IFERROR(IF(AND((AJ$44-AJ46                                                                                     )&gt;(AJ$44-AK$44),(AJ$44-AJ46                                                                                     )&lt;=0),"Join-"    &amp;AJ45,""),"")
&amp;IFERROR(IF(AND((AJ$44-AJ46-INDEX(Sheep!$V$327:$V$334,AJ45,1))&gt;(AJ$44-AK$44),(AJ$44-AJ46-INDEX(Sheep!$V$327:$V$334,AJ45,1))&lt;=0),"Scan-"  &amp;AJ45,""),"")
&amp;IFERROR(IF(AND((AJ$44-AJ46-150                                                                            )&gt;(AJ$44-AK$44),(AJ$44-AJ46-150                                                                             )&lt;=0),"Birth-" &amp;AJ45,""),"")
&amp;IFERROR(IF(AND((AJ$44-AJ46-150-Sheep!$R$320                                           )&gt;(AJ$44-AK$44),(AJ$44-AJ46-150-Sheep!$R$320                                            )&lt;=0),"Wean-"&amp;AJ45,""),"")
&amp;IFERROR(IF(AND((AJ$44-AJ46-150-Sheep!$R$321                                           )&gt;(AJ$44-AK$44),(AJ$44-AJ46-150-Sheep!$R$321                                            )&lt;=0),"Alt1-"   &amp;AJ45,""),"")
&amp;IFERROR(IF(AND((AJ$44-AJ46-150-Sheep!$R$322                                           )&gt;(AJ$44-AK$44),(AJ$44-AJ46-150-Sheep!$R$322                                            )&lt;=0),"Alt2-"   &amp;AJ45,""),"")</f>
        <v/>
      </c>
      <c r="AK47" s="440" t="str">
        <f xml:space="preserve">                    IF(AND((AK$44                                  -Sheep!$N$252                               )&gt;(AK$44-AL$44),(AK$44                                  -Sheep!$N$252                                )&lt;=0),"Born","")
&amp;                   IF(AND((AK$44-Sheep!$R$320-Sheep!$N$252                                )&gt;(AK$44-AL$44),(AK$44-Sheep!$R$320-Sheep!$N$252                                )&lt;=0),"WeanStd","")
&amp;                   IF(AND((AK$44-Sheep!$R$321-Sheep!$N$252                                )&gt;(AK$44-AL$44),(AK$44-Sheep!$R$321-Sheep!$N$252                                )&lt;=0),"WeanAlt1","")
&amp;                   IF(AND((AK$44-Sheep!$R$322-Sheep!$N$252                                )&gt;(AK$44-AL$44),(AK$44-Sheep!$R$322-Sheep!$N$252                                )&lt;=0),"WeanAlt2","")
&amp;IFERROR(IF(AND((AK$44-AK46                                                                                     )&gt;(AK$44-AL$44),(AK$44-AK46                                                                                     )&lt;=0),"Join-"    &amp;AK45,""),"")
&amp;IFERROR(IF(AND((AK$44-AK46-INDEX(Sheep!$V$327:$V$334,AK45,1))&gt;(AK$44-AL$44),(AK$44-AK46-INDEX(Sheep!$V$327:$V$334,AK45,1))&lt;=0),"Scan-"  &amp;AK45,""),"")
&amp;IFERROR(IF(AND((AK$44-AK46-150                                                                            )&gt;(AK$44-AL$44),(AK$44-AK46-150                                                                             )&lt;=0),"Birth-" &amp;AK45,""),"")
&amp;IFERROR(IF(AND((AK$44-AK46-150-Sheep!$R$320                                           )&gt;(AK$44-AL$44),(AK$44-AK46-150-Sheep!$R$320                                            )&lt;=0),"Wean-"&amp;AK45,""),"")
&amp;IFERROR(IF(AND((AK$44-AK46-150-Sheep!$R$321                                           )&gt;(AK$44-AL$44),(AK$44-AK46-150-Sheep!$R$321                                            )&lt;=0),"Alt1-"   &amp;AK45,""),"")
&amp;IFERROR(IF(AND((AK$44-AK46-150-Sheep!$R$322                                           )&gt;(AK$44-AL$44),(AK$44-AK46-150-Sheep!$R$322                                            )&lt;=0),"Alt2-"   &amp;AK45,""),"")</f>
        <v/>
      </c>
      <c r="AL47" s="440" t="str">
        <f xml:space="preserve">                    IF(AND((AL$44                                  -Sheep!$N$252                               )&gt;(AL$44-AM$44),(AL$44                                  -Sheep!$N$252                                )&lt;=0),"Born","")
&amp;                   IF(AND((AL$44-Sheep!$R$320-Sheep!$N$252                                )&gt;(AL$44-AM$44),(AL$44-Sheep!$R$320-Sheep!$N$252                                )&lt;=0),"WeanStd","")
&amp;                   IF(AND((AL$44-Sheep!$R$321-Sheep!$N$252                                )&gt;(AL$44-AM$44),(AL$44-Sheep!$R$321-Sheep!$N$252                                )&lt;=0),"WeanAlt1","")
&amp;                   IF(AND((AL$44-Sheep!$R$322-Sheep!$N$252                                )&gt;(AL$44-AM$44),(AL$44-Sheep!$R$322-Sheep!$N$252                                )&lt;=0),"WeanAlt2","")
&amp;IFERROR(IF(AND((AL$44-AL46                                                                                     )&gt;(AL$44-AM$44),(AL$44-AL46                                                                                     )&lt;=0),"Join-"    &amp;AL45,""),"")
&amp;IFERROR(IF(AND((AL$44-AL46-INDEX(Sheep!$V$327:$V$334,AL45,1))&gt;(AL$44-AM$44),(AL$44-AL46-INDEX(Sheep!$V$327:$V$334,AL45,1))&lt;=0),"Scan-"  &amp;AL45,""),"")
&amp;IFERROR(IF(AND((AL$44-AL46-150                                                                            )&gt;(AL$44-AM$44),(AL$44-AL46-150                                                                             )&lt;=0),"Birth-" &amp;AL45,""),"")
&amp;IFERROR(IF(AND((AL$44-AL46-150-Sheep!$R$320                                           )&gt;(AL$44-AM$44),(AL$44-AL46-150-Sheep!$R$320                                            )&lt;=0),"Wean-"&amp;AL45,""),"")
&amp;IFERROR(IF(AND((AL$44-AL46-150-Sheep!$R$321                                           )&gt;(AL$44-AM$44),(AL$44-AL46-150-Sheep!$R$321                                            )&lt;=0),"Alt1-"   &amp;AL45,""),"")
&amp;IFERROR(IF(AND((AL$44-AL46-150-Sheep!$R$322                                           )&gt;(AL$44-AM$44),(AL$44-AL46-150-Sheep!$R$322                                            )&lt;=0),"Alt2-"   &amp;AL45,""),"")</f>
        <v/>
      </c>
      <c r="AM47" s="440" t="str">
        <f xml:space="preserve">                    IF(AND((AM$44                                  -Sheep!$N$252                               )&gt;(AM$44-AN$44),(AM$44                                  -Sheep!$N$252                                )&lt;=0),"Born","")
&amp;                   IF(AND((AM$44-Sheep!$R$320-Sheep!$N$252                                )&gt;(AM$44-AN$44),(AM$44-Sheep!$R$320-Sheep!$N$252                                )&lt;=0),"WeanStd","")
&amp;                   IF(AND((AM$44-Sheep!$R$321-Sheep!$N$252                                )&gt;(AM$44-AN$44),(AM$44-Sheep!$R$321-Sheep!$N$252                                )&lt;=0),"WeanAlt1","")
&amp;                   IF(AND((AM$44-Sheep!$R$322-Sheep!$N$252                                )&gt;(AM$44-AN$44),(AM$44-Sheep!$R$322-Sheep!$N$252                                )&lt;=0),"WeanAlt2","")
&amp;IFERROR(IF(AND((AM$44-AM46                                                                                     )&gt;(AM$44-AN$44),(AM$44-AM46                                                                                     )&lt;=0),"Join-"    &amp;AM45,""),"")
&amp;IFERROR(IF(AND((AM$44-AM46-INDEX(Sheep!$V$327:$V$334,AM45,1))&gt;(AM$44-AN$44),(AM$44-AM46-INDEX(Sheep!$V$327:$V$334,AM45,1))&lt;=0),"Scan-"  &amp;AM45,""),"")
&amp;IFERROR(IF(AND((AM$44-AM46-150                                                                            )&gt;(AM$44-AN$44),(AM$44-AM46-150                                                                             )&lt;=0),"Birth-" &amp;AM45,""),"")
&amp;IFERROR(IF(AND((AM$44-AM46-150-Sheep!$R$320                                           )&gt;(AM$44-AN$44),(AM$44-AM46-150-Sheep!$R$320                                            )&lt;=0),"Wean-"&amp;AM45,""),"")
&amp;IFERROR(IF(AND((AM$44-AM46-150-Sheep!$R$321                                           )&gt;(AM$44-AN$44),(AM$44-AM46-150-Sheep!$R$321                                            )&lt;=0),"Alt1-"   &amp;AM45,""),"")
&amp;IFERROR(IF(AND((AM$44-AM46-150-Sheep!$R$322                                           )&gt;(AM$44-AN$44),(AM$44-AM46-150-Sheep!$R$322                                            )&lt;=0),"Alt2-"   &amp;AM45,""),"")</f>
        <v/>
      </c>
      <c r="AN47" s="440" t="str">
        <f xml:space="preserve">                    IF(AND((AN$44                                  -Sheep!$N$252                               )&gt;(AN$44-AO$44),(AN$44                                  -Sheep!$N$252                                )&lt;=0),"Born","")
&amp;                   IF(AND((AN$44-Sheep!$R$320-Sheep!$N$252                                )&gt;(AN$44-AO$44),(AN$44-Sheep!$R$320-Sheep!$N$252                                )&lt;=0),"WeanStd","")
&amp;                   IF(AND((AN$44-Sheep!$R$321-Sheep!$N$252                                )&gt;(AN$44-AO$44),(AN$44-Sheep!$R$321-Sheep!$N$252                                )&lt;=0),"WeanAlt1","")
&amp;                   IF(AND((AN$44-Sheep!$R$322-Sheep!$N$252                                )&gt;(AN$44-AO$44),(AN$44-Sheep!$R$322-Sheep!$N$252                                )&lt;=0),"WeanAlt2","")
&amp;IFERROR(IF(AND((AN$44-AN46                                                                                     )&gt;(AN$44-AO$44),(AN$44-AN46                                                                                     )&lt;=0),"Join-"    &amp;AN45,""),"")
&amp;IFERROR(IF(AND((AN$44-AN46-INDEX(Sheep!$V$327:$V$334,AN45,1))&gt;(AN$44-AO$44),(AN$44-AN46-INDEX(Sheep!$V$327:$V$334,AN45,1))&lt;=0),"Scan-"  &amp;AN45,""),"")
&amp;IFERROR(IF(AND((AN$44-AN46-150                                                                            )&gt;(AN$44-AO$44),(AN$44-AN46-150                                                                             )&lt;=0),"Birth-" &amp;AN45,""),"")
&amp;IFERROR(IF(AND((AN$44-AN46-150-Sheep!$R$320                                           )&gt;(AN$44-AO$44),(AN$44-AN46-150-Sheep!$R$320                                            )&lt;=0),"Wean-"&amp;AN45,""),"")
&amp;IFERROR(IF(AND((AN$44-AN46-150-Sheep!$R$321                                           )&gt;(AN$44-AO$44),(AN$44-AN46-150-Sheep!$R$321                                            )&lt;=0),"Alt1-"   &amp;AN45,""),"")
&amp;IFERROR(IF(AND((AN$44-AN46-150-Sheep!$R$322                                           )&gt;(AN$44-AO$44),(AN$44-AN46-150-Sheep!$R$322                                            )&lt;=0),"Alt2-"   &amp;AN45,""),"")</f>
        <v/>
      </c>
      <c r="AO47" s="440" t="str">
        <f xml:space="preserve">                    IF(AND((AO$44                                  -Sheep!$N$252                               )&gt;(AO$44-AP$44),(AO$44                                  -Sheep!$N$252                                )&lt;=0),"Born","")
&amp;                   IF(AND((AO$44-Sheep!$R$320-Sheep!$N$252                                )&gt;(AO$44-AP$44),(AO$44-Sheep!$R$320-Sheep!$N$252                                )&lt;=0),"WeanStd","")
&amp;                   IF(AND((AO$44-Sheep!$R$321-Sheep!$N$252                                )&gt;(AO$44-AP$44),(AO$44-Sheep!$R$321-Sheep!$N$252                                )&lt;=0),"WeanAlt1","")
&amp;                   IF(AND((AO$44-Sheep!$R$322-Sheep!$N$252                                )&gt;(AO$44-AP$44),(AO$44-Sheep!$R$322-Sheep!$N$252                                )&lt;=0),"WeanAlt2","")
&amp;IFERROR(IF(AND((AO$44-AO46                                                                                     )&gt;(AO$44-AP$44),(AO$44-AO46                                                                                     )&lt;=0),"Join-"    &amp;AO45,""),"")
&amp;IFERROR(IF(AND((AO$44-AO46-INDEX(Sheep!$V$327:$V$334,AO45,1))&gt;(AO$44-AP$44),(AO$44-AO46-INDEX(Sheep!$V$327:$V$334,AO45,1))&lt;=0),"Scan-"  &amp;AO45,""),"")
&amp;IFERROR(IF(AND((AO$44-AO46-150                                                                            )&gt;(AO$44-AP$44),(AO$44-AO46-150                                                                             )&lt;=0),"Birth-" &amp;AO45,""),"")
&amp;IFERROR(IF(AND((AO$44-AO46-150-Sheep!$R$320                                           )&gt;(AO$44-AP$44),(AO$44-AO46-150-Sheep!$R$320                                            )&lt;=0),"Wean-"&amp;AO45,""),"")
&amp;IFERROR(IF(AND((AO$44-AO46-150-Sheep!$R$321                                           )&gt;(AO$44-AP$44),(AO$44-AO46-150-Sheep!$R$321                                            )&lt;=0),"Alt1-"   &amp;AO45,""),"")
&amp;IFERROR(IF(AND((AO$44-AO46-150-Sheep!$R$322                                           )&gt;(AO$44-AP$44),(AO$44-AO46-150-Sheep!$R$322                                            )&lt;=0),"Alt2-"   &amp;AO45,""),"")</f>
        <v/>
      </c>
      <c r="AP47" s="440" t="str">
        <f xml:space="preserve">                    IF(AND((AP$44                                  -Sheep!$N$252                               )&gt;(AP$44-AQ$44),(AP$44                                  -Sheep!$N$252                                )&lt;=0),"Born","")
&amp;                   IF(AND((AP$44-Sheep!$R$320-Sheep!$N$252                                )&gt;(AP$44-AQ$44),(AP$44-Sheep!$R$320-Sheep!$N$252                                )&lt;=0),"WeanStd","")
&amp;                   IF(AND((AP$44-Sheep!$R$321-Sheep!$N$252                                )&gt;(AP$44-AQ$44),(AP$44-Sheep!$R$321-Sheep!$N$252                                )&lt;=0),"WeanAlt1","")
&amp;                   IF(AND((AP$44-Sheep!$R$322-Sheep!$N$252                                )&gt;(AP$44-AQ$44),(AP$44-Sheep!$R$322-Sheep!$N$252                                )&lt;=0),"WeanAlt2","")
&amp;IFERROR(IF(AND((AP$44-AP46                                                                                     )&gt;(AP$44-AQ$44),(AP$44-AP46                                                                                     )&lt;=0),"Join-"    &amp;AP45,""),"")
&amp;IFERROR(IF(AND((AP$44-AP46-INDEX(Sheep!$V$327:$V$334,AP45,1))&gt;(AP$44-AQ$44),(AP$44-AP46-INDEX(Sheep!$V$327:$V$334,AP45,1))&lt;=0),"Scan-"  &amp;AP45,""),"")
&amp;IFERROR(IF(AND((AP$44-AP46-150                                                                            )&gt;(AP$44-AQ$44),(AP$44-AP46-150                                                                             )&lt;=0),"Birth-" &amp;AP45,""),"")
&amp;IFERROR(IF(AND((AP$44-AP46-150-Sheep!$R$320                                           )&gt;(AP$44-AQ$44),(AP$44-AP46-150-Sheep!$R$320                                            )&lt;=0),"Wean-"&amp;AP45,""),"")
&amp;IFERROR(IF(AND((AP$44-AP46-150-Sheep!$R$321                                           )&gt;(AP$44-AQ$44),(AP$44-AP46-150-Sheep!$R$321                                            )&lt;=0),"Alt1-"   &amp;AP45,""),"")
&amp;IFERROR(IF(AND((AP$44-AP46-150-Sheep!$R$322                                           )&gt;(AP$44-AQ$44),(AP$44-AP46-150-Sheep!$R$322                                            )&lt;=0),"Alt2-"   &amp;AP45,""),"")</f>
        <v/>
      </c>
      <c r="AQ47" s="440" t="str">
        <f xml:space="preserve">                    IF(AND((AQ$44                                  -Sheep!$N$252                               )&gt;(AQ$44-AR$44),(AQ$44                                  -Sheep!$N$252                                )&lt;=0),"Born","")
&amp;                   IF(AND((AQ$44-Sheep!$R$320-Sheep!$N$252                                )&gt;(AQ$44-AR$44),(AQ$44-Sheep!$R$320-Sheep!$N$252                                )&lt;=0),"WeanStd","")
&amp;                   IF(AND((AQ$44-Sheep!$R$321-Sheep!$N$252                                )&gt;(AQ$44-AR$44),(AQ$44-Sheep!$R$321-Sheep!$N$252                                )&lt;=0),"WeanAlt1","")
&amp;                   IF(AND((AQ$44-Sheep!$R$322-Sheep!$N$252                                )&gt;(AQ$44-AR$44),(AQ$44-Sheep!$R$322-Sheep!$N$252                                )&lt;=0),"WeanAlt2","")
&amp;IFERROR(IF(AND((AQ$44-AQ46                                                                                     )&gt;(AQ$44-AR$44),(AQ$44-AQ46                                                                                     )&lt;=0),"Join-"    &amp;AQ45,""),"")
&amp;IFERROR(IF(AND((AQ$44-AQ46-INDEX(Sheep!$V$327:$V$334,AQ45,1))&gt;(AQ$44-AR$44),(AQ$44-AQ46-INDEX(Sheep!$V$327:$V$334,AQ45,1))&lt;=0),"Scan-"  &amp;AQ45,""),"")
&amp;IFERROR(IF(AND((AQ$44-AQ46-150                                                                            )&gt;(AQ$44-AR$44),(AQ$44-AQ46-150                                                                             )&lt;=0),"Birth-" &amp;AQ45,""),"")
&amp;IFERROR(IF(AND((AQ$44-AQ46-150-Sheep!$R$320                                           )&gt;(AQ$44-AR$44),(AQ$44-AQ46-150-Sheep!$R$320                                            )&lt;=0),"Wean-"&amp;AQ45,""),"")
&amp;IFERROR(IF(AND((AQ$44-AQ46-150-Sheep!$R$321                                           )&gt;(AQ$44-AR$44),(AQ$44-AQ46-150-Sheep!$R$321                                            )&lt;=0),"Alt1-"   &amp;AQ45,""),"")
&amp;IFERROR(IF(AND((AQ$44-AQ46-150-Sheep!$R$322                                           )&gt;(AQ$44-AR$44),(AQ$44-AQ46-150-Sheep!$R$322                                            )&lt;=0),"Alt2-"   &amp;AQ45,""),"")</f>
        <v>WeanStd</v>
      </c>
      <c r="AR47" s="440" t="str">
        <f xml:space="preserve">                    IF(AND((AR$44                                  -Sheep!$N$252                               )&gt;(AR$44-AS$44),(AR$44                                  -Sheep!$N$252                                )&lt;=0),"Born","")
&amp;                   IF(AND((AR$44-Sheep!$R$320-Sheep!$N$252                                )&gt;(AR$44-AS$44),(AR$44-Sheep!$R$320-Sheep!$N$252                                )&lt;=0),"WeanStd","")
&amp;                   IF(AND((AR$44-Sheep!$R$321-Sheep!$N$252                                )&gt;(AR$44-AS$44),(AR$44-Sheep!$R$321-Sheep!$N$252                                )&lt;=0),"WeanAlt1","")
&amp;                   IF(AND((AR$44-Sheep!$R$322-Sheep!$N$252                                )&gt;(AR$44-AS$44),(AR$44-Sheep!$R$322-Sheep!$N$252                                )&lt;=0),"WeanAlt2","")
&amp;IFERROR(IF(AND((AR$44-AR46                                                                                     )&gt;(AR$44-AS$44),(AR$44-AR46                                                                                     )&lt;=0),"Join-"    &amp;AR45,""),"")
&amp;IFERROR(IF(AND((AR$44-AR46-INDEX(Sheep!$V$327:$V$334,AR45,1))&gt;(AR$44-AS$44),(AR$44-AR46-INDEX(Sheep!$V$327:$V$334,AR45,1))&lt;=0),"Scan-"  &amp;AR45,""),"")
&amp;IFERROR(IF(AND((AR$44-AR46-150                                                                            )&gt;(AR$44-AS$44),(AR$44-AR46-150                                                                             )&lt;=0),"Birth-" &amp;AR45,""),"")
&amp;IFERROR(IF(AND((AR$44-AR46-150-Sheep!$R$320                                           )&gt;(AR$44-AS$44),(AR$44-AR46-150-Sheep!$R$320                                            )&lt;=0),"Wean-"&amp;AR45,""),"")
&amp;IFERROR(IF(AND((AR$44-AR46-150-Sheep!$R$321                                           )&gt;(AR$44-AS$44),(AR$44-AR46-150-Sheep!$R$321                                            )&lt;=0),"Alt1-"   &amp;AR45,""),"")
&amp;IFERROR(IF(AND((AR$44-AR46-150-Sheep!$R$322                                           )&gt;(AR$44-AS$44),(AR$44-AR46-150-Sheep!$R$322                                            )&lt;=0),"Alt2-"   &amp;AR45,""),"")</f>
        <v/>
      </c>
      <c r="AS47" s="440" t="str">
        <f xml:space="preserve">                    IF(AND((AS$44                                  -Sheep!$N$252                               )&gt;(AS$44-AT$44),(AS$44                                  -Sheep!$N$252                                )&lt;=0),"Born","")
&amp;                   IF(AND((AS$44-Sheep!$R$320-Sheep!$N$252                                )&gt;(AS$44-AT$44),(AS$44-Sheep!$R$320-Sheep!$N$252                                )&lt;=0),"WeanStd","")
&amp;                   IF(AND((AS$44-Sheep!$R$321-Sheep!$N$252                                )&gt;(AS$44-AT$44),(AS$44-Sheep!$R$321-Sheep!$N$252                                )&lt;=0),"WeanAlt1","")
&amp;                   IF(AND((AS$44-Sheep!$R$322-Sheep!$N$252                                )&gt;(AS$44-AT$44),(AS$44-Sheep!$R$322-Sheep!$N$252                                )&lt;=0),"WeanAlt2","")
&amp;IFERROR(IF(AND((AS$44-AS46                                                                                     )&gt;(AS$44-AT$44),(AS$44-AS46                                                                                     )&lt;=0),"Join-"    &amp;AS45,""),"")
&amp;IFERROR(IF(AND((AS$44-AS46-INDEX(Sheep!$V$327:$V$334,AS45,1))&gt;(AS$44-AT$44),(AS$44-AS46-INDEX(Sheep!$V$327:$V$334,AS45,1))&lt;=0),"Scan-"  &amp;AS45,""),"")
&amp;IFERROR(IF(AND((AS$44-AS46-150                                                                            )&gt;(AS$44-AT$44),(AS$44-AS46-150                                                                             )&lt;=0),"Birth-" &amp;AS45,""),"")
&amp;IFERROR(IF(AND((AS$44-AS46-150-Sheep!$R$320                                           )&gt;(AS$44-AT$44),(AS$44-AS46-150-Sheep!$R$320                                            )&lt;=0),"Wean-"&amp;AS45,""),"")
&amp;IFERROR(IF(AND((AS$44-AS46-150-Sheep!$R$321                                           )&gt;(AS$44-AT$44),(AS$44-AS46-150-Sheep!$R$321                                            )&lt;=0),"Alt1-"   &amp;AS45,""),"")
&amp;IFERROR(IF(AND((AS$44-AS46-150-Sheep!$R$322                                           )&gt;(AS$44-AT$44),(AS$44-AS46-150-Sheep!$R$322                                            )&lt;=0),"Alt2-"   &amp;AS45,""),"")</f>
        <v/>
      </c>
      <c r="AT47" s="440" t="str">
        <f xml:space="preserve">                    IF(AND((AT$44                                  -Sheep!$N$252                               )&gt;(AT$44-AU$44),(AT$44                                  -Sheep!$N$252                                )&lt;=0),"Born","")
&amp;                   IF(AND((AT$44-Sheep!$R$320-Sheep!$N$252                                )&gt;(AT$44-AU$44),(AT$44-Sheep!$R$320-Sheep!$N$252                                )&lt;=0),"WeanStd","")
&amp;                   IF(AND((AT$44-Sheep!$R$321-Sheep!$N$252                                )&gt;(AT$44-AU$44),(AT$44-Sheep!$R$321-Sheep!$N$252                                )&lt;=0),"WeanAlt1","")
&amp;                   IF(AND((AT$44-Sheep!$R$322-Sheep!$N$252                                )&gt;(AT$44-AU$44),(AT$44-Sheep!$R$322-Sheep!$N$252                                )&lt;=0),"WeanAlt2","")
&amp;IFERROR(IF(AND((AT$44-AT46                                                                                     )&gt;(AT$44-AU$44),(AT$44-AT46                                                                                     )&lt;=0),"Join-"    &amp;AT45,""),"")
&amp;IFERROR(IF(AND((AT$44-AT46-INDEX(Sheep!$V$327:$V$334,AT45,1))&gt;(AT$44-AU$44),(AT$44-AT46-INDEX(Sheep!$V$327:$V$334,AT45,1))&lt;=0),"Scan-"  &amp;AT45,""),"")
&amp;IFERROR(IF(AND((AT$44-AT46-150                                                                            )&gt;(AT$44-AU$44),(AT$44-AT46-150                                                                             )&lt;=0),"Birth-" &amp;AT45,""),"")
&amp;IFERROR(IF(AND((AT$44-AT46-150-Sheep!$R$320                                           )&gt;(AT$44-AU$44),(AT$44-AT46-150-Sheep!$R$320                                            )&lt;=0),"Wean-"&amp;AT45,""),"")
&amp;IFERROR(IF(AND((AT$44-AT46-150-Sheep!$R$321                                           )&gt;(AT$44-AU$44),(AT$44-AT46-150-Sheep!$R$321                                            )&lt;=0),"Alt1-"   &amp;AT45,""),"")
&amp;IFERROR(IF(AND((AT$44-AT46-150-Sheep!$R$322                                           )&gt;(AT$44-AU$44),(AT$44-AT46-150-Sheep!$R$322                                            )&lt;=0),"Alt2-"   &amp;AT45,""),"")</f>
        <v/>
      </c>
      <c r="AU47" s="440" t="str">
        <f xml:space="preserve">                    IF(AND((AU$44                                  -Sheep!$N$252                               )&gt;(AU$44-AV$44),(AU$44                                  -Sheep!$N$252                                )&lt;=0),"Born","")
&amp;                   IF(AND((AU$44-Sheep!$R$320-Sheep!$N$252                                )&gt;(AU$44-AV$44),(AU$44-Sheep!$R$320-Sheep!$N$252                                )&lt;=0),"WeanStd","")
&amp;                   IF(AND((AU$44-Sheep!$R$321-Sheep!$N$252                                )&gt;(AU$44-AV$44),(AU$44-Sheep!$R$321-Sheep!$N$252                                )&lt;=0),"WeanAlt1","")
&amp;                   IF(AND((AU$44-Sheep!$R$322-Sheep!$N$252                                )&gt;(AU$44-AV$44),(AU$44-Sheep!$R$322-Sheep!$N$252                                )&lt;=0),"WeanAlt2","")
&amp;IFERROR(IF(AND((AU$44-AU46                                                                                     )&gt;(AU$44-AV$44),(AU$44-AU46                                                                                     )&lt;=0),"Join-"    &amp;AU45,""),"")
&amp;IFERROR(IF(AND((AU$44-AU46-INDEX(Sheep!$V$327:$V$334,AU45,1))&gt;(AU$44-AV$44),(AU$44-AU46-INDEX(Sheep!$V$327:$V$334,AU45,1))&lt;=0),"Scan-"  &amp;AU45,""),"")
&amp;IFERROR(IF(AND((AU$44-AU46-150                                                                            )&gt;(AU$44-AV$44),(AU$44-AU46-150                                                                             )&lt;=0),"Birth-" &amp;AU45,""),"")
&amp;IFERROR(IF(AND((AU$44-AU46-150-Sheep!$R$320                                           )&gt;(AU$44-AV$44),(AU$44-AU46-150-Sheep!$R$320                                            )&lt;=0),"Wean-"&amp;AU45,""),"")
&amp;IFERROR(IF(AND((AU$44-AU46-150-Sheep!$R$321                                           )&gt;(AU$44-AV$44),(AU$44-AU46-150-Sheep!$R$321                                            )&lt;=0),"Alt1-"   &amp;AU45,""),"")
&amp;IFERROR(IF(AND((AU$44-AU46-150-Sheep!$R$322                                           )&gt;(AU$44-AV$44),(AU$44-AU46-150-Sheep!$R$322                                            )&lt;=0),"Alt2-"   &amp;AU45,""),"")</f>
        <v>WeanAlt1</v>
      </c>
      <c r="AV47" s="440" t="str">
        <f xml:space="preserve">                    IF(AND((AV$44                                  -Sheep!$N$252                               )&gt;(AV$44-AW$44),(AV$44                                  -Sheep!$N$252                                )&lt;=0),"Born","")
&amp;                   IF(AND((AV$44-Sheep!$R$320-Sheep!$N$252                                )&gt;(AV$44-AW$44),(AV$44-Sheep!$R$320-Sheep!$N$252                                )&lt;=0),"WeanStd","")
&amp;                   IF(AND((AV$44-Sheep!$R$321-Sheep!$N$252                                )&gt;(AV$44-AW$44),(AV$44-Sheep!$R$321-Sheep!$N$252                                )&lt;=0),"WeanAlt1","")
&amp;                   IF(AND((AV$44-Sheep!$R$322-Sheep!$N$252                                )&gt;(AV$44-AW$44),(AV$44-Sheep!$R$322-Sheep!$N$252                                )&lt;=0),"WeanAlt2","")
&amp;IFERROR(IF(AND((AV$44-AV46                                                                                     )&gt;(AV$44-AW$44),(AV$44-AV46                                                                                     )&lt;=0),"Join-"    &amp;AV45,""),"")
&amp;IFERROR(IF(AND((AV$44-AV46-INDEX(Sheep!$V$327:$V$334,AV45,1))&gt;(AV$44-AW$44),(AV$44-AV46-INDEX(Sheep!$V$327:$V$334,AV45,1))&lt;=0),"Scan-"  &amp;AV45,""),"")
&amp;IFERROR(IF(AND((AV$44-AV46-150                                                                            )&gt;(AV$44-AW$44),(AV$44-AV46-150                                                                             )&lt;=0),"Birth-" &amp;AV45,""),"")
&amp;IFERROR(IF(AND((AV$44-AV46-150-Sheep!$R$320                                           )&gt;(AV$44-AW$44),(AV$44-AV46-150-Sheep!$R$320                                            )&lt;=0),"Wean-"&amp;AV45,""),"")
&amp;IFERROR(IF(AND((AV$44-AV46-150-Sheep!$R$321                                           )&gt;(AV$44-AW$44),(AV$44-AV46-150-Sheep!$R$321                                            )&lt;=0),"Alt1-"   &amp;AV45,""),"")
&amp;IFERROR(IF(AND((AV$44-AV46-150-Sheep!$R$322                                           )&gt;(AV$44-AW$44),(AV$44-AV46-150-Sheep!$R$322                                            )&lt;=0),"Alt2-"   &amp;AV45,""),"")</f>
        <v/>
      </c>
      <c r="AW47" s="440" t="str">
        <f xml:space="preserve">                    IF(AND((AW$44                                  -Sheep!$N$252                               )&gt;(AW$44-AX$44),(AW$44                                  -Sheep!$N$252                                )&lt;=0),"Born","")
&amp;                   IF(AND((AW$44-Sheep!$R$320-Sheep!$N$252                                )&gt;(AW$44-AX$44),(AW$44-Sheep!$R$320-Sheep!$N$252                                )&lt;=0),"WeanStd","")
&amp;                   IF(AND((AW$44-Sheep!$R$321-Sheep!$N$252                                )&gt;(AW$44-AX$44),(AW$44-Sheep!$R$321-Sheep!$N$252                                )&lt;=0),"WeanAlt1","")
&amp;                   IF(AND((AW$44-Sheep!$R$322-Sheep!$N$252                                )&gt;(AW$44-AX$44),(AW$44-Sheep!$R$322-Sheep!$N$252                                )&lt;=0),"WeanAlt2","")
&amp;IFERROR(IF(AND((AW$44-AW46                                                                                     )&gt;(AW$44-AX$44),(AW$44-AW46                                                                                     )&lt;=0),"Join-"    &amp;AW45,""),"")
&amp;IFERROR(IF(AND((AW$44-AW46-INDEX(Sheep!$V$327:$V$334,AW45,1))&gt;(AW$44-AX$44),(AW$44-AW46-INDEX(Sheep!$V$327:$V$334,AW45,1))&lt;=0),"Scan-"  &amp;AW45,""),"")
&amp;IFERROR(IF(AND((AW$44-AW46-150                                                                            )&gt;(AW$44-AX$44),(AW$44-AW46-150                                                                             )&lt;=0),"Birth-" &amp;AW45,""),"")
&amp;IFERROR(IF(AND((AW$44-AW46-150-Sheep!$R$320                                           )&gt;(AW$44-AX$44),(AW$44-AW46-150-Sheep!$R$320                                            )&lt;=0),"Wean-"&amp;AW45,""),"")
&amp;IFERROR(IF(AND((AW$44-AW46-150-Sheep!$R$321                                           )&gt;(AW$44-AX$44),(AW$44-AW46-150-Sheep!$R$321                                            )&lt;=0),"Alt1-"   &amp;AW45,""),"")
&amp;IFERROR(IF(AND((AW$44-AW46-150-Sheep!$R$322                                           )&gt;(AW$44-AX$44),(AW$44-AW46-150-Sheep!$R$322                                            )&lt;=0),"Alt2-"   &amp;AW45,""),"")</f>
        <v/>
      </c>
      <c r="AX47" s="440" t="str">
        <f xml:space="preserve">                    IF(AND((AX$44                                  -Sheep!$N$252                               )&gt;(AX$44-AY$44),(AX$44                                  -Sheep!$N$252                                )&lt;=0),"Born","")
&amp;                   IF(AND((AX$44-Sheep!$R$320-Sheep!$N$252                                )&gt;(AX$44-AY$44),(AX$44-Sheep!$R$320-Sheep!$N$252                                )&lt;=0),"WeanStd","")
&amp;                   IF(AND((AX$44-Sheep!$R$321-Sheep!$N$252                                )&gt;(AX$44-AY$44),(AX$44-Sheep!$R$321-Sheep!$N$252                                )&lt;=0),"WeanAlt1","")
&amp;                   IF(AND((AX$44-Sheep!$R$322-Sheep!$N$252                                )&gt;(AX$44-AY$44),(AX$44-Sheep!$R$322-Sheep!$N$252                                )&lt;=0),"WeanAlt2","")
&amp;IFERROR(IF(AND((AX$44-AX46                                                                                     )&gt;(AX$44-AY$44),(AX$44-AX46                                                                                     )&lt;=0),"Join-"    &amp;AX45,""),"")
&amp;IFERROR(IF(AND((AX$44-AX46-INDEX(Sheep!$V$327:$V$334,AX45,1))&gt;(AX$44-AY$44),(AX$44-AX46-INDEX(Sheep!$V$327:$V$334,AX45,1))&lt;=0),"Scan-"  &amp;AX45,""),"")
&amp;IFERROR(IF(AND((AX$44-AX46-150                                                                            )&gt;(AX$44-AY$44),(AX$44-AX46-150                                                                             )&lt;=0),"Birth-" &amp;AX45,""),"")
&amp;IFERROR(IF(AND((AX$44-AX46-150-Sheep!$R$320                                           )&gt;(AX$44-AY$44),(AX$44-AX46-150-Sheep!$R$320                                            )&lt;=0),"Wean-"&amp;AX45,""),"")
&amp;IFERROR(IF(AND((AX$44-AX46-150-Sheep!$R$321                                           )&gt;(AX$44-AY$44),(AX$44-AX46-150-Sheep!$R$321                                            )&lt;=0),"Alt1-"   &amp;AX45,""),"")
&amp;IFERROR(IF(AND((AX$44-AX46-150-Sheep!$R$322                                           )&gt;(AX$44-AY$44),(AX$44-AX46-150-Sheep!$R$322                                            )&lt;=0),"Alt2-"   &amp;AX45,""),"")</f>
        <v/>
      </c>
      <c r="AY47" s="440" t="str">
        <f xml:space="preserve">                    IF(AND((AY$44                                  -Sheep!$N$252                               )&gt;(AY$44-AZ$44),(AY$44                                  -Sheep!$N$252                                )&lt;=0),"Born","")
&amp;                   IF(AND((AY$44-Sheep!$R$320-Sheep!$N$252                                )&gt;(AY$44-AZ$44),(AY$44-Sheep!$R$320-Sheep!$N$252                                )&lt;=0),"WeanStd","")
&amp;                   IF(AND((AY$44-Sheep!$R$321-Sheep!$N$252                                )&gt;(AY$44-AZ$44),(AY$44-Sheep!$R$321-Sheep!$N$252                                )&lt;=0),"WeanAlt1","")
&amp;                   IF(AND((AY$44-Sheep!$R$322-Sheep!$N$252                                )&gt;(AY$44-AZ$44),(AY$44-Sheep!$R$322-Sheep!$N$252                                )&lt;=0),"WeanAlt2","")
&amp;IFERROR(IF(AND((AY$44-AY46                                                                                     )&gt;(AY$44-AZ$44),(AY$44-AY46                                                                                     )&lt;=0),"Join-"    &amp;AY45,""),"")
&amp;IFERROR(IF(AND((AY$44-AY46-INDEX(Sheep!$V$327:$V$334,AY45,1))&gt;(AY$44-AZ$44),(AY$44-AY46-INDEX(Sheep!$V$327:$V$334,AY45,1))&lt;=0),"Scan-"  &amp;AY45,""),"")
&amp;IFERROR(IF(AND((AY$44-AY46-150                                                                            )&gt;(AY$44-AZ$44),(AY$44-AY46-150                                                                             )&lt;=0),"Birth-" &amp;AY45,""),"")
&amp;IFERROR(IF(AND((AY$44-AY46-150-Sheep!$R$320                                           )&gt;(AY$44-AZ$44),(AY$44-AY46-150-Sheep!$R$320                                            )&lt;=0),"Wean-"&amp;AY45,""),"")
&amp;IFERROR(IF(AND((AY$44-AY46-150-Sheep!$R$321                                           )&gt;(AY$44-AZ$44),(AY$44-AY46-150-Sheep!$R$321                                            )&lt;=0),"Alt1-"   &amp;AY45,""),"")
&amp;IFERROR(IF(AND((AY$44-AY46-150-Sheep!$R$322                                           )&gt;(AY$44-AZ$44),(AY$44-AY46-150-Sheep!$R$322                                            )&lt;=0),"Alt2-"   &amp;AY45,""),"")</f>
        <v>WeanAlt2</v>
      </c>
      <c r="AZ47" s="440" t="str">
        <f xml:space="preserve">                    IF(AND((AZ$44                                  -Sheep!$N$252                               )&gt;(AZ$44-BA$44),(AZ$44                                  -Sheep!$N$252                                )&lt;=0),"Born","")
&amp;                   IF(AND((AZ$44-Sheep!$R$320-Sheep!$N$252                                )&gt;(AZ$44-BA$44),(AZ$44-Sheep!$R$320-Sheep!$N$252                                )&lt;=0),"WeanStd","")
&amp;                   IF(AND((AZ$44-Sheep!$R$321-Sheep!$N$252                                )&gt;(AZ$44-BA$44),(AZ$44-Sheep!$R$321-Sheep!$N$252                                )&lt;=0),"WeanAlt1","")
&amp;                   IF(AND((AZ$44-Sheep!$R$322-Sheep!$N$252                                )&gt;(AZ$44-BA$44),(AZ$44-Sheep!$R$322-Sheep!$N$252                                )&lt;=0),"WeanAlt2","")
&amp;IFERROR(IF(AND((AZ$44-AZ46                                                                                     )&gt;(AZ$44-BA$44),(AZ$44-AZ46                                                                                     )&lt;=0),"Join-"    &amp;AZ45,""),"")
&amp;IFERROR(IF(AND((AZ$44-AZ46-INDEX(Sheep!$V$327:$V$334,AZ45,1))&gt;(AZ$44-BA$44),(AZ$44-AZ46-INDEX(Sheep!$V$327:$V$334,AZ45,1))&lt;=0),"Scan-"  &amp;AZ45,""),"")
&amp;IFERROR(IF(AND((AZ$44-AZ46-150                                                                            )&gt;(AZ$44-BA$44),(AZ$44-AZ46-150                                                                             )&lt;=0),"Birth-" &amp;AZ45,""),"")
&amp;IFERROR(IF(AND((AZ$44-AZ46-150-Sheep!$R$320                                           )&gt;(AZ$44-BA$44),(AZ$44-AZ46-150-Sheep!$R$320                                            )&lt;=0),"Wean-"&amp;AZ45,""),"")
&amp;IFERROR(IF(AND((AZ$44-AZ46-150-Sheep!$R$321                                           )&gt;(AZ$44-BA$44),(AZ$44-AZ46-150-Sheep!$R$321                                            )&lt;=0),"Alt1-"   &amp;AZ45,""),"")
&amp;IFERROR(IF(AND((AZ$44-AZ46-150-Sheep!$R$322                                           )&gt;(AZ$44-BA$44),(AZ$44-AZ46-150-Sheep!$R$322                                            )&lt;=0),"Alt2-"   &amp;AZ45,""),"")</f>
        <v/>
      </c>
      <c r="BA47" s="440" t="str">
        <f xml:space="preserve">                    IF(AND((BA$44                                  -Sheep!$N$252                               )&gt;(BA$44-BB$44),(BA$44                                  -Sheep!$N$252                                )&lt;=0),"Born","")
&amp;                   IF(AND((BA$44-Sheep!$R$320-Sheep!$N$252                                )&gt;(BA$44-BB$44),(BA$44-Sheep!$R$320-Sheep!$N$252                                )&lt;=0),"WeanStd","")
&amp;                   IF(AND((BA$44-Sheep!$R$321-Sheep!$N$252                                )&gt;(BA$44-BB$44),(BA$44-Sheep!$R$321-Sheep!$N$252                                )&lt;=0),"WeanAlt1","")
&amp;                   IF(AND((BA$44-Sheep!$R$322-Sheep!$N$252                                )&gt;(BA$44-BB$44),(BA$44-Sheep!$R$322-Sheep!$N$252                                )&lt;=0),"WeanAlt2","")
&amp;IFERROR(IF(AND((BA$44-BA46                                                                                     )&gt;(BA$44-BB$44),(BA$44-BA46                                                                                     )&lt;=0),"Join-"    &amp;BA45,""),"")
&amp;IFERROR(IF(AND((BA$44-BA46-INDEX(Sheep!$V$327:$V$334,BA45,1))&gt;(BA$44-BB$44),(BA$44-BA46-INDEX(Sheep!$V$327:$V$334,BA45,1))&lt;=0),"Scan-"  &amp;BA45,""),"")
&amp;IFERROR(IF(AND((BA$44-BA46-150                                                                            )&gt;(BA$44-BB$44),(BA$44-BA46-150                                                                             )&lt;=0),"Birth-" &amp;BA45,""),"")
&amp;IFERROR(IF(AND((BA$44-BA46-150-Sheep!$R$320                                           )&gt;(BA$44-BB$44),(BA$44-BA46-150-Sheep!$R$320                                            )&lt;=0),"Wean-"&amp;BA45,""),"")
&amp;IFERROR(IF(AND((BA$44-BA46-150-Sheep!$R$321                                           )&gt;(BA$44-BB$44),(BA$44-BA46-150-Sheep!$R$321                                            )&lt;=0),"Alt1-"   &amp;BA45,""),"")
&amp;IFERROR(IF(AND((BA$44-BA46-150-Sheep!$R$322                                           )&gt;(BA$44-BB$44),(BA$44-BA46-150-Sheep!$R$322                                            )&lt;=0),"Alt2-"   &amp;BA45,""),"")</f>
        <v/>
      </c>
      <c r="BB47" s="440" t="str">
        <f xml:space="preserve">                    IF(AND((BB$44                                  -Sheep!$N$252                               )&gt;(BB$44-BC$44),(BB$44                                  -Sheep!$N$252                                )&lt;=0),"Born","")
&amp;                   IF(AND((BB$44-Sheep!$R$320-Sheep!$N$252                                )&gt;(BB$44-BC$44),(BB$44-Sheep!$R$320-Sheep!$N$252                                )&lt;=0),"WeanStd","")
&amp;                   IF(AND((BB$44-Sheep!$R$321-Sheep!$N$252                                )&gt;(BB$44-BC$44),(BB$44-Sheep!$R$321-Sheep!$N$252                                )&lt;=0),"WeanAlt1","")
&amp;                   IF(AND((BB$44-Sheep!$R$322-Sheep!$N$252                                )&gt;(BB$44-BC$44),(BB$44-Sheep!$R$322-Sheep!$N$252                                )&lt;=0),"WeanAlt2","")
&amp;IFERROR(IF(AND((BB$44-BB46                                                                                     )&gt;(BB$44-BC$44),(BB$44-BB46                                                                                     )&lt;=0),"Join-"    &amp;BB45,""),"")
&amp;IFERROR(IF(AND((BB$44-BB46-INDEX(Sheep!$V$327:$V$334,BB45,1))&gt;(BB$44-BC$44),(BB$44-BB46-INDEX(Sheep!$V$327:$V$334,BB45,1))&lt;=0),"Scan-"  &amp;BB45,""),"")
&amp;IFERROR(IF(AND((BB$44-BB46-150                                                                            )&gt;(BB$44-BC$44),(BB$44-BB46-150                                                                             )&lt;=0),"Birth-" &amp;BB45,""),"")
&amp;IFERROR(IF(AND((BB$44-BB46-150-Sheep!$R$320                                           )&gt;(BB$44-BC$44),(BB$44-BB46-150-Sheep!$R$320                                            )&lt;=0),"Wean-"&amp;BB45,""),"")
&amp;IFERROR(IF(AND((BB$44-BB46-150-Sheep!$R$321                                           )&gt;(BB$44-BC$44),(BB$44-BB46-150-Sheep!$R$321                                            )&lt;=0),"Alt1-"   &amp;BB45,""),"")
&amp;IFERROR(IF(AND((BB$44-BB46-150-Sheep!$R$322                                           )&gt;(BB$44-BC$44),(BB$44-BB46-150-Sheep!$R$322                                            )&lt;=0),"Alt2-"   &amp;BB45,""),"")</f>
        <v/>
      </c>
      <c r="BC47" s="440" t="str">
        <f xml:space="preserve">                    IF(AND((BC$44                                  -Sheep!$N$252                               )&gt;(BC$44-BD$44),(BC$44                                  -Sheep!$N$252                                )&lt;=0),"Born","")
&amp;                   IF(AND((BC$44-Sheep!$R$320-Sheep!$N$252                                )&gt;(BC$44-BD$44),(BC$44-Sheep!$R$320-Sheep!$N$252                                )&lt;=0),"WeanStd","")
&amp;                   IF(AND((BC$44-Sheep!$R$321-Sheep!$N$252                                )&gt;(BC$44-BD$44),(BC$44-Sheep!$R$321-Sheep!$N$252                                )&lt;=0),"WeanAlt1","")
&amp;                   IF(AND((BC$44-Sheep!$R$322-Sheep!$N$252                                )&gt;(BC$44-BD$44),(BC$44-Sheep!$R$322-Sheep!$N$252                                )&lt;=0),"WeanAlt2","")
&amp;IFERROR(IF(AND((BC$44-BC46                                                                                     )&gt;(BC$44-BD$44),(BC$44-BC46                                                                                     )&lt;=0),"Join-"    &amp;BC45,""),"")
&amp;IFERROR(IF(AND((BC$44-BC46-INDEX(Sheep!$V$327:$V$334,BC45,1))&gt;(BC$44-BD$44),(BC$44-BC46-INDEX(Sheep!$V$327:$V$334,BC45,1))&lt;=0),"Scan-"  &amp;BC45,""),"")
&amp;IFERROR(IF(AND((BC$44-BC46-150                                                                            )&gt;(BC$44-BD$44),(BC$44-BC46-150                                                                             )&lt;=0),"Birth-" &amp;BC45,""),"")
&amp;IFERROR(IF(AND((BC$44-BC46-150-Sheep!$R$320                                           )&gt;(BC$44-BD$44),(BC$44-BC46-150-Sheep!$R$320                                            )&lt;=0),"Wean-"&amp;BC45,""),"")
&amp;IFERROR(IF(AND((BC$44-BC46-150-Sheep!$R$321                                           )&gt;(BC$44-BD$44),(BC$44-BC46-150-Sheep!$R$321                                            )&lt;=0),"Alt1-"   &amp;BC45,""),"")
&amp;IFERROR(IF(AND((BC$44-BC46-150-Sheep!$R$322                                           )&gt;(BC$44-BD$44),(BC$44-BC46-150-Sheep!$R$322                                            )&lt;=0),"Alt2-"   &amp;BC45,""),"")</f>
        <v/>
      </c>
      <c r="BD47" s="440" t="str">
        <f xml:space="preserve">                    IF(AND((BD$44                                  -Sheep!$N$252                               )&gt;(BD$44-BE$44),(BD$44                                  -Sheep!$N$252                                )&lt;=0),"Born","")
&amp;                   IF(AND((BD$44-Sheep!$R$320-Sheep!$N$252                                )&gt;(BD$44-BE$44),(BD$44-Sheep!$R$320-Sheep!$N$252                                )&lt;=0),"WeanStd","")
&amp;                   IF(AND((BD$44-Sheep!$R$321-Sheep!$N$252                                )&gt;(BD$44-BE$44),(BD$44-Sheep!$R$321-Sheep!$N$252                                )&lt;=0),"WeanAlt1","")
&amp;                   IF(AND((BD$44-Sheep!$R$322-Sheep!$N$252                                )&gt;(BD$44-BE$44),(BD$44-Sheep!$R$322-Sheep!$N$252                                )&lt;=0),"WeanAlt2","")
&amp;IFERROR(IF(AND((BD$44-BD46                                                                                     )&gt;(BD$44-BE$44),(BD$44-BD46                                                                                     )&lt;=0),"Join-"    &amp;BD45,""),"")
&amp;IFERROR(IF(AND((BD$44-BD46-INDEX(Sheep!$V$327:$V$334,BD45,1))&gt;(BD$44-BE$44),(BD$44-BD46-INDEX(Sheep!$V$327:$V$334,BD45,1))&lt;=0),"Scan-"  &amp;BD45,""),"")
&amp;IFERROR(IF(AND((BD$44-BD46-150                                                                            )&gt;(BD$44-BE$44),(BD$44-BD46-150                                                                             )&lt;=0),"Birth-" &amp;BD45,""),"")
&amp;IFERROR(IF(AND((BD$44-BD46-150-Sheep!$R$320                                           )&gt;(BD$44-BE$44),(BD$44-BD46-150-Sheep!$R$320                                            )&lt;=0),"Wean-"&amp;BD45,""),"")
&amp;IFERROR(IF(AND((BD$44-BD46-150-Sheep!$R$321                                           )&gt;(BD$44-BE$44),(BD$44-BD46-150-Sheep!$R$321                                            )&lt;=0),"Alt1-"   &amp;BD45,""),"")
&amp;IFERROR(IF(AND((BD$44-BD46-150-Sheep!$R$322                                           )&gt;(BD$44-BE$44),(BD$44-BD46-150-Sheep!$R$322                                            )&lt;=0),"Alt2-"   &amp;BD45,""),"")</f>
        <v/>
      </c>
      <c r="BE47" s="440" t="str">
        <f xml:space="preserve">                    IF(AND((BE$44                                  -Sheep!$N$252                               )&gt;(BE$44-BF$44),(BE$44                                  -Sheep!$N$252                                )&lt;=0),"Born","")
&amp;                   IF(AND((BE$44-Sheep!$R$320-Sheep!$N$252                                )&gt;(BE$44-BF$44),(BE$44-Sheep!$R$320-Sheep!$N$252                                )&lt;=0),"WeanStd","")
&amp;                   IF(AND((BE$44-Sheep!$R$321-Sheep!$N$252                                )&gt;(BE$44-BF$44),(BE$44-Sheep!$R$321-Sheep!$N$252                                )&lt;=0),"WeanAlt1","")
&amp;                   IF(AND((BE$44-Sheep!$R$322-Sheep!$N$252                                )&gt;(BE$44-BF$44),(BE$44-Sheep!$R$322-Sheep!$N$252                                )&lt;=0),"WeanAlt2","")
&amp;IFERROR(IF(AND((BE$44-BE46                                                                                     )&gt;(BE$44-BF$44),(BE$44-BE46                                                                                     )&lt;=0),"Join-"    &amp;BE45,""),"")
&amp;IFERROR(IF(AND((BE$44-BE46-INDEX(Sheep!$V$327:$V$334,BE45,1))&gt;(BE$44-BF$44),(BE$44-BE46-INDEX(Sheep!$V$327:$V$334,BE45,1))&lt;=0),"Scan-"  &amp;BE45,""),"")
&amp;IFERROR(IF(AND((BE$44-BE46-150                                                                            )&gt;(BE$44-BF$44),(BE$44-BE46-150                                                                             )&lt;=0),"Birth-" &amp;BE45,""),"")
&amp;IFERROR(IF(AND((BE$44-BE46-150-Sheep!$R$320                                           )&gt;(BE$44-BF$44),(BE$44-BE46-150-Sheep!$R$320                                            )&lt;=0),"Wean-"&amp;BE45,""),"")
&amp;IFERROR(IF(AND((BE$44-BE46-150-Sheep!$R$321                                           )&gt;(BE$44-BF$44),(BE$44-BE46-150-Sheep!$R$321                                            )&lt;=0),"Alt1-"   &amp;BE45,""),"")
&amp;IFERROR(IF(AND((BE$44-BE46-150-Sheep!$R$322                                           )&gt;(BE$44-BF$44),(BE$44-BE46-150-Sheep!$R$322                                            )&lt;=0),"Alt2-"   &amp;BE45,""),"")</f>
        <v/>
      </c>
      <c r="BF47" s="440" t="str">
        <f xml:space="preserve">                    IF(AND((BF$44                                  -Sheep!$N$252                               )&gt;(BF$44-BG$44),(BF$44                                  -Sheep!$N$252                                )&lt;=0),"Born","")
&amp;                   IF(AND((BF$44-Sheep!$R$320-Sheep!$N$252                                )&gt;(BF$44-BG$44),(BF$44-Sheep!$R$320-Sheep!$N$252                                )&lt;=0),"WeanStd","")
&amp;                   IF(AND((BF$44-Sheep!$R$321-Sheep!$N$252                                )&gt;(BF$44-BG$44),(BF$44-Sheep!$R$321-Sheep!$N$252                                )&lt;=0),"WeanAlt1","")
&amp;                   IF(AND((BF$44-Sheep!$R$322-Sheep!$N$252                                )&gt;(BF$44-BG$44),(BF$44-Sheep!$R$322-Sheep!$N$252                                )&lt;=0),"WeanAlt2","")
&amp;IFERROR(IF(AND((BF$44-BF46                                                                                     )&gt;(BF$44-BG$44),(BF$44-BF46                                                                                     )&lt;=0),"Join-"    &amp;BF45,""),"")
&amp;IFERROR(IF(AND((BF$44-BF46-INDEX(Sheep!$V$327:$V$334,BF45,1))&gt;(BF$44-BG$44),(BF$44-BF46-INDEX(Sheep!$V$327:$V$334,BF45,1))&lt;=0),"Scan-"  &amp;BF45,""),"")
&amp;IFERROR(IF(AND((BF$44-BF46-150                                                                            )&gt;(BF$44-BG$44),(BF$44-BF46-150                                                                             )&lt;=0),"Birth-" &amp;BF45,""),"")
&amp;IFERROR(IF(AND((BF$44-BF46-150-Sheep!$R$320                                           )&gt;(BF$44-BG$44),(BF$44-BF46-150-Sheep!$R$320                                            )&lt;=0),"Wean-"&amp;BF45,""),"")
&amp;IFERROR(IF(AND((BF$44-BF46-150-Sheep!$R$321                                           )&gt;(BF$44-BG$44),(BF$44-BF46-150-Sheep!$R$321                                            )&lt;=0),"Alt1-"   &amp;BF45,""),"")
&amp;IFERROR(IF(AND((BF$44-BF46-150-Sheep!$R$322                                           )&gt;(BF$44-BG$44),(BF$44-BF46-150-Sheep!$R$322                                            )&lt;=0),"Alt2-"   &amp;BF45,""),"")</f>
        <v/>
      </c>
      <c r="BG47" s="440" t="str">
        <f xml:space="preserve">                    IF(AND((BG$44                                  -Sheep!$N$252                               )&gt;(BG$44-BH$44),(BG$44                                  -Sheep!$N$252                                )&lt;=0),"Born","")
&amp;                   IF(AND((BG$44-Sheep!$R$320-Sheep!$N$252                                )&gt;(BG$44-BH$44),(BG$44-Sheep!$R$320-Sheep!$N$252                                )&lt;=0),"WeanStd","")
&amp;                   IF(AND((BG$44-Sheep!$R$321-Sheep!$N$252                                )&gt;(BG$44-BH$44),(BG$44-Sheep!$R$321-Sheep!$N$252                                )&lt;=0),"WeanAlt1","")
&amp;                   IF(AND((BG$44-Sheep!$R$322-Sheep!$N$252                                )&gt;(BG$44-BH$44),(BG$44-Sheep!$R$322-Sheep!$N$252                                )&lt;=0),"WeanAlt2","")
&amp;IFERROR(IF(AND((BG$44-BG46                                                                                     )&gt;(BG$44-BH$44),(BG$44-BG46                                                                                     )&lt;=0),"Join-"    &amp;BG45,""),"")
&amp;IFERROR(IF(AND((BG$44-BG46-INDEX(Sheep!$V$327:$V$334,BG45,1))&gt;(BG$44-BH$44),(BG$44-BG46-INDEX(Sheep!$V$327:$V$334,BG45,1))&lt;=0),"Scan-"  &amp;BG45,""),"")
&amp;IFERROR(IF(AND((BG$44-BG46-150                                                                            )&gt;(BG$44-BH$44),(BG$44-BG46-150                                                                             )&lt;=0),"Birth-" &amp;BG45,""),"")
&amp;IFERROR(IF(AND((BG$44-BG46-150-Sheep!$R$320                                           )&gt;(BG$44-BH$44),(BG$44-BG46-150-Sheep!$R$320                                            )&lt;=0),"Wean-"&amp;BG45,""),"")
&amp;IFERROR(IF(AND((BG$44-BG46-150-Sheep!$R$321                                           )&gt;(BG$44-BH$44),(BG$44-BG46-150-Sheep!$R$321                                            )&lt;=0),"Alt1-"   &amp;BG45,""),"")
&amp;IFERROR(IF(AND((BG$44-BG46-150-Sheep!$R$322                                           )&gt;(BG$44-BH$44),(BG$44-BG46-150-Sheep!$R$322                                            )&lt;=0),"Alt2-"   &amp;BG45,""),"")</f>
        <v/>
      </c>
      <c r="BH47" s="440" t="str">
        <f xml:space="preserve">                    IF(AND((BH$44                                  -Sheep!$N$252                               )&gt;(BH$44-BI$44),(BH$44                                  -Sheep!$N$252                                )&lt;=0),"Born","")
&amp;                   IF(AND((BH$44-Sheep!$R$320-Sheep!$N$252                                )&gt;(BH$44-BI$44),(BH$44-Sheep!$R$320-Sheep!$N$252                                )&lt;=0),"WeanStd","")
&amp;                   IF(AND((BH$44-Sheep!$R$321-Sheep!$N$252                                )&gt;(BH$44-BI$44),(BH$44-Sheep!$R$321-Sheep!$N$252                                )&lt;=0),"WeanAlt1","")
&amp;                   IF(AND((BH$44-Sheep!$R$322-Sheep!$N$252                                )&gt;(BH$44-BI$44),(BH$44-Sheep!$R$322-Sheep!$N$252                                )&lt;=0),"WeanAlt2","")
&amp;IFERROR(IF(AND((BH$44-BH46                                                                                     )&gt;(BH$44-BI$44),(BH$44-BH46                                                                                     )&lt;=0),"Join-"    &amp;BH45,""),"")
&amp;IFERROR(IF(AND((BH$44-BH46-INDEX(Sheep!$V$327:$V$334,BH45,1))&gt;(BH$44-BI$44),(BH$44-BH46-INDEX(Sheep!$V$327:$V$334,BH45,1))&lt;=0),"Scan-"  &amp;BH45,""),"")
&amp;IFERROR(IF(AND((BH$44-BH46-150                                                                            )&gt;(BH$44-BI$44),(BH$44-BH46-150                                                                             )&lt;=0),"Birth-" &amp;BH45,""),"")
&amp;IFERROR(IF(AND((BH$44-BH46-150-Sheep!$R$320                                           )&gt;(BH$44-BI$44),(BH$44-BH46-150-Sheep!$R$320                                            )&lt;=0),"Wean-"&amp;BH45,""),"")
&amp;IFERROR(IF(AND((BH$44-BH46-150-Sheep!$R$321                                           )&gt;(BH$44-BI$44),(BH$44-BH46-150-Sheep!$R$321                                            )&lt;=0),"Alt1-"   &amp;BH45,""),"")
&amp;IFERROR(IF(AND((BH$44-BH46-150-Sheep!$R$322                                           )&gt;(BH$44-BI$44),(BH$44-BH46-150-Sheep!$R$322                                            )&lt;=0),"Alt2-"   &amp;BH45,""),"")</f>
        <v/>
      </c>
      <c r="BI47" s="440" t="str">
        <f xml:space="preserve">                    IF(AND((BI$44                                  -Sheep!$N$252                               )&gt;(BI$44-BJ$44),(BI$44                                  -Sheep!$N$252                                )&lt;=0),"Born","")
&amp;                   IF(AND((BI$44-Sheep!$R$320-Sheep!$N$252                                )&gt;(BI$44-BJ$44),(BI$44-Sheep!$R$320-Sheep!$N$252                                )&lt;=0),"WeanStd","")
&amp;                   IF(AND((BI$44-Sheep!$R$321-Sheep!$N$252                                )&gt;(BI$44-BJ$44),(BI$44-Sheep!$R$321-Sheep!$N$252                                )&lt;=0),"WeanAlt1","")
&amp;                   IF(AND((BI$44-Sheep!$R$322-Sheep!$N$252                                )&gt;(BI$44-BJ$44),(BI$44-Sheep!$R$322-Sheep!$N$252                                )&lt;=0),"WeanAlt2","")
&amp;IFERROR(IF(AND((BI$44-BI46                                                                                     )&gt;(BI$44-BJ$44),(BI$44-BI46                                                                                     )&lt;=0),"Join-"    &amp;BI45,""),"")
&amp;IFERROR(IF(AND((BI$44-BI46-INDEX(Sheep!$V$327:$V$334,BI45,1))&gt;(BI$44-BJ$44),(BI$44-BI46-INDEX(Sheep!$V$327:$V$334,BI45,1))&lt;=0),"Scan-"  &amp;BI45,""),"")
&amp;IFERROR(IF(AND((BI$44-BI46-150                                                                            )&gt;(BI$44-BJ$44),(BI$44-BI46-150                                                                             )&lt;=0),"Birth-" &amp;BI45,""),"")
&amp;IFERROR(IF(AND((BI$44-BI46-150-Sheep!$R$320                                           )&gt;(BI$44-BJ$44),(BI$44-BI46-150-Sheep!$R$320                                            )&lt;=0),"Wean-"&amp;BI45,""),"")
&amp;IFERROR(IF(AND((BI$44-BI46-150-Sheep!$R$321                                           )&gt;(BI$44-BJ$44),(BI$44-BI46-150-Sheep!$R$321                                            )&lt;=0),"Alt1-"   &amp;BI45,""),"")
&amp;IFERROR(IF(AND((BI$44-BI46-150-Sheep!$R$322                                           )&gt;(BI$44-BJ$44),(BI$44-BI46-150-Sheep!$R$322                                            )&lt;=0),"Alt2-"   &amp;BI45,""),"")</f>
        <v/>
      </c>
      <c r="BJ47" s="440" t="str">
        <f xml:space="preserve">                    IF(AND((BJ$44                                  -Sheep!$N$252                               )&gt;(BJ$44-BK$44),(BJ$44                                  -Sheep!$N$252                                )&lt;=0),"Born","")
&amp;                   IF(AND((BJ$44-Sheep!$R$320-Sheep!$N$252                                )&gt;(BJ$44-BK$44),(BJ$44-Sheep!$R$320-Sheep!$N$252                                )&lt;=0),"WeanStd","")
&amp;                   IF(AND((BJ$44-Sheep!$R$321-Sheep!$N$252                                )&gt;(BJ$44-BK$44),(BJ$44-Sheep!$R$321-Sheep!$N$252                                )&lt;=0),"WeanAlt1","")
&amp;                   IF(AND((BJ$44-Sheep!$R$322-Sheep!$N$252                                )&gt;(BJ$44-BK$44),(BJ$44-Sheep!$R$322-Sheep!$N$252                                )&lt;=0),"WeanAlt2","")
&amp;IFERROR(IF(AND((BJ$44-BJ46                                                                                     )&gt;(BJ$44-BK$44),(BJ$44-BJ46                                                                                     )&lt;=0),"Join-"    &amp;BJ45,""),"")
&amp;IFERROR(IF(AND((BJ$44-BJ46-INDEX(Sheep!$V$327:$V$334,BJ45,1))&gt;(BJ$44-BK$44),(BJ$44-BJ46-INDEX(Sheep!$V$327:$V$334,BJ45,1))&lt;=0),"Scan-"  &amp;BJ45,""),"")
&amp;IFERROR(IF(AND((BJ$44-BJ46-150                                                                            )&gt;(BJ$44-BK$44),(BJ$44-BJ46-150                                                                             )&lt;=0),"Birth-" &amp;BJ45,""),"")
&amp;IFERROR(IF(AND((BJ$44-BJ46-150-Sheep!$R$320                                           )&gt;(BJ$44-BK$44),(BJ$44-BJ46-150-Sheep!$R$320                                            )&lt;=0),"Wean-"&amp;BJ45,""),"")
&amp;IFERROR(IF(AND((BJ$44-BJ46-150-Sheep!$R$321                                           )&gt;(BJ$44-BK$44),(BJ$44-BJ46-150-Sheep!$R$321                                            )&lt;=0),"Alt1-"   &amp;BJ45,""),"")
&amp;IFERROR(IF(AND((BJ$44-BJ46-150-Sheep!$R$322                                           )&gt;(BJ$44-BK$44),(BJ$44-BJ46-150-Sheep!$R$322                                            )&lt;=0),"Alt2-"   &amp;BJ45,""),"")</f>
        <v/>
      </c>
      <c r="BK47" s="440" t="str">
        <f xml:space="preserve">                    IF(AND((BK$44                                  -Sheep!$N$252                               )&gt;(BK$44-BL$44),(BK$44                                  -Sheep!$N$252                                )&lt;=0),"Born","")
&amp;                   IF(AND((BK$44-Sheep!$R$320-Sheep!$N$252                                )&gt;(BK$44-BL$44),(BK$44-Sheep!$R$320-Sheep!$N$252                                )&lt;=0),"WeanStd","")
&amp;                   IF(AND((BK$44-Sheep!$R$321-Sheep!$N$252                                )&gt;(BK$44-BL$44),(BK$44-Sheep!$R$321-Sheep!$N$252                                )&lt;=0),"WeanAlt1","")
&amp;                   IF(AND((BK$44-Sheep!$R$322-Sheep!$N$252                                )&gt;(BK$44-BL$44),(BK$44-Sheep!$R$322-Sheep!$N$252                                )&lt;=0),"WeanAlt2","")
&amp;IFERROR(IF(AND((BK$44-BK46                                                                                     )&gt;(BK$44-BL$44),(BK$44-BK46                                                                                     )&lt;=0),"Join-"    &amp;BK45,""),"")
&amp;IFERROR(IF(AND((BK$44-BK46-INDEX(Sheep!$V$327:$V$334,BK45,1))&gt;(BK$44-BL$44),(BK$44-BK46-INDEX(Sheep!$V$327:$V$334,BK45,1))&lt;=0),"Scan-"  &amp;BK45,""),"")
&amp;IFERROR(IF(AND((BK$44-BK46-150                                                                            )&gt;(BK$44-BL$44),(BK$44-BK46-150                                                                             )&lt;=0),"Birth-" &amp;BK45,""),"")
&amp;IFERROR(IF(AND((BK$44-BK46-150-Sheep!$R$320                                           )&gt;(BK$44-BL$44),(BK$44-BK46-150-Sheep!$R$320                                            )&lt;=0),"Wean-"&amp;BK45,""),"")
&amp;IFERROR(IF(AND((BK$44-BK46-150-Sheep!$R$321                                           )&gt;(BK$44-BL$44),(BK$44-BK46-150-Sheep!$R$321                                            )&lt;=0),"Alt1-"   &amp;BK45,""),"")
&amp;IFERROR(IF(AND((BK$44-BK46-150-Sheep!$R$322                                           )&gt;(BK$44-BL$44),(BK$44-BK46-150-Sheep!$R$322                                            )&lt;=0),"Alt2-"   &amp;BK45,""),"")</f>
        <v/>
      </c>
      <c r="BL47" s="440" t="str">
        <f xml:space="preserve">                    IF(AND((BL$44                                  -Sheep!$N$252                               )&gt;(BL$44-BM$44),(BL$44                                  -Sheep!$N$252                                )&lt;=0),"Born","")
&amp;                   IF(AND((BL$44-Sheep!$R$320-Sheep!$N$252                                )&gt;(BL$44-BM$44),(BL$44-Sheep!$R$320-Sheep!$N$252                                )&lt;=0),"WeanStd","")
&amp;                   IF(AND((BL$44-Sheep!$R$321-Sheep!$N$252                                )&gt;(BL$44-BM$44),(BL$44-Sheep!$R$321-Sheep!$N$252                                )&lt;=0),"WeanAlt1","")
&amp;                   IF(AND((BL$44-Sheep!$R$322-Sheep!$N$252                                )&gt;(BL$44-BM$44),(BL$44-Sheep!$R$322-Sheep!$N$252                                )&lt;=0),"WeanAlt2","")
&amp;IFERROR(IF(AND((BL$44-BL46                                                                                     )&gt;(BL$44-BM$44),(BL$44-BL46                                                                                     )&lt;=0),"Join-"    &amp;BL45,""),"")
&amp;IFERROR(IF(AND((BL$44-BL46-INDEX(Sheep!$V$327:$V$334,BL45,1))&gt;(BL$44-BM$44),(BL$44-BL46-INDEX(Sheep!$V$327:$V$334,BL45,1))&lt;=0),"Scan-"  &amp;BL45,""),"")
&amp;IFERROR(IF(AND((BL$44-BL46-150                                                                            )&gt;(BL$44-BM$44),(BL$44-BL46-150                                                                             )&lt;=0),"Birth-" &amp;BL45,""),"")
&amp;IFERROR(IF(AND((BL$44-BL46-150-Sheep!$R$320                                           )&gt;(BL$44-BM$44),(BL$44-BL46-150-Sheep!$R$320                                            )&lt;=0),"Wean-"&amp;BL45,""),"")
&amp;IFERROR(IF(AND((BL$44-BL46-150-Sheep!$R$321                                           )&gt;(BL$44-BM$44),(BL$44-BL46-150-Sheep!$R$321                                            )&lt;=0),"Alt1-"   &amp;BL45,""),"")
&amp;IFERROR(IF(AND((BL$44-BL46-150-Sheep!$R$322                                           )&gt;(BL$44-BM$44),(BL$44-BL46-150-Sheep!$R$322                                            )&lt;=0),"Alt2-"   &amp;BL45,""),"")</f>
        <v/>
      </c>
      <c r="BM47" s="440" t="str">
        <f xml:space="preserve">                    IF(AND((BM$44                                  -Sheep!$N$252                               )&gt;(BM$44-BN$44),(BM$44                                  -Sheep!$N$252                                )&lt;=0),"Born","")
&amp;                   IF(AND((BM$44-Sheep!$R$320-Sheep!$N$252                                )&gt;(BM$44-BN$44),(BM$44-Sheep!$R$320-Sheep!$N$252                                )&lt;=0),"WeanStd","")
&amp;                   IF(AND((BM$44-Sheep!$R$321-Sheep!$N$252                                )&gt;(BM$44-BN$44),(BM$44-Sheep!$R$321-Sheep!$N$252                                )&lt;=0),"WeanAlt1","")
&amp;                   IF(AND((BM$44-Sheep!$R$322-Sheep!$N$252                                )&gt;(BM$44-BN$44),(BM$44-Sheep!$R$322-Sheep!$N$252                                )&lt;=0),"WeanAlt2","")
&amp;IFERROR(IF(AND((BM$44-BM46                                                                                     )&gt;(BM$44-BN$44),(BM$44-BM46                                                                                     )&lt;=0),"Join-"    &amp;BM45,""),"")
&amp;IFERROR(IF(AND((BM$44-BM46-INDEX(Sheep!$V$327:$V$334,BM45,1))&gt;(BM$44-BN$44),(BM$44-BM46-INDEX(Sheep!$V$327:$V$334,BM45,1))&lt;=0),"Scan-"  &amp;BM45,""),"")
&amp;IFERROR(IF(AND((BM$44-BM46-150                                                                            )&gt;(BM$44-BN$44),(BM$44-BM46-150                                                                             )&lt;=0),"Birth-" &amp;BM45,""),"")
&amp;IFERROR(IF(AND((BM$44-BM46-150-Sheep!$R$320                                           )&gt;(BM$44-BN$44),(BM$44-BM46-150-Sheep!$R$320                                            )&lt;=0),"Wean-"&amp;BM45,""),"")
&amp;IFERROR(IF(AND((BM$44-BM46-150-Sheep!$R$321                                           )&gt;(BM$44-BN$44),(BM$44-BM46-150-Sheep!$R$321                                            )&lt;=0),"Alt1-"   &amp;BM45,""),"")
&amp;IFERROR(IF(AND((BM$44-BM46-150-Sheep!$R$322                                           )&gt;(BM$44-BN$44),(BM$44-BM46-150-Sheep!$R$322                                            )&lt;=0),"Alt2-"   &amp;BM45,""),"")</f>
        <v/>
      </c>
      <c r="BN47" s="440" t="str">
        <f xml:space="preserve">                    IF(AND((BN$44                                  -Sheep!$N$252                               )&gt;(BN$44-BO$44),(BN$44                                  -Sheep!$N$252                                )&lt;=0),"Born","")
&amp;                   IF(AND((BN$44-Sheep!$R$320-Sheep!$N$252                                )&gt;(BN$44-BO$44),(BN$44-Sheep!$R$320-Sheep!$N$252                                )&lt;=0),"WeanStd","")
&amp;                   IF(AND((BN$44-Sheep!$R$321-Sheep!$N$252                                )&gt;(BN$44-BO$44),(BN$44-Sheep!$R$321-Sheep!$N$252                                )&lt;=0),"WeanAlt1","")
&amp;                   IF(AND((BN$44-Sheep!$R$322-Sheep!$N$252                                )&gt;(BN$44-BO$44),(BN$44-Sheep!$R$322-Sheep!$N$252                                )&lt;=0),"WeanAlt2","")
&amp;IFERROR(IF(AND((BN$44-BN46                                                                                     )&gt;(BN$44-BO$44),(BN$44-BN46                                                                                     )&lt;=0),"Join-"    &amp;BN45,""),"")
&amp;IFERROR(IF(AND((BN$44-BN46-INDEX(Sheep!$V$327:$V$334,BN45,1))&gt;(BN$44-BO$44),(BN$44-BN46-INDEX(Sheep!$V$327:$V$334,BN45,1))&lt;=0),"Scan-"  &amp;BN45,""),"")
&amp;IFERROR(IF(AND((BN$44-BN46-150                                                                            )&gt;(BN$44-BO$44),(BN$44-BN46-150                                                                             )&lt;=0),"Birth-" &amp;BN45,""),"")
&amp;IFERROR(IF(AND((BN$44-BN46-150-Sheep!$R$320                                           )&gt;(BN$44-BO$44),(BN$44-BN46-150-Sheep!$R$320                                            )&lt;=0),"Wean-"&amp;BN45,""),"")
&amp;IFERROR(IF(AND((BN$44-BN46-150-Sheep!$R$321                                           )&gt;(BN$44-BO$44),(BN$44-BN46-150-Sheep!$R$321                                            )&lt;=0),"Alt1-"   &amp;BN45,""),"")
&amp;IFERROR(IF(AND((BN$44-BN46-150-Sheep!$R$322                                           )&gt;(BN$44-BO$44),(BN$44-BN46-150-Sheep!$R$322                                            )&lt;=0),"Alt2-"   &amp;BN45,""),"")</f>
        <v/>
      </c>
      <c r="BO47" s="440" t="str">
        <f xml:space="preserve">                    IF(AND((BO$44                                  -Sheep!$N$252                               )&gt;(BO$44-BP$44),(BO$44                                  -Sheep!$N$252                                )&lt;=0),"Born","")
&amp;                   IF(AND((BO$44-Sheep!$R$320-Sheep!$N$252                                )&gt;(BO$44-BP$44),(BO$44-Sheep!$R$320-Sheep!$N$252                                )&lt;=0),"WeanStd","")
&amp;                   IF(AND((BO$44-Sheep!$R$321-Sheep!$N$252                                )&gt;(BO$44-BP$44),(BO$44-Sheep!$R$321-Sheep!$N$252                                )&lt;=0),"WeanAlt1","")
&amp;                   IF(AND((BO$44-Sheep!$R$322-Sheep!$N$252                                )&gt;(BO$44-BP$44),(BO$44-Sheep!$R$322-Sheep!$N$252                                )&lt;=0),"WeanAlt2","")
&amp;IFERROR(IF(AND((BO$44-BO46                                                                                     )&gt;(BO$44-BP$44),(BO$44-BO46                                                                                     )&lt;=0),"Join-"    &amp;BO45,""),"")
&amp;IFERROR(IF(AND((BO$44-BO46-INDEX(Sheep!$V$327:$V$334,BO45,1))&gt;(BO$44-BP$44),(BO$44-BO46-INDEX(Sheep!$V$327:$V$334,BO45,1))&lt;=0),"Scan-"  &amp;BO45,""),"")
&amp;IFERROR(IF(AND((BO$44-BO46-150                                                                            )&gt;(BO$44-BP$44),(BO$44-BO46-150                                                                             )&lt;=0),"Birth-" &amp;BO45,""),"")
&amp;IFERROR(IF(AND((BO$44-BO46-150-Sheep!$R$320                                           )&gt;(BO$44-BP$44),(BO$44-BO46-150-Sheep!$R$320                                            )&lt;=0),"Wean-"&amp;BO45,""),"")
&amp;IFERROR(IF(AND((BO$44-BO46-150-Sheep!$R$321                                           )&gt;(BO$44-BP$44),(BO$44-BO46-150-Sheep!$R$321                                            )&lt;=0),"Alt1-"   &amp;BO45,""),"")
&amp;IFERROR(IF(AND((BO$44-BO46-150-Sheep!$R$322                                           )&gt;(BO$44-BP$44),(BO$44-BO46-150-Sheep!$R$322                                            )&lt;=0),"Alt2-"   &amp;BO45,""),"")</f>
        <v>Join-1</v>
      </c>
      <c r="BP47" s="440" t="str">
        <f xml:space="preserve">                    IF(AND((BP$44                                  -Sheep!$N$252                               )&gt;(BP$44-BQ$44),(BP$44                                  -Sheep!$N$252                                )&lt;=0),"Born","")
&amp;                   IF(AND((BP$44-Sheep!$R$320-Sheep!$N$252                                )&gt;(BP$44-BQ$44),(BP$44-Sheep!$R$320-Sheep!$N$252                                )&lt;=0),"WeanStd","")
&amp;                   IF(AND((BP$44-Sheep!$R$321-Sheep!$N$252                                )&gt;(BP$44-BQ$44),(BP$44-Sheep!$R$321-Sheep!$N$252                                )&lt;=0),"WeanAlt1","")
&amp;                   IF(AND((BP$44-Sheep!$R$322-Sheep!$N$252                                )&gt;(BP$44-BQ$44),(BP$44-Sheep!$R$322-Sheep!$N$252                                )&lt;=0),"WeanAlt2","")
&amp;IFERROR(IF(AND((BP$44-BP46                                                                                     )&gt;(BP$44-BQ$44),(BP$44-BP46                                                                                     )&lt;=0),"Join-"    &amp;BP45,""),"")
&amp;IFERROR(IF(AND((BP$44-BP46-INDEX(Sheep!$V$327:$V$334,BP45,1))&gt;(BP$44-BQ$44),(BP$44-BP46-INDEX(Sheep!$V$327:$V$334,BP45,1))&lt;=0),"Scan-"  &amp;BP45,""),"")
&amp;IFERROR(IF(AND((BP$44-BP46-150                                                                            )&gt;(BP$44-BQ$44),(BP$44-BP46-150                                                                             )&lt;=0),"Birth-" &amp;BP45,""),"")
&amp;IFERROR(IF(AND((BP$44-BP46-150-Sheep!$R$320                                           )&gt;(BP$44-BQ$44),(BP$44-BP46-150-Sheep!$R$320                                            )&lt;=0),"Wean-"&amp;BP45,""),"")
&amp;IFERROR(IF(AND((BP$44-BP46-150-Sheep!$R$321                                           )&gt;(BP$44-BQ$44),(BP$44-BP46-150-Sheep!$R$321                                            )&lt;=0),"Alt1-"   &amp;BP45,""),"")
&amp;IFERROR(IF(AND((BP$44-BP46-150-Sheep!$R$322                                           )&gt;(BP$44-BQ$44),(BP$44-BP46-150-Sheep!$R$322                                            )&lt;=0),"Alt2-"   &amp;BP45,""),"")</f>
        <v/>
      </c>
      <c r="BQ47" s="440" t="str">
        <f xml:space="preserve">                    IF(AND((BQ$44                                  -Sheep!$N$252                               )&gt;(BQ$44-BR$44),(BQ$44                                  -Sheep!$N$252                                )&lt;=0),"Born","")
&amp;                   IF(AND((BQ$44-Sheep!$R$320-Sheep!$N$252                                )&gt;(BQ$44-BR$44),(BQ$44-Sheep!$R$320-Sheep!$N$252                                )&lt;=0),"WeanStd","")
&amp;                   IF(AND((BQ$44-Sheep!$R$321-Sheep!$N$252                                )&gt;(BQ$44-BR$44),(BQ$44-Sheep!$R$321-Sheep!$N$252                                )&lt;=0),"WeanAlt1","")
&amp;                   IF(AND((BQ$44-Sheep!$R$322-Sheep!$N$252                                )&gt;(BQ$44-BR$44),(BQ$44-Sheep!$R$322-Sheep!$N$252                                )&lt;=0),"WeanAlt2","")
&amp;IFERROR(IF(AND((BQ$44-BQ46                                                                                     )&gt;(BQ$44-BR$44),(BQ$44-BQ46                                                                                     )&lt;=0),"Join-"    &amp;BQ45,""),"")
&amp;IFERROR(IF(AND((BQ$44-BQ46-INDEX(Sheep!$V$327:$V$334,BQ45,1))&gt;(BQ$44-BR$44),(BQ$44-BQ46-INDEX(Sheep!$V$327:$V$334,BQ45,1))&lt;=0),"Scan-"  &amp;BQ45,""),"")
&amp;IFERROR(IF(AND((BQ$44-BQ46-150                                                                            )&gt;(BQ$44-BR$44),(BQ$44-BQ46-150                                                                             )&lt;=0),"Birth-" &amp;BQ45,""),"")
&amp;IFERROR(IF(AND((BQ$44-BQ46-150-Sheep!$R$320                                           )&gt;(BQ$44-BR$44),(BQ$44-BQ46-150-Sheep!$R$320                                            )&lt;=0),"Wean-"&amp;BQ45,""),"")
&amp;IFERROR(IF(AND((BQ$44-BQ46-150-Sheep!$R$321                                           )&gt;(BQ$44-BR$44),(BQ$44-BQ46-150-Sheep!$R$321                                            )&lt;=0),"Alt1-"   &amp;BQ45,""),"")
&amp;IFERROR(IF(AND((BQ$44-BQ46-150-Sheep!$R$322                                           )&gt;(BQ$44-BR$44),(BQ$44-BQ46-150-Sheep!$R$322                                            )&lt;=0),"Alt2-"   &amp;BQ45,""),"")</f>
        <v/>
      </c>
      <c r="BR47" s="440" t="str">
        <f xml:space="preserve">                    IF(AND((BR$44                                  -Sheep!$N$252                               )&gt;(BR$44-BS$44),(BR$44                                  -Sheep!$N$252                                )&lt;=0),"Born","")
&amp;                   IF(AND((BR$44-Sheep!$R$320-Sheep!$N$252                                )&gt;(BR$44-BS$44),(BR$44-Sheep!$R$320-Sheep!$N$252                                )&lt;=0),"WeanStd","")
&amp;                   IF(AND((BR$44-Sheep!$R$321-Sheep!$N$252                                )&gt;(BR$44-BS$44),(BR$44-Sheep!$R$321-Sheep!$N$252                                )&lt;=0),"WeanAlt1","")
&amp;                   IF(AND((BR$44-Sheep!$R$322-Sheep!$N$252                                )&gt;(BR$44-BS$44),(BR$44-Sheep!$R$322-Sheep!$N$252                                )&lt;=0),"WeanAlt2","")
&amp;IFERROR(IF(AND((BR$44-BR46                                                                                     )&gt;(BR$44-BS$44),(BR$44-BR46                                                                                     )&lt;=0),"Join-"    &amp;BR45,""),"")
&amp;IFERROR(IF(AND((BR$44-BR46-INDEX(Sheep!$V$327:$V$334,BR45,1))&gt;(BR$44-BS$44),(BR$44-BR46-INDEX(Sheep!$V$327:$V$334,BR45,1))&lt;=0),"Scan-"  &amp;BR45,""),"")
&amp;IFERROR(IF(AND((BR$44-BR46-150                                                                            )&gt;(BR$44-BS$44),(BR$44-BR46-150                                                                             )&lt;=0),"Birth-" &amp;BR45,""),"")
&amp;IFERROR(IF(AND((BR$44-BR46-150-Sheep!$R$320                                           )&gt;(BR$44-BS$44),(BR$44-BR46-150-Sheep!$R$320                                            )&lt;=0),"Wean-"&amp;BR45,""),"")
&amp;IFERROR(IF(AND((BR$44-BR46-150-Sheep!$R$321                                           )&gt;(BR$44-BS$44),(BR$44-BR46-150-Sheep!$R$321                                            )&lt;=0),"Alt1-"   &amp;BR45,""),"")
&amp;IFERROR(IF(AND((BR$44-BR46-150-Sheep!$R$322                                           )&gt;(BR$44-BS$44),(BR$44-BR46-150-Sheep!$R$322                                            )&lt;=0),"Alt2-"   &amp;BR45,""),"")</f>
        <v/>
      </c>
      <c r="BS47" s="440" t="str">
        <f xml:space="preserve">                    IF(AND((BS$44                                  -Sheep!$N$252                               )&gt;(BS$44-BT$44),(BS$44                                  -Sheep!$N$252                                )&lt;=0),"Born","")
&amp;                   IF(AND((BS$44-Sheep!$R$320-Sheep!$N$252                                )&gt;(BS$44-BT$44),(BS$44-Sheep!$R$320-Sheep!$N$252                                )&lt;=0),"WeanStd","")
&amp;                   IF(AND((BS$44-Sheep!$R$321-Sheep!$N$252                                )&gt;(BS$44-BT$44),(BS$44-Sheep!$R$321-Sheep!$N$252                                )&lt;=0),"WeanAlt1","")
&amp;                   IF(AND((BS$44-Sheep!$R$322-Sheep!$N$252                                )&gt;(BS$44-BT$44),(BS$44-Sheep!$R$322-Sheep!$N$252                                )&lt;=0),"WeanAlt2","")
&amp;IFERROR(IF(AND((BS$44-BS46                                                                                     )&gt;(BS$44-BT$44),(BS$44-BS46                                                                                     )&lt;=0),"Join-"    &amp;BS45,""),"")
&amp;IFERROR(IF(AND((BS$44-BS46-INDEX(Sheep!$V$327:$V$334,BS45,1))&gt;(BS$44-BT$44),(BS$44-BS46-INDEX(Sheep!$V$327:$V$334,BS45,1))&lt;=0),"Scan-"  &amp;BS45,""),"")
&amp;IFERROR(IF(AND((BS$44-BS46-150                                                                            )&gt;(BS$44-BT$44),(BS$44-BS46-150                                                                             )&lt;=0),"Birth-" &amp;BS45,""),"")
&amp;IFERROR(IF(AND((BS$44-BS46-150-Sheep!$R$320                                           )&gt;(BS$44-BT$44),(BS$44-BS46-150-Sheep!$R$320                                            )&lt;=0),"Wean-"&amp;BS45,""),"")
&amp;IFERROR(IF(AND((BS$44-BS46-150-Sheep!$R$321                                           )&gt;(BS$44-BT$44),(BS$44-BS46-150-Sheep!$R$321                                            )&lt;=0),"Alt1-"   &amp;BS45,""),"")
&amp;IFERROR(IF(AND((BS$44-BS46-150-Sheep!$R$322                                           )&gt;(BS$44-BT$44),(BS$44-BS46-150-Sheep!$R$322                                            )&lt;=0),"Alt2-"   &amp;BS45,""),"")</f>
        <v/>
      </c>
      <c r="BT47" s="440" t="str">
        <f xml:space="preserve">                    IF(AND((BT$44                                  -Sheep!$N$252                               )&gt;(BT$44-BU$44),(BT$44                                  -Sheep!$N$252                                )&lt;=0),"Born","")
&amp;                   IF(AND((BT$44-Sheep!$R$320-Sheep!$N$252                                )&gt;(BT$44-BU$44),(BT$44-Sheep!$R$320-Sheep!$N$252                                )&lt;=0),"WeanStd","")
&amp;                   IF(AND((BT$44-Sheep!$R$321-Sheep!$N$252                                )&gt;(BT$44-BU$44),(BT$44-Sheep!$R$321-Sheep!$N$252                                )&lt;=0),"WeanAlt1","")
&amp;                   IF(AND((BT$44-Sheep!$R$322-Sheep!$N$252                                )&gt;(BT$44-BU$44),(BT$44-Sheep!$R$322-Sheep!$N$252                                )&lt;=0),"WeanAlt2","")
&amp;IFERROR(IF(AND((BT$44-BT46                                                                                     )&gt;(BT$44-BU$44),(BT$44-BT46                                                                                     )&lt;=0),"Join-"    &amp;BT45,""),"")
&amp;IFERROR(IF(AND((BT$44-BT46-INDEX(Sheep!$V$327:$V$334,BT45,1))&gt;(BT$44-BU$44),(BT$44-BT46-INDEX(Sheep!$V$327:$V$334,BT45,1))&lt;=0),"Scan-"  &amp;BT45,""),"")
&amp;IFERROR(IF(AND((BT$44-BT46-150                                                                            )&gt;(BT$44-BU$44),(BT$44-BT46-150                                                                             )&lt;=0),"Birth-" &amp;BT45,""),"")
&amp;IFERROR(IF(AND((BT$44-BT46-150-Sheep!$R$320                                           )&gt;(BT$44-BU$44),(BT$44-BT46-150-Sheep!$R$320                                            )&lt;=0),"Wean-"&amp;BT45,""),"")
&amp;IFERROR(IF(AND((BT$44-BT46-150-Sheep!$R$321                                           )&gt;(BT$44-BU$44),(BT$44-BT46-150-Sheep!$R$321                                            )&lt;=0),"Alt1-"   &amp;BT45,""),"")
&amp;IFERROR(IF(AND((BT$44-BT46-150-Sheep!$R$322                                           )&gt;(BT$44-BU$44),(BT$44-BT46-150-Sheep!$R$322                                            )&lt;=0),"Alt2-"   &amp;BT45,""),"")</f>
        <v/>
      </c>
      <c r="BU47" s="440" t="str">
        <f xml:space="preserve">                    IF(AND((BU$44                                  -Sheep!$N$252                               )&gt;(BU$44-BV$44),(BU$44                                  -Sheep!$N$252                                )&lt;=0),"Born","")
&amp;                   IF(AND((BU$44-Sheep!$R$320-Sheep!$N$252                                )&gt;(BU$44-BV$44),(BU$44-Sheep!$R$320-Sheep!$N$252                                )&lt;=0),"WeanStd","")
&amp;                   IF(AND((BU$44-Sheep!$R$321-Sheep!$N$252                                )&gt;(BU$44-BV$44),(BU$44-Sheep!$R$321-Sheep!$N$252                                )&lt;=0),"WeanAlt1","")
&amp;                   IF(AND((BU$44-Sheep!$R$322-Sheep!$N$252                                )&gt;(BU$44-BV$44),(BU$44-Sheep!$R$322-Sheep!$N$252                                )&lt;=0),"WeanAlt2","")
&amp;IFERROR(IF(AND((BU$44-BU46                                                                                     )&gt;(BU$44-BV$44),(BU$44-BU46                                                                                     )&lt;=0),"Join-"    &amp;BU45,""),"")
&amp;IFERROR(IF(AND((BU$44-BU46-INDEX(Sheep!$V$327:$V$334,BU45,1))&gt;(BU$44-BV$44),(BU$44-BU46-INDEX(Sheep!$V$327:$V$334,BU45,1))&lt;=0),"Scan-"  &amp;BU45,""),"")
&amp;IFERROR(IF(AND((BU$44-BU46-150                                                                            )&gt;(BU$44-BV$44),(BU$44-BU46-150                                                                             )&lt;=0),"Birth-" &amp;BU45,""),"")
&amp;IFERROR(IF(AND((BU$44-BU46-150-Sheep!$R$320                                           )&gt;(BU$44-BV$44),(BU$44-BU46-150-Sheep!$R$320                                            )&lt;=0),"Wean-"&amp;BU45,""),"")
&amp;IFERROR(IF(AND((BU$44-BU46-150-Sheep!$R$321                                           )&gt;(BU$44-BV$44),(BU$44-BU46-150-Sheep!$R$321                                            )&lt;=0),"Alt1-"   &amp;BU45,""),"")
&amp;IFERROR(IF(AND((BU$44-BU46-150-Sheep!$R$322                                           )&gt;(BU$44-BV$44),(BU$44-BU46-150-Sheep!$R$322                                            )&lt;=0),"Alt2-"   &amp;BU45,""),"")</f>
        <v/>
      </c>
      <c r="BV47" s="440" t="str">
        <f xml:space="preserve">                    IF(AND((BV$44                                  -Sheep!$N$252                               )&gt;(BV$44-BW$44),(BV$44                                  -Sheep!$N$252                                )&lt;=0),"Born","")
&amp;                   IF(AND((BV$44-Sheep!$R$320-Sheep!$N$252                                )&gt;(BV$44-BW$44),(BV$44-Sheep!$R$320-Sheep!$N$252                                )&lt;=0),"WeanStd","")
&amp;                   IF(AND((BV$44-Sheep!$R$321-Sheep!$N$252                                )&gt;(BV$44-BW$44),(BV$44-Sheep!$R$321-Sheep!$N$252                                )&lt;=0),"WeanAlt1","")
&amp;                   IF(AND((BV$44-Sheep!$R$322-Sheep!$N$252                                )&gt;(BV$44-BW$44),(BV$44-Sheep!$R$322-Sheep!$N$252                                )&lt;=0),"WeanAlt2","")
&amp;IFERROR(IF(AND((BV$44-BV46                                                                                     )&gt;(BV$44-BW$44),(BV$44-BV46                                                                                     )&lt;=0),"Join-"    &amp;BV45,""),"")
&amp;IFERROR(IF(AND((BV$44-BV46-INDEX(Sheep!$V$327:$V$334,BV45,1))&gt;(BV$44-BW$44),(BV$44-BV46-INDEX(Sheep!$V$327:$V$334,BV45,1))&lt;=0),"Scan-"  &amp;BV45,""),"")
&amp;IFERROR(IF(AND((BV$44-BV46-150                                                                            )&gt;(BV$44-BW$44),(BV$44-BV46-150                                                                             )&lt;=0),"Birth-" &amp;BV45,""),"")
&amp;IFERROR(IF(AND((BV$44-BV46-150-Sheep!$R$320                                           )&gt;(BV$44-BW$44),(BV$44-BV46-150-Sheep!$R$320                                            )&lt;=0),"Wean-"&amp;BV45,""),"")
&amp;IFERROR(IF(AND((BV$44-BV46-150-Sheep!$R$321                                           )&gt;(BV$44-BW$44),(BV$44-BV46-150-Sheep!$R$321                                            )&lt;=0),"Alt1-"   &amp;BV45,""),"")
&amp;IFERROR(IF(AND((BV$44-BV46-150-Sheep!$R$322                                           )&gt;(BV$44-BW$44),(BV$44-BV46-150-Sheep!$R$322                                            )&lt;=0),"Alt2-"   &amp;BV45,""),"")</f>
        <v/>
      </c>
      <c r="BW47" s="440" t="str">
        <f xml:space="preserve">                    IF(AND((BW$44                                  -Sheep!$N$252                               )&gt;(BW$44-BX$44),(BW$44                                  -Sheep!$N$252                                )&lt;=0),"Born","")
&amp;                   IF(AND((BW$44-Sheep!$R$320-Sheep!$N$252                                )&gt;(BW$44-BX$44),(BW$44-Sheep!$R$320-Sheep!$N$252                                )&lt;=0),"WeanStd","")
&amp;                   IF(AND((BW$44-Sheep!$R$321-Sheep!$N$252                                )&gt;(BW$44-BX$44),(BW$44-Sheep!$R$321-Sheep!$N$252                                )&lt;=0),"WeanAlt1","")
&amp;                   IF(AND((BW$44-Sheep!$R$322-Sheep!$N$252                                )&gt;(BW$44-BX$44),(BW$44-Sheep!$R$322-Sheep!$N$252                                )&lt;=0),"WeanAlt2","")
&amp;IFERROR(IF(AND((BW$44-BW46                                                                                     )&gt;(BW$44-BX$44),(BW$44-BW46                                                                                     )&lt;=0),"Join-"    &amp;BW45,""),"")
&amp;IFERROR(IF(AND((BW$44-BW46-INDEX(Sheep!$V$327:$V$334,BW45,1))&gt;(BW$44-BX$44),(BW$44-BW46-INDEX(Sheep!$V$327:$V$334,BW45,1))&lt;=0),"Scan-"  &amp;BW45,""),"")
&amp;IFERROR(IF(AND((BW$44-BW46-150                                                                            )&gt;(BW$44-BX$44),(BW$44-BW46-150                                                                             )&lt;=0),"Birth-" &amp;BW45,""),"")
&amp;IFERROR(IF(AND((BW$44-BW46-150-Sheep!$R$320                                           )&gt;(BW$44-BX$44),(BW$44-BW46-150-Sheep!$R$320                                            )&lt;=0),"Wean-"&amp;BW45,""),"")
&amp;IFERROR(IF(AND((BW$44-BW46-150-Sheep!$R$321                                           )&gt;(BW$44-BX$44),(BW$44-BW46-150-Sheep!$R$321                                            )&lt;=0),"Alt1-"   &amp;BW45,""),"")
&amp;IFERROR(IF(AND((BW$44-BW46-150-Sheep!$R$322                                           )&gt;(BW$44-BX$44),(BW$44-BW46-150-Sheep!$R$322                                            )&lt;=0),"Alt2-"   &amp;BW45,""),"")</f>
        <v/>
      </c>
      <c r="BX47" s="440" t="str">
        <f xml:space="preserve">                    IF(AND((BX$44                                  -Sheep!$N$252                               )&gt;(BX$44-BY$44),(BX$44                                  -Sheep!$N$252                                )&lt;=0),"Born","")
&amp;                   IF(AND((BX$44-Sheep!$R$320-Sheep!$N$252                                )&gt;(BX$44-BY$44),(BX$44-Sheep!$R$320-Sheep!$N$252                                )&lt;=0),"WeanStd","")
&amp;                   IF(AND((BX$44-Sheep!$R$321-Sheep!$N$252                                )&gt;(BX$44-BY$44),(BX$44-Sheep!$R$321-Sheep!$N$252                                )&lt;=0),"WeanAlt1","")
&amp;                   IF(AND((BX$44-Sheep!$R$322-Sheep!$N$252                                )&gt;(BX$44-BY$44),(BX$44-Sheep!$R$322-Sheep!$N$252                                )&lt;=0),"WeanAlt2","")
&amp;IFERROR(IF(AND((BX$44-BX46                                                                                     )&gt;(BX$44-BY$44),(BX$44-BX46                                                                                     )&lt;=0),"Join-"    &amp;BX45,""),"")
&amp;IFERROR(IF(AND((BX$44-BX46-INDEX(Sheep!$V$327:$V$334,BX45,1))&gt;(BX$44-BY$44),(BX$44-BX46-INDEX(Sheep!$V$327:$V$334,BX45,1))&lt;=0),"Scan-"  &amp;BX45,""),"")
&amp;IFERROR(IF(AND((BX$44-BX46-150                                                                            )&gt;(BX$44-BY$44),(BX$44-BX46-150                                                                             )&lt;=0),"Birth-" &amp;BX45,""),"")
&amp;IFERROR(IF(AND((BX$44-BX46-150-Sheep!$R$320                                           )&gt;(BX$44-BY$44),(BX$44-BX46-150-Sheep!$R$320                                            )&lt;=0),"Wean-"&amp;BX45,""),"")
&amp;IFERROR(IF(AND((BX$44-BX46-150-Sheep!$R$321                                           )&gt;(BX$44-BY$44),(BX$44-BX46-150-Sheep!$R$321                                            )&lt;=0),"Alt1-"   &amp;BX45,""),"")
&amp;IFERROR(IF(AND((BX$44-BX46-150-Sheep!$R$322                                           )&gt;(BX$44-BY$44),(BX$44-BX46-150-Sheep!$R$322                                            )&lt;=0),"Alt2-"   &amp;BX45,""),"")</f>
        <v/>
      </c>
      <c r="BY47" s="440" t="str">
        <f xml:space="preserve">                    IF(AND((BY$44                                  -Sheep!$N$252                               )&gt;(BY$44-BZ$44),(BY$44                                  -Sheep!$N$252                                )&lt;=0),"Born","")
&amp;                   IF(AND((BY$44-Sheep!$R$320-Sheep!$N$252                                )&gt;(BY$44-BZ$44),(BY$44-Sheep!$R$320-Sheep!$N$252                                )&lt;=0),"WeanStd","")
&amp;                   IF(AND((BY$44-Sheep!$R$321-Sheep!$N$252                                )&gt;(BY$44-BZ$44),(BY$44-Sheep!$R$321-Sheep!$N$252                                )&lt;=0),"WeanAlt1","")
&amp;                   IF(AND((BY$44-Sheep!$R$322-Sheep!$N$252                                )&gt;(BY$44-BZ$44),(BY$44-Sheep!$R$322-Sheep!$N$252                                )&lt;=0),"WeanAlt2","")
&amp;IFERROR(IF(AND((BY$44-BY46                                                                                     )&gt;(BY$44-BZ$44),(BY$44-BY46                                                                                     )&lt;=0),"Join-"    &amp;BY45,""),"")
&amp;IFERROR(IF(AND((BY$44-BY46-INDEX(Sheep!$V$327:$V$334,BY45,1))&gt;(BY$44-BZ$44),(BY$44-BY46-INDEX(Sheep!$V$327:$V$334,BY45,1))&lt;=0),"Scan-"  &amp;BY45,""),"")
&amp;IFERROR(IF(AND((BY$44-BY46-150                                                                            )&gt;(BY$44-BZ$44),(BY$44-BY46-150                                                                             )&lt;=0),"Birth-" &amp;BY45,""),"")
&amp;IFERROR(IF(AND((BY$44-BY46-150-Sheep!$R$320                                           )&gt;(BY$44-BZ$44),(BY$44-BY46-150-Sheep!$R$320                                            )&lt;=0),"Wean-"&amp;BY45,""),"")
&amp;IFERROR(IF(AND((BY$44-BY46-150-Sheep!$R$321                                           )&gt;(BY$44-BZ$44),(BY$44-BY46-150-Sheep!$R$321                                            )&lt;=0),"Alt1-"   &amp;BY45,""),"")
&amp;IFERROR(IF(AND((BY$44-BY46-150-Sheep!$R$322                                           )&gt;(BY$44-BZ$44),(BY$44-BY46-150-Sheep!$R$322                                            )&lt;=0),"Alt2-"   &amp;BY45,""),"")</f>
        <v>Scan-1</v>
      </c>
      <c r="BZ47" s="440" t="str">
        <f xml:space="preserve">                    IF(AND((BZ$44                                  -Sheep!$N$252                               )&gt;(BZ$44-CA$44),(BZ$44                                  -Sheep!$N$252                                )&lt;=0),"Born","")
&amp;                   IF(AND((BZ$44-Sheep!$R$320-Sheep!$N$252                                )&gt;(BZ$44-CA$44),(BZ$44-Sheep!$R$320-Sheep!$N$252                                )&lt;=0),"WeanStd","")
&amp;                   IF(AND((BZ$44-Sheep!$R$321-Sheep!$N$252                                )&gt;(BZ$44-CA$44),(BZ$44-Sheep!$R$321-Sheep!$N$252                                )&lt;=0),"WeanAlt1","")
&amp;                   IF(AND((BZ$44-Sheep!$R$322-Sheep!$N$252                                )&gt;(BZ$44-CA$44),(BZ$44-Sheep!$R$322-Sheep!$N$252                                )&lt;=0),"WeanAlt2","")
&amp;IFERROR(IF(AND((BZ$44-BZ46                                                                                     )&gt;(BZ$44-CA$44),(BZ$44-BZ46                                                                                     )&lt;=0),"Join-"    &amp;BZ45,""),"")
&amp;IFERROR(IF(AND((BZ$44-BZ46-INDEX(Sheep!$V$327:$V$334,BZ45,1))&gt;(BZ$44-CA$44),(BZ$44-BZ46-INDEX(Sheep!$V$327:$V$334,BZ45,1))&lt;=0),"Scan-"  &amp;BZ45,""),"")
&amp;IFERROR(IF(AND((BZ$44-BZ46-150                                                                            )&gt;(BZ$44-CA$44),(BZ$44-BZ46-150                                                                             )&lt;=0),"Birth-" &amp;BZ45,""),"")
&amp;IFERROR(IF(AND((BZ$44-BZ46-150-Sheep!$R$320                                           )&gt;(BZ$44-CA$44),(BZ$44-BZ46-150-Sheep!$R$320                                            )&lt;=0),"Wean-"&amp;BZ45,""),"")
&amp;IFERROR(IF(AND((BZ$44-BZ46-150-Sheep!$R$321                                           )&gt;(BZ$44-CA$44),(BZ$44-BZ46-150-Sheep!$R$321                                            )&lt;=0),"Alt1-"   &amp;BZ45,""),"")
&amp;IFERROR(IF(AND((BZ$44-BZ46-150-Sheep!$R$322                                           )&gt;(BZ$44-CA$44),(BZ$44-BZ46-150-Sheep!$R$322                                            )&lt;=0),"Alt2-"   &amp;BZ45,""),"")</f>
        <v/>
      </c>
      <c r="CA47" s="440" t="str">
        <f xml:space="preserve">                    IF(AND((CA$44                                  -Sheep!$N$252                               )&gt;(CA$44-CB$44),(CA$44                                  -Sheep!$N$252                                )&lt;=0),"Born","")
&amp;                   IF(AND((CA$44-Sheep!$R$320-Sheep!$N$252                                )&gt;(CA$44-CB$44),(CA$44-Sheep!$R$320-Sheep!$N$252                                )&lt;=0),"WeanStd","")
&amp;                   IF(AND((CA$44-Sheep!$R$321-Sheep!$N$252                                )&gt;(CA$44-CB$44),(CA$44-Sheep!$R$321-Sheep!$N$252                                )&lt;=0),"WeanAlt1","")
&amp;                   IF(AND((CA$44-Sheep!$R$322-Sheep!$N$252                                )&gt;(CA$44-CB$44),(CA$44-Sheep!$R$322-Sheep!$N$252                                )&lt;=0),"WeanAlt2","")
&amp;IFERROR(IF(AND((CA$44-CA46                                                                                     )&gt;(CA$44-CB$44),(CA$44-CA46                                                                                     )&lt;=0),"Join-"    &amp;CA45,""),"")
&amp;IFERROR(IF(AND((CA$44-CA46-INDEX(Sheep!$V$327:$V$334,CA45,1))&gt;(CA$44-CB$44),(CA$44-CA46-INDEX(Sheep!$V$327:$V$334,CA45,1))&lt;=0),"Scan-"  &amp;CA45,""),"")
&amp;IFERROR(IF(AND((CA$44-CA46-150                                                                            )&gt;(CA$44-CB$44),(CA$44-CA46-150                                                                             )&lt;=0),"Birth-" &amp;CA45,""),"")
&amp;IFERROR(IF(AND((CA$44-CA46-150-Sheep!$R$320                                           )&gt;(CA$44-CB$44),(CA$44-CA46-150-Sheep!$R$320                                            )&lt;=0),"Wean-"&amp;CA45,""),"")
&amp;IFERROR(IF(AND((CA$44-CA46-150-Sheep!$R$321                                           )&gt;(CA$44-CB$44),(CA$44-CA46-150-Sheep!$R$321                                            )&lt;=0),"Alt1-"   &amp;CA45,""),"")
&amp;IFERROR(IF(AND((CA$44-CA46-150-Sheep!$R$322                                           )&gt;(CA$44-CB$44),(CA$44-CA46-150-Sheep!$R$322                                            )&lt;=0),"Alt2-"   &amp;CA45,""),"")</f>
        <v/>
      </c>
      <c r="CB47" s="440" t="str">
        <f xml:space="preserve">                    IF(AND((CB$44                                  -Sheep!$N$252                               )&gt;(CB$44-CC$44),(CB$44                                  -Sheep!$N$252                                )&lt;=0),"Born","")
&amp;                   IF(AND((CB$44-Sheep!$R$320-Sheep!$N$252                                )&gt;(CB$44-CC$44),(CB$44-Sheep!$R$320-Sheep!$N$252                                )&lt;=0),"WeanStd","")
&amp;                   IF(AND((CB$44-Sheep!$R$321-Sheep!$N$252                                )&gt;(CB$44-CC$44),(CB$44-Sheep!$R$321-Sheep!$N$252                                )&lt;=0),"WeanAlt1","")
&amp;                   IF(AND((CB$44-Sheep!$R$322-Sheep!$N$252                                )&gt;(CB$44-CC$44),(CB$44-Sheep!$R$322-Sheep!$N$252                                )&lt;=0),"WeanAlt2","")
&amp;IFERROR(IF(AND((CB$44-CB46                                                                                     )&gt;(CB$44-CC$44),(CB$44-CB46                                                                                     )&lt;=0),"Join-"    &amp;CB45,""),"")
&amp;IFERROR(IF(AND((CB$44-CB46-INDEX(Sheep!$V$327:$V$334,CB45,1))&gt;(CB$44-CC$44),(CB$44-CB46-INDEX(Sheep!$V$327:$V$334,CB45,1))&lt;=0),"Scan-"  &amp;CB45,""),"")
&amp;IFERROR(IF(AND((CB$44-CB46-150                                                                            )&gt;(CB$44-CC$44),(CB$44-CB46-150                                                                             )&lt;=0),"Birth-" &amp;CB45,""),"")
&amp;IFERROR(IF(AND((CB$44-CB46-150-Sheep!$R$320                                           )&gt;(CB$44-CC$44),(CB$44-CB46-150-Sheep!$R$320                                            )&lt;=0),"Wean-"&amp;CB45,""),"")
&amp;IFERROR(IF(AND((CB$44-CB46-150-Sheep!$R$321                                           )&gt;(CB$44-CC$44),(CB$44-CB46-150-Sheep!$R$321                                            )&lt;=0),"Alt1-"   &amp;CB45,""),"")
&amp;IFERROR(IF(AND((CB$44-CB46-150-Sheep!$R$322                                           )&gt;(CB$44-CC$44),(CB$44-CB46-150-Sheep!$R$322                                            )&lt;=0),"Alt2-"   &amp;CB45,""),"")</f>
        <v/>
      </c>
      <c r="CC47" s="440" t="str">
        <f xml:space="preserve">                    IF(AND((CC$44                                  -Sheep!$N$252                               )&gt;(CC$44-CD$44),(CC$44                                  -Sheep!$N$252                                )&lt;=0),"Born","")
&amp;                   IF(AND((CC$44-Sheep!$R$320-Sheep!$N$252                                )&gt;(CC$44-CD$44),(CC$44-Sheep!$R$320-Sheep!$N$252                                )&lt;=0),"WeanStd","")
&amp;                   IF(AND((CC$44-Sheep!$R$321-Sheep!$N$252                                )&gt;(CC$44-CD$44),(CC$44-Sheep!$R$321-Sheep!$N$252                                )&lt;=0),"WeanAlt1","")
&amp;                   IF(AND((CC$44-Sheep!$R$322-Sheep!$N$252                                )&gt;(CC$44-CD$44),(CC$44-Sheep!$R$322-Sheep!$N$252                                )&lt;=0),"WeanAlt2","")
&amp;IFERROR(IF(AND((CC$44-CC46                                                                                     )&gt;(CC$44-CD$44),(CC$44-CC46                                                                                     )&lt;=0),"Join-"    &amp;CC45,""),"")
&amp;IFERROR(IF(AND((CC$44-CC46-INDEX(Sheep!$V$327:$V$334,CC45,1))&gt;(CC$44-CD$44),(CC$44-CC46-INDEX(Sheep!$V$327:$V$334,CC45,1))&lt;=0),"Scan-"  &amp;CC45,""),"")
&amp;IFERROR(IF(AND((CC$44-CC46-150                                                                            )&gt;(CC$44-CD$44),(CC$44-CC46-150                                                                             )&lt;=0),"Birth-" &amp;CC45,""),"")
&amp;IFERROR(IF(AND((CC$44-CC46-150-Sheep!$R$320                                           )&gt;(CC$44-CD$44),(CC$44-CC46-150-Sheep!$R$320                                            )&lt;=0),"Wean-"&amp;CC45,""),"")
&amp;IFERROR(IF(AND((CC$44-CC46-150-Sheep!$R$321                                           )&gt;(CC$44-CD$44),(CC$44-CC46-150-Sheep!$R$321                                            )&lt;=0),"Alt1-"   &amp;CC45,""),"")
&amp;IFERROR(IF(AND((CC$44-CC46-150-Sheep!$R$322                                           )&gt;(CC$44-CD$44),(CC$44-CC46-150-Sheep!$R$322                                            )&lt;=0),"Alt2-"   &amp;CC45,""),"")</f>
        <v/>
      </c>
      <c r="CD47" s="440" t="str">
        <f xml:space="preserve">                    IF(AND((CD$44                                  -Sheep!$N$252                               )&gt;(CD$44-CE$44),(CD$44                                  -Sheep!$N$252                                )&lt;=0),"Born","")
&amp;                   IF(AND((CD$44-Sheep!$R$320-Sheep!$N$252                                )&gt;(CD$44-CE$44),(CD$44-Sheep!$R$320-Sheep!$N$252                                )&lt;=0),"WeanStd","")
&amp;                   IF(AND((CD$44-Sheep!$R$321-Sheep!$N$252                                )&gt;(CD$44-CE$44),(CD$44-Sheep!$R$321-Sheep!$N$252                                )&lt;=0),"WeanAlt1","")
&amp;                   IF(AND((CD$44-Sheep!$R$322-Sheep!$N$252                                )&gt;(CD$44-CE$44),(CD$44-Sheep!$R$322-Sheep!$N$252                                )&lt;=0),"WeanAlt2","")
&amp;IFERROR(IF(AND((CD$44-CD46                                                                                     )&gt;(CD$44-CE$44),(CD$44-CD46                                                                                     )&lt;=0),"Join-"    &amp;CD45,""),"")
&amp;IFERROR(IF(AND((CD$44-CD46-INDEX(Sheep!$V$327:$V$334,CD45,1))&gt;(CD$44-CE$44),(CD$44-CD46-INDEX(Sheep!$V$327:$V$334,CD45,1))&lt;=0),"Scan-"  &amp;CD45,""),"")
&amp;IFERROR(IF(AND((CD$44-CD46-150                                                                            )&gt;(CD$44-CE$44),(CD$44-CD46-150                                                                             )&lt;=0),"Birth-" &amp;CD45,""),"")
&amp;IFERROR(IF(AND((CD$44-CD46-150-Sheep!$R$320                                           )&gt;(CD$44-CE$44),(CD$44-CD46-150-Sheep!$R$320                                            )&lt;=0),"Wean-"&amp;CD45,""),"")
&amp;IFERROR(IF(AND((CD$44-CD46-150-Sheep!$R$321                                           )&gt;(CD$44-CE$44),(CD$44-CD46-150-Sheep!$R$321                                            )&lt;=0),"Alt1-"   &amp;CD45,""),"")
&amp;IFERROR(IF(AND((CD$44-CD46-150-Sheep!$R$322                                           )&gt;(CD$44-CE$44),(CD$44-CD46-150-Sheep!$R$322                                            )&lt;=0),"Alt2-"   &amp;CD45,""),"")</f>
        <v/>
      </c>
      <c r="CE47" s="440" t="str">
        <f xml:space="preserve">                    IF(AND((CE$44                                  -Sheep!$N$252                               )&gt;(CE$44-CF$44),(CE$44                                  -Sheep!$N$252                                )&lt;=0),"Born","")
&amp;                   IF(AND((CE$44-Sheep!$R$320-Sheep!$N$252                                )&gt;(CE$44-CF$44),(CE$44-Sheep!$R$320-Sheep!$N$252                                )&lt;=0),"WeanStd","")
&amp;                   IF(AND((CE$44-Sheep!$R$321-Sheep!$N$252                                )&gt;(CE$44-CF$44),(CE$44-Sheep!$R$321-Sheep!$N$252                                )&lt;=0),"WeanAlt1","")
&amp;                   IF(AND((CE$44-Sheep!$R$322-Sheep!$N$252                                )&gt;(CE$44-CF$44),(CE$44-Sheep!$R$322-Sheep!$N$252                                )&lt;=0),"WeanAlt2","")
&amp;IFERROR(IF(AND((CE$44-CE46                                                                                     )&gt;(CE$44-CF$44),(CE$44-CE46                                                                                     )&lt;=0),"Join-"    &amp;CE45,""),"")
&amp;IFERROR(IF(AND((CE$44-CE46-INDEX(Sheep!$V$327:$V$334,CE45,1))&gt;(CE$44-CF$44),(CE$44-CE46-INDEX(Sheep!$V$327:$V$334,CE45,1))&lt;=0),"Scan-"  &amp;CE45,""),"")
&amp;IFERROR(IF(AND((CE$44-CE46-150                                                                            )&gt;(CE$44-CF$44),(CE$44-CE46-150                                                                             )&lt;=0),"Birth-" &amp;CE45,""),"")
&amp;IFERROR(IF(AND((CE$44-CE46-150-Sheep!$R$320                                           )&gt;(CE$44-CF$44),(CE$44-CE46-150-Sheep!$R$320                                            )&lt;=0),"Wean-"&amp;CE45,""),"")
&amp;IFERROR(IF(AND((CE$44-CE46-150-Sheep!$R$321                                           )&gt;(CE$44-CF$44),(CE$44-CE46-150-Sheep!$R$321                                            )&lt;=0),"Alt1-"   &amp;CE45,""),"")
&amp;IFERROR(IF(AND((CE$44-CE46-150-Sheep!$R$322                                           )&gt;(CE$44-CF$44),(CE$44-CE46-150-Sheep!$R$322                                            )&lt;=0),"Alt2-"   &amp;CE45,""),"")</f>
        <v/>
      </c>
      <c r="CF47" s="440" t="str">
        <f xml:space="preserve">                    IF(AND((CF$44                                  -Sheep!$N$252                               )&gt;(CF$44-CG$44),(CF$44                                  -Sheep!$N$252                                )&lt;=0),"Born","")
&amp;                   IF(AND((CF$44-Sheep!$R$320-Sheep!$N$252                                )&gt;(CF$44-CG$44),(CF$44-Sheep!$R$320-Sheep!$N$252                                )&lt;=0),"WeanStd","")
&amp;                   IF(AND((CF$44-Sheep!$R$321-Sheep!$N$252                                )&gt;(CF$44-CG$44),(CF$44-Sheep!$R$321-Sheep!$N$252                                )&lt;=0),"WeanAlt1","")
&amp;                   IF(AND((CF$44-Sheep!$R$322-Sheep!$N$252                                )&gt;(CF$44-CG$44),(CF$44-Sheep!$R$322-Sheep!$N$252                                )&lt;=0),"WeanAlt2","")
&amp;IFERROR(IF(AND((CF$44-CF46                                                                                     )&gt;(CF$44-CG$44),(CF$44-CF46                                                                                     )&lt;=0),"Join-"    &amp;CF45,""),"")
&amp;IFERROR(IF(AND((CF$44-CF46-INDEX(Sheep!$V$327:$V$334,CF45,1))&gt;(CF$44-CG$44),(CF$44-CF46-INDEX(Sheep!$V$327:$V$334,CF45,1))&lt;=0),"Scan-"  &amp;CF45,""),"")
&amp;IFERROR(IF(AND((CF$44-CF46-150                                                                            )&gt;(CF$44-CG$44),(CF$44-CF46-150                                                                             )&lt;=0),"Birth-" &amp;CF45,""),"")
&amp;IFERROR(IF(AND((CF$44-CF46-150-Sheep!$R$320                                           )&gt;(CF$44-CG$44),(CF$44-CF46-150-Sheep!$R$320                                            )&lt;=0),"Wean-"&amp;CF45,""),"")
&amp;IFERROR(IF(AND((CF$44-CF46-150-Sheep!$R$321                                           )&gt;(CF$44-CG$44),(CF$44-CF46-150-Sheep!$R$321                                            )&lt;=0),"Alt1-"   &amp;CF45,""),"")
&amp;IFERROR(IF(AND((CF$44-CF46-150-Sheep!$R$322                                           )&gt;(CF$44-CG$44),(CF$44-CF46-150-Sheep!$R$322                                            )&lt;=0),"Alt2-"   &amp;CF45,""),"")</f>
        <v/>
      </c>
      <c r="CG47" s="440" t="str">
        <f xml:space="preserve">                    IF(AND((CG$44                                  -Sheep!$N$252                               )&gt;(CG$44-CH$44),(CG$44                                  -Sheep!$N$252                                )&lt;=0),"Born","")
&amp;                   IF(AND((CG$44-Sheep!$R$320-Sheep!$N$252                                )&gt;(CG$44-CH$44),(CG$44-Sheep!$R$320-Sheep!$N$252                                )&lt;=0),"WeanStd","")
&amp;                   IF(AND((CG$44-Sheep!$R$321-Sheep!$N$252                                )&gt;(CG$44-CH$44),(CG$44-Sheep!$R$321-Sheep!$N$252                                )&lt;=0),"WeanAlt1","")
&amp;                   IF(AND((CG$44-Sheep!$R$322-Sheep!$N$252                                )&gt;(CG$44-CH$44),(CG$44-Sheep!$R$322-Sheep!$N$252                                )&lt;=0),"WeanAlt2","")
&amp;IFERROR(IF(AND((CG$44-CG46                                                                                     )&gt;(CG$44-CH$44),(CG$44-CG46                                                                                     )&lt;=0),"Join-"    &amp;CG45,""),"")
&amp;IFERROR(IF(AND((CG$44-CG46-INDEX(Sheep!$V$327:$V$334,CG45,1))&gt;(CG$44-CH$44),(CG$44-CG46-INDEX(Sheep!$V$327:$V$334,CG45,1))&lt;=0),"Scan-"  &amp;CG45,""),"")
&amp;IFERROR(IF(AND((CG$44-CG46-150                                                                            )&gt;(CG$44-CH$44),(CG$44-CG46-150                                                                             )&lt;=0),"Birth-" &amp;CG45,""),"")
&amp;IFERROR(IF(AND((CG$44-CG46-150-Sheep!$R$320                                           )&gt;(CG$44-CH$44),(CG$44-CG46-150-Sheep!$R$320                                            )&lt;=0),"Wean-"&amp;CG45,""),"")
&amp;IFERROR(IF(AND((CG$44-CG46-150-Sheep!$R$321                                           )&gt;(CG$44-CH$44),(CG$44-CG46-150-Sheep!$R$321                                            )&lt;=0),"Alt1-"   &amp;CG45,""),"")
&amp;IFERROR(IF(AND((CG$44-CG46-150-Sheep!$R$322                                           )&gt;(CG$44-CH$44),(CG$44-CG46-150-Sheep!$R$322                                            )&lt;=0),"Alt2-"   &amp;CG45,""),"")</f>
        <v/>
      </c>
      <c r="CH47" s="440" t="str">
        <f xml:space="preserve">                    IF(AND((CH$44                                  -Sheep!$N$252                               )&gt;(CH$44-CI$44),(CH$44                                  -Sheep!$N$252                                )&lt;=0),"Born","")
&amp;                   IF(AND((CH$44-Sheep!$R$320-Sheep!$N$252                                )&gt;(CH$44-CI$44),(CH$44-Sheep!$R$320-Sheep!$N$252                                )&lt;=0),"WeanStd","")
&amp;                   IF(AND((CH$44-Sheep!$R$321-Sheep!$N$252                                )&gt;(CH$44-CI$44),(CH$44-Sheep!$R$321-Sheep!$N$252                                )&lt;=0),"WeanAlt1","")
&amp;                   IF(AND((CH$44-Sheep!$R$322-Sheep!$N$252                                )&gt;(CH$44-CI$44),(CH$44-Sheep!$R$322-Sheep!$N$252                                )&lt;=0),"WeanAlt2","")
&amp;IFERROR(IF(AND((CH$44-CH46                                                                                     )&gt;(CH$44-CI$44),(CH$44-CH46                                                                                     )&lt;=0),"Join-"    &amp;CH45,""),"")
&amp;IFERROR(IF(AND((CH$44-CH46-INDEX(Sheep!$V$327:$V$334,CH45,1))&gt;(CH$44-CI$44),(CH$44-CH46-INDEX(Sheep!$V$327:$V$334,CH45,1))&lt;=0),"Scan-"  &amp;CH45,""),"")
&amp;IFERROR(IF(AND((CH$44-CH46-150                                                                            )&gt;(CH$44-CI$44),(CH$44-CH46-150                                                                             )&lt;=0),"Birth-" &amp;CH45,""),"")
&amp;IFERROR(IF(AND((CH$44-CH46-150-Sheep!$R$320                                           )&gt;(CH$44-CI$44),(CH$44-CH46-150-Sheep!$R$320                                            )&lt;=0),"Wean-"&amp;CH45,""),"")
&amp;IFERROR(IF(AND((CH$44-CH46-150-Sheep!$R$321                                           )&gt;(CH$44-CI$44),(CH$44-CH46-150-Sheep!$R$321                                            )&lt;=0),"Alt1-"   &amp;CH45,""),"")
&amp;IFERROR(IF(AND((CH$44-CH46-150-Sheep!$R$322                                           )&gt;(CH$44-CI$44),(CH$44-CH46-150-Sheep!$R$322                                            )&lt;=0),"Alt2-"   &amp;CH45,""),"")</f>
        <v/>
      </c>
      <c r="CI47" s="440" t="str">
        <f xml:space="preserve">                    IF(AND((CI$44                                  -Sheep!$N$252                               )&gt;(CI$44-CJ$44),(CI$44                                  -Sheep!$N$252                                )&lt;=0),"Born","")
&amp;                   IF(AND((CI$44-Sheep!$R$320-Sheep!$N$252                                )&gt;(CI$44-CJ$44),(CI$44-Sheep!$R$320-Sheep!$N$252                                )&lt;=0),"WeanStd","")
&amp;                   IF(AND((CI$44-Sheep!$R$321-Sheep!$N$252                                )&gt;(CI$44-CJ$44),(CI$44-Sheep!$R$321-Sheep!$N$252                                )&lt;=0),"WeanAlt1","")
&amp;                   IF(AND((CI$44-Sheep!$R$322-Sheep!$N$252                                )&gt;(CI$44-CJ$44),(CI$44-Sheep!$R$322-Sheep!$N$252                                )&lt;=0),"WeanAlt2","")
&amp;IFERROR(IF(AND((CI$44-CI46                                                                                     )&gt;(CI$44-CJ$44),(CI$44-CI46                                                                                     )&lt;=0),"Join-"    &amp;CI45,""),"")
&amp;IFERROR(IF(AND((CI$44-CI46-INDEX(Sheep!$V$327:$V$334,CI45,1))&gt;(CI$44-CJ$44),(CI$44-CI46-INDEX(Sheep!$V$327:$V$334,CI45,1))&lt;=0),"Scan-"  &amp;CI45,""),"")
&amp;IFERROR(IF(AND((CI$44-CI46-150                                                                            )&gt;(CI$44-CJ$44),(CI$44-CI46-150                                                                             )&lt;=0),"Birth-" &amp;CI45,""),"")
&amp;IFERROR(IF(AND((CI$44-CI46-150-Sheep!$R$320                                           )&gt;(CI$44-CJ$44),(CI$44-CI46-150-Sheep!$R$320                                            )&lt;=0),"Wean-"&amp;CI45,""),"")
&amp;IFERROR(IF(AND((CI$44-CI46-150-Sheep!$R$321                                           )&gt;(CI$44-CJ$44),(CI$44-CI46-150-Sheep!$R$321                                            )&lt;=0),"Alt1-"   &amp;CI45,""),"")
&amp;IFERROR(IF(AND((CI$44-CI46-150-Sheep!$R$322                                           )&gt;(CI$44-CJ$44),(CI$44-CI46-150-Sheep!$R$322                                            )&lt;=0),"Alt2-"   &amp;CI45,""),"")</f>
        <v/>
      </c>
      <c r="CJ47" s="440" t="str">
        <f xml:space="preserve">                    IF(AND((CJ$44                                  -Sheep!$N$252                               )&gt;(CJ$44-CK$44),(CJ$44                                  -Sheep!$N$252                                )&lt;=0),"Born","")
&amp;                   IF(AND((CJ$44-Sheep!$R$320-Sheep!$N$252                                )&gt;(CJ$44-CK$44),(CJ$44-Sheep!$R$320-Sheep!$N$252                                )&lt;=0),"WeanStd","")
&amp;                   IF(AND((CJ$44-Sheep!$R$321-Sheep!$N$252                                )&gt;(CJ$44-CK$44),(CJ$44-Sheep!$R$321-Sheep!$N$252                                )&lt;=0),"WeanAlt1","")
&amp;                   IF(AND((CJ$44-Sheep!$R$322-Sheep!$N$252                                )&gt;(CJ$44-CK$44),(CJ$44-Sheep!$R$322-Sheep!$N$252                                )&lt;=0),"WeanAlt2","")
&amp;IFERROR(IF(AND((CJ$44-CJ46                                                                                     )&gt;(CJ$44-CK$44),(CJ$44-CJ46                                                                                     )&lt;=0),"Join-"    &amp;CJ45,""),"")
&amp;IFERROR(IF(AND((CJ$44-CJ46-INDEX(Sheep!$V$327:$V$334,CJ45,1))&gt;(CJ$44-CK$44),(CJ$44-CJ46-INDEX(Sheep!$V$327:$V$334,CJ45,1))&lt;=0),"Scan-"  &amp;CJ45,""),"")
&amp;IFERROR(IF(AND((CJ$44-CJ46-150                                                                            )&gt;(CJ$44-CK$44),(CJ$44-CJ46-150                                                                             )&lt;=0),"Birth-" &amp;CJ45,""),"")
&amp;IFERROR(IF(AND((CJ$44-CJ46-150-Sheep!$R$320                                           )&gt;(CJ$44-CK$44),(CJ$44-CJ46-150-Sheep!$R$320                                            )&lt;=0),"Wean-"&amp;CJ45,""),"")
&amp;IFERROR(IF(AND((CJ$44-CJ46-150-Sheep!$R$321                                           )&gt;(CJ$44-CK$44),(CJ$44-CJ46-150-Sheep!$R$321                                            )&lt;=0),"Alt1-"   &amp;CJ45,""),"")
&amp;IFERROR(IF(AND((CJ$44-CJ46-150-Sheep!$R$322                                           )&gt;(CJ$44-CK$44),(CJ$44-CJ46-150-Sheep!$R$322                                            )&lt;=0),"Alt2-"   &amp;CJ45,""),"")</f>
        <v/>
      </c>
      <c r="CK47" s="440" t="str">
        <f xml:space="preserve">                    IF(AND((CK$44                                  -Sheep!$N$252                               )&gt;(CK$44-CL$44),(CK$44                                  -Sheep!$N$252                                )&lt;=0),"Born","")
&amp;                   IF(AND((CK$44-Sheep!$R$320-Sheep!$N$252                                )&gt;(CK$44-CL$44),(CK$44-Sheep!$R$320-Sheep!$N$252                                )&lt;=0),"WeanStd","")
&amp;                   IF(AND((CK$44-Sheep!$R$321-Sheep!$N$252                                )&gt;(CK$44-CL$44),(CK$44-Sheep!$R$321-Sheep!$N$252                                )&lt;=0),"WeanAlt1","")
&amp;                   IF(AND((CK$44-Sheep!$R$322-Sheep!$N$252                                )&gt;(CK$44-CL$44),(CK$44-Sheep!$R$322-Sheep!$N$252                                )&lt;=0),"WeanAlt2","")
&amp;IFERROR(IF(AND((CK$44-CK46                                                                                     )&gt;(CK$44-CL$44),(CK$44-CK46                                                                                     )&lt;=0),"Join-"    &amp;CK45,""),"")
&amp;IFERROR(IF(AND((CK$44-CK46-INDEX(Sheep!$V$327:$V$334,CK45,1))&gt;(CK$44-CL$44),(CK$44-CK46-INDEX(Sheep!$V$327:$V$334,CK45,1))&lt;=0),"Scan-"  &amp;CK45,""),"")
&amp;IFERROR(IF(AND((CK$44-CK46-150                                                                            )&gt;(CK$44-CL$44),(CK$44-CK46-150                                                                             )&lt;=0),"Birth-" &amp;CK45,""),"")
&amp;IFERROR(IF(AND((CK$44-CK46-150-Sheep!$R$320                                           )&gt;(CK$44-CL$44),(CK$44-CK46-150-Sheep!$R$320                                            )&lt;=0),"Wean-"&amp;CK45,""),"")
&amp;IFERROR(IF(AND((CK$44-CK46-150-Sheep!$R$321                                           )&gt;(CK$44-CL$44),(CK$44-CK46-150-Sheep!$R$321                                            )&lt;=0),"Alt1-"   &amp;CK45,""),"")
&amp;IFERROR(IF(AND((CK$44-CK46-150-Sheep!$R$322                                           )&gt;(CK$44-CL$44),(CK$44-CK46-150-Sheep!$R$322                                            )&lt;=0),"Alt2-"   &amp;CK45,""),"")</f>
        <v>Birth-1</v>
      </c>
      <c r="CL47" s="440" t="str">
        <f xml:space="preserve">                    IF(AND((CL$44                                  -Sheep!$N$252                               )&gt;(CL$44-CM$44),(CL$44                                  -Sheep!$N$252                                )&lt;=0),"Born","")
&amp;                   IF(AND((CL$44-Sheep!$R$320-Sheep!$N$252                                )&gt;(CL$44-CM$44),(CL$44-Sheep!$R$320-Sheep!$N$252                                )&lt;=0),"WeanStd","")
&amp;                   IF(AND((CL$44-Sheep!$R$321-Sheep!$N$252                                )&gt;(CL$44-CM$44),(CL$44-Sheep!$R$321-Sheep!$N$252                                )&lt;=0),"WeanAlt1","")
&amp;                   IF(AND((CL$44-Sheep!$R$322-Sheep!$N$252                                )&gt;(CL$44-CM$44),(CL$44-Sheep!$R$322-Sheep!$N$252                                )&lt;=0),"WeanAlt2","")
&amp;IFERROR(IF(AND((CL$44-CL46                                                                                     )&gt;(CL$44-CM$44),(CL$44-CL46                                                                                     )&lt;=0),"Join-"    &amp;CL45,""),"")
&amp;IFERROR(IF(AND((CL$44-CL46-INDEX(Sheep!$V$327:$V$334,CL45,1))&gt;(CL$44-CM$44),(CL$44-CL46-INDEX(Sheep!$V$327:$V$334,CL45,1))&lt;=0),"Scan-"  &amp;CL45,""),"")
&amp;IFERROR(IF(AND((CL$44-CL46-150                                                                            )&gt;(CL$44-CM$44),(CL$44-CL46-150                                                                             )&lt;=0),"Birth-" &amp;CL45,""),"")
&amp;IFERROR(IF(AND((CL$44-CL46-150-Sheep!$R$320                                           )&gt;(CL$44-CM$44),(CL$44-CL46-150-Sheep!$R$320                                            )&lt;=0),"Wean-"&amp;CL45,""),"")
&amp;IFERROR(IF(AND((CL$44-CL46-150-Sheep!$R$321                                           )&gt;(CL$44-CM$44),(CL$44-CL46-150-Sheep!$R$321                                            )&lt;=0),"Alt1-"   &amp;CL45,""),"")
&amp;IFERROR(IF(AND((CL$44-CL46-150-Sheep!$R$322                                           )&gt;(CL$44-CM$44),(CL$44-CL46-150-Sheep!$R$322                                            )&lt;=0),"Alt2-"   &amp;CL45,""),"")</f>
        <v/>
      </c>
      <c r="CM47" s="440" t="str">
        <f xml:space="preserve">                    IF(AND((CM$44                                  -Sheep!$N$252                               )&gt;(CM$44-CN$44),(CM$44                                  -Sheep!$N$252                                )&lt;=0),"Born","")
&amp;                   IF(AND((CM$44-Sheep!$R$320-Sheep!$N$252                                )&gt;(CM$44-CN$44),(CM$44-Sheep!$R$320-Sheep!$N$252                                )&lt;=0),"WeanStd","")
&amp;                   IF(AND((CM$44-Sheep!$R$321-Sheep!$N$252                                )&gt;(CM$44-CN$44),(CM$44-Sheep!$R$321-Sheep!$N$252                                )&lt;=0),"WeanAlt1","")
&amp;                   IF(AND((CM$44-Sheep!$R$322-Sheep!$N$252                                )&gt;(CM$44-CN$44),(CM$44-Sheep!$R$322-Sheep!$N$252                                )&lt;=0),"WeanAlt2","")
&amp;IFERROR(IF(AND((CM$44-CM46                                                                                     )&gt;(CM$44-CN$44),(CM$44-CM46                                                                                     )&lt;=0),"Join-"    &amp;CM45,""),"")
&amp;IFERROR(IF(AND((CM$44-CM46-INDEX(Sheep!$V$327:$V$334,CM45,1))&gt;(CM$44-CN$44),(CM$44-CM46-INDEX(Sheep!$V$327:$V$334,CM45,1))&lt;=0),"Scan-"  &amp;CM45,""),"")
&amp;IFERROR(IF(AND((CM$44-CM46-150                                                                            )&gt;(CM$44-CN$44),(CM$44-CM46-150                                                                             )&lt;=0),"Birth-" &amp;CM45,""),"")
&amp;IFERROR(IF(AND((CM$44-CM46-150-Sheep!$R$320                                           )&gt;(CM$44-CN$44),(CM$44-CM46-150-Sheep!$R$320                                            )&lt;=0),"Wean-"&amp;CM45,""),"")
&amp;IFERROR(IF(AND((CM$44-CM46-150-Sheep!$R$321                                           )&gt;(CM$44-CN$44),(CM$44-CM46-150-Sheep!$R$321                                            )&lt;=0),"Alt1-"   &amp;CM45,""),"")
&amp;IFERROR(IF(AND((CM$44-CM46-150-Sheep!$R$322                                           )&gt;(CM$44-CN$44),(CM$44-CM46-150-Sheep!$R$322                                            )&lt;=0),"Alt2-"   &amp;CM45,""),"")</f>
        <v/>
      </c>
      <c r="CN47" s="440" t="str">
        <f xml:space="preserve">                    IF(AND((CN$44                                  -Sheep!$N$252                               )&gt;(CN$44-CO$44),(CN$44                                  -Sheep!$N$252                                )&lt;=0),"Born","")
&amp;                   IF(AND((CN$44-Sheep!$R$320-Sheep!$N$252                                )&gt;(CN$44-CO$44),(CN$44-Sheep!$R$320-Sheep!$N$252                                )&lt;=0),"WeanStd","")
&amp;                   IF(AND((CN$44-Sheep!$R$321-Sheep!$N$252                                )&gt;(CN$44-CO$44),(CN$44-Sheep!$R$321-Sheep!$N$252                                )&lt;=0),"WeanAlt1","")
&amp;                   IF(AND((CN$44-Sheep!$R$322-Sheep!$N$252                                )&gt;(CN$44-CO$44),(CN$44-Sheep!$R$322-Sheep!$N$252                                )&lt;=0),"WeanAlt2","")
&amp;IFERROR(IF(AND((CN$44-CN46                                                                                     )&gt;(CN$44-CO$44),(CN$44-CN46                                                                                     )&lt;=0),"Join-"    &amp;CN45,""),"")
&amp;IFERROR(IF(AND((CN$44-CN46-INDEX(Sheep!$V$327:$V$334,CN45,1))&gt;(CN$44-CO$44),(CN$44-CN46-INDEX(Sheep!$V$327:$V$334,CN45,1))&lt;=0),"Scan-"  &amp;CN45,""),"")
&amp;IFERROR(IF(AND((CN$44-CN46-150                                                                            )&gt;(CN$44-CO$44),(CN$44-CN46-150                                                                             )&lt;=0),"Birth-" &amp;CN45,""),"")
&amp;IFERROR(IF(AND((CN$44-CN46-150-Sheep!$R$320                                           )&gt;(CN$44-CO$44),(CN$44-CN46-150-Sheep!$R$320                                            )&lt;=0),"Wean-"&amp;CN45,""),"")
&amp;IFERROR(IF(AND((CN$44-CN46-150-Sheep!$R$321                                           )&gt;(CN$44-CO$44),(CN$44-CN46-150-Sheep!$R$321                                            )&lt;=0),"Alt1-"   &amp;CN45,""),"")
&amp;IFERROR(IF(AND((CN$44-CN46-150-Sheep!$R$322                                           )&gt;(CN$44-CO$44),(CN$44-CN46-150-Sheep!$R$322                                            )&lt;=0),"Alt2-"   &amp;CN45,""),"")</f>
        <v/>
      </c>
      <c r="CO47" s="440" t="str">
        <f xml:space="preserve">                    IF(AND((CO$44                                  -Sheep!$N$252                               )&gt;(CO$44-CP$44),(CO$44                                  -Sheep!$N$252                                )&lt;=0),"Born","")
&amp;                   IF(AND((CO$44-Sheep!$R$320-Sheep!$N$252                                )&gt;(CO$44-CP$44),(CO$44-Sheep!$R$320-Sheep!$N$252                                )&lt;=0),"WeanStd","")
&amp;                   IF(AND((CO$44-Sheep!$R$321-Sheep!$N$252                                )&gt;(CO$44-CP$44),(CO$44-Sheep!$R$321-Sheep!$N$252                                )&lt;=0),"WeanAlt1","")
&amp;                   IF(AND((CO$44-Sheep!$R$322-Sheep!$N$252                                )&gt;(CO$44-CP$44),(CO$44-Sheep!$R$322-Sheep!$N$252                                )&lt;=0),"WeanAlt2","")
&amp;IFERROR(IF(AND((CO$44-CO46                                                                                     )&gt;(CO$44-CP$44),(CO$44-CO46                                                                                     )&lt;=0),"Join-"    &amp;CO45,""),"")
&amp;IFERROR(IF(AND((CO$44-CO46-INDEX(Sheep!$V$327:$V$334,CO45,1))&gt;(CO$44-CP$44),(CO$44-CO46-INDEX(Sheep!$V$327:$V$334,CO45,1))&lt;=0),"Scan-"  &amp;CO45,""),"")
&amp;IFERROR(IF(AND((CO$44-CO46-150                                                                            )&gt;(CO$44-CP$44),(CO$44-CO46-150                                                                             )&lt;=0),"Birth-" &amp;CO45,""),"")
&amp;IFERROR(IF(AND((CO$44-CO46-150-Sheep!$R$320                                           )&gt;(CO$44-CP$44),(CO$44-CO46-150-Sheep!$R$320                                            )&lt;=0),"Wean-"&amp;CO45,""),"")
&amp;IFERROR(IF(AND((CO$44-CO46-150-Sheep!$R$321                                           )&gt;(CO$44-CP$44),(CO$44-CO46-150-Sheep!$R$321                                            )&lt;=0),"Alt1-"   &amp;CO45,""),"")
&amp;IFERROR(IF(AND((CO$44-CO46-150-Sheep!$R$322                                           )&gt;(CO$44-CP$44),(CO$44-CO46-150-Sheep!$R$322                                            )&lt;=0),"Alt2-"   &amp;CO45,""),"")</f>
        <v/>
      </c>
      <c r="CP47" s="440" t="str">
        <f xml:space="preserve">                    IF(AND((CP$44                                  -Sheep!$N$252                               )&gt;(CP$44-CQ$44),(CP$44                                  -Sheep!$N$252                                )&lt;=0),"Born","")
&amp;                   IF(AND((CP$44-Sheep!$R$320-Sheep!$N$252                                )&gt;(CP$44-CQ$44),(CP$44-Sheep!$R$320-Sheep!$N$252                                )&lt;=0),"WeanStd","")
&amp;                   IF(AND((CP$44-Sheep!$R$321-Sheep!$N$252                                )&gt;(CP$44-CQ$44),(CP$44-Sheep!$R$321-Sheep!$N$252                                )&lt;=0),"WeanAlt1","")
&amp;                   IF(AND((CP$44-Sheep!$R$322-Sheep!$N$252                                )&gt;(CP$44-CQ$44),(CP$44-Sheep!$R$322-Sheep!$N$252                                )&lt;=0),"WeanAlt2","")
&amp;IFERROR(IF(AND((CP$44-CP46                                                                                     )&gt;(CP$44-CQ$44),(CP$44-CP46                                                                                     )&lt;=0),"Join-"    &amp;CP45,""),"")
&amp;IFERROR(IF(AND((CP$44-CP46-INDEX(Sheep!$V$327:$V$334,CP45,1))&gt;(CP$44-CQ$44),(CP$44-CP46-INDEX(Sheep!$V$327:$V$334,CP45,1))&lt;=0),"Scan-"  &amp;CP45,""),"")
&amp;IFERROR(IF(AND((CP$44-CP46-150                                                                            )&gt;(CP$44-CQ$44),(CP$44-CP46-150                                                                             )&lt;=0),"Birth-" &amp;CP45,""),"")
&amp;IFERROR(IF(AND((CP$44-CP46-150-Sheep!$R$320                                           )&gt;(CP$44-CQ$44),(CP$44-CP46-150-Sheep!$R$320                                            )&lt;=0),"Wean-"&amp;CP45,""),"")
&amp;IFERROR(IF(AND((CP$44-CP46-150-Sheep!$R$321                                           )&gt;(CP$44-CQ$44),(CP$44-CP46-150-Sheep!$R$321                                            )&lt;=0),"Alt1-"   &amp;CP45,""),"")
&amp;IFERROR(IF(AND((CP$44-CP46-150-Sheep!$R$322                                           )&gt;(CP$44-CQ$44),(CP$44-CP46-150-Sheep!$R$322                                            )&lt;=0),"Alt2-"   &amp;CP45,""),"")</f>
        <v/>
      </c>
      <c r="CQ47" s="440" t="str">
        <f xml:space="preserve">                    IF(AND((CQ$44                                  -Sheep!$N$252                               )&gt;(CQ$44-CR$44),(CQ$44                                  -Sheep!$N$252                                )&lt;=0),"Born","")
&amp;                   IF(AND((CQ$44-Sheep!$R$320-Sheep!$N$252                                )&gt;(CQ$44-CR$44),(CQ$44-Sheep!$R$320-Sheep!$N$252                                )&lt;=0),"WeanStd","")
&amp;                   IF(AND((CQ$44-Sheep!$R$321-Sheep!$N$252                                )&gt;(CQ$44-CR$44),(CQ$44-Sheep!$R$321-Sheep!$N$252                                )&lt;=0),"WeanAlt1","")
&amp;                   IF(AND((CQ$44-Sheep!$R$322-Sheep!$N$252                                )&gt;(CQ$44-CR$44),(CQ$44-Sheep!$R$322-Sheep!$N$252                                )&lt;=0),"WeanAlt2","")
&amp;IFERROR(IF(AND((CQ$44-CQ46                                                                                     )&gt;(CQ$44-CR$44),(CQ$44-CQ46                                                                                     )&lt;=0),"Join-"    &amp;CQ45,""),"")
&amp;IFERROR(IF(AND((CQ$44-CQ46-INDEX(Sheep!$V$327:$V$334,CQ45,1))&gt;(CQ$44-CR$44),(CQ$44-CQ46-INDEX(Sheep!$V$327:$V$334,CQ45,1))&lt;=0),"Scan-"  &amp;CQ45,""),"")
&amp;IFERROR(IF(AND((CQ$44-CQ46-150                                                                            )&gt;(CQ$44-CR$44),(CQ$44-CQ46-150                                                                             )&lt;=0),"Birth-" &amp;CQ45,""),"")
&amp;IFERROR(IF(AND((CQ$44-CQ46-150-Sheep!$R$320                                           )&gt;(CQ$44-CR$44),(CQ$44-CQ46-150-Sheep!$R$320                                            )&lt;=0),"Wean-"&amp;CQ45,""),"")
&amp;IFERROR(IF(AND((CQ$44-CQ46-150-Sheep!$R$321                                           )&gt;(CQ$44-CR$44),(CQ$44-CQ46-150-Sheep!$R$321                                            )&lt;=0),"Alt1-"   &amp;CQ45,""),"")
&amp;IFERROR(IF(AND((CQ$44-CQ46-150-Sheep!$R$322                                           )&gt;(CQ$44-CR$44),(CQ$44-CQ46-150-Sheep!$R$322                                            )&lt;=0),"Alt2-"   &amp;CQ45,""),"")</f>
        <v/>
      </c>
      <c r="CR47" s="440" t="str">
        <f xml:space="preserve">                    IF(AND((CR$44                                  -Sheep!$N$252                               )&gt;(CR$44-CS$44),(CR$44                                  -Sheep!$N$252                                )&lt;=0),"Born","")
&amp;                   IF(AND((CR$44-Sheep!$R$320-Sheep!$N$252                                )&gt;(CR$44-CS$44),(CR$44-Sheep!$R$320-Sheep!$N$252                                )&lt;=0),"WeanStd","")
&amp;                   IF(AND((CR$44-Sheep!$R$321-Sheep!$N$252                                )&gt;(CR$44-CS$44),(CR$44-Sheep!$R$321-Sheep!$N$252                                )&lt;=0),"WeanAlt1","")
&amp;                   IF(AND((CR$44-Sheep!$R$322-Sheep!$N$252                                )&gt;(CR$44-CS$44),(CR$44-Sheep!$R$322-Sheep!$N$252                                )&lt;=0),"WeanAlt2","")
&amp;IFERROR(IF(AND((CR$44-CR46                                                                                     )&gt;(CR$44-CS$44),(CR$44-CR46                                                                                     )&lt;=0),"Join-"    &amp;CR45,""),"")
&amp;IFERROR(IF(AND((CR$44-CR46-INDEX(Sheep!$V$327:$V$334,CR45,1))&gt;(CR$44-CS$44),(CR$44-CR46-INDEX(Sheep!$V$327:$V$334,CR45,1))&lt;=0),"Scan-"  &amp;CR45,""),"")
&amp;IFERROR(IF(AND((CR$44-CR46-150                                                                            )&gt;(CR$44-CS$44),(CR$44-CR46-150                                                                             )&lt;=0),"Birth-" &amp;CR45,""),"")
&amp;IFERROR(IF(AND((CR$44-CR46-150-Sheep!$R$320                                           )&gt;(CR$44-CS$44),(CR$44-CR46-150-Sheep!$R$320                                            )&lt;=0),"Wean-"&amp;CR45,""),"")
&amp;IFERROR(IF(AND((CR$44-CR46-150-Sheep!$R$321                                           )&gt;(CR$44-CS$44),(CR$44-CR46-150-Sheep!$R$321                                            )&lt;=0),"Alt1-"   &amp;CR45,""),"")
&amp;IFERROR(IF(AND((CR$44-CR46-150-Sheep!$R$322                                           )&gt;(CR$44-CS$44),(CR$44-CR46-150-Sheep!$R$322                                            )&lt;=0),"Alt2-"   &amp;CR45,""),"")</f>
        <v/>
      </c>
      <c r="CS47" s="440" t="str">
        <f xml:space="preserve">                    IF(AND((CS$44                                  -Sheep!$N$252                               )&gt;(CS$44-CT$44),(CS$44                                  -Sheep!$N$252                                )&lt;=0),"Born","")
&amp;                   IF(AND((CS$44-Sheep!$R$320-Sheep!$N$252                                )&gt;(CS$44-CT$44),(CS$44-Sheep!$R$320-Sheep!$N$252                                )&lt;=0),"WeanStd","")
&amp;                   IF(AND((CS$44-Sheep!$R$321-Sheep!$N$252                                )&gt;(CS$44-CT$44),(CS$44-Sheep!$R$321-Sheep!$N$252                                )&lt;=0),"WeanAlt1","")
&amp;                   IF(AND((CS$44-Sheep!$R$322-Sheep!$N$252                                )&gt;(CS$44-CT$44),(CS$44-Sheep!$R$322-Sheep!$N$252                                )&lt;=0),"WeanAlt2","")
&amp;IFERROR(IF(AND((CS$44-CS46                                                                                     )&gt;(CS$44-CT$44),(CS$44-CS46                                                                                     )&lt;=0),"Join-"    &amp;CS45,""),"")
&amp;IFERROR(IF(AND((CS$44-CS46-INDEX(Sheep!$V$327:$V$334,CS45,1))&gt;(CS$44-CT$44),(CS$44-CS46-INDEX(Sheep!$V$327:$V$334,CS45,1))&lt;=0),"Scan-"  &amp;CS45,""),"")
&amp;IFERROR(IF(AND((CS$44-CS46-150                                                                            )&gt;(CS$44-CT$44),(CS$44-CS46-150                                                                             )&lt;=0),"Birth-" &amp;CS45,""),"")
&amp;IFERROR(IF(AND((CS$44-CS46-150-Sheep!$R$320                                           )&gt;(CS$44-CT$44),(CS$44-CS46-150-Sheep!$R$320                                            )&lt;=0),"Wean-"&amp;CS45,""),"")
&amp;IFERROR(IF(AND((CS$44-CS46-150-Sheep!$R$321                                           )&gt;(CS$44-CT$44),(CS$44-CS46-150-Sheep!$R$321                                            )&lt;=0),"Alt1-"   &amp;CS45,""),"")
&amp;IFERROR(IF(AND((CS$44-CS46-150-Sheep!$R$322                                           )&gt;(CS$44-CT$44),(CS$44-CS46-150-Sheep!$R$322                                            )&lt;=0),"Alt2-"   &amp;CS45,""),"")</f>
        <v/>
      </c>
      <c r="CT47" s="440" t="str">
        <f xml:space="preserve">                    IF(AND((CT$44                                  -Sheep!$N$252                               )&gt;(CT$44-CU$44),(CT$44                                  -Sheep!$N$252                                )&lt;=0),"Born","")
&amp;                   IF(AND((CT$44-Sheep!$R$320-Sheep!$N$252                                )&gt;(CT$44-CU$44),(CT$44-Sheep!$R$320-Sheep!$N$252                                )&lt;=0),"WeanStd","")
&amp;                   IF(AND((CT$44-Sheep!$R$321-Sheep!$N$252                                )&gt;(CT$44-CU$44),(CT$44-Sheep!$R$321-Sheep!$N$252                                )&lt;=0),"WeanAlt1","")
&amp;                   IF(AND((CT$44-Sheep!$R$322-Sheep!$N$252                                )&gt;(CT$44-CU$44),(CT$44-Sheep!$R$322-Sheep!$N$252                                )&lt;=0),"WeanAlt2","")
&amp;IFERROR(IF(AND((CT$44-CT46                                                                                     )&gt;(CT$44-CU$44),(CT$44-CT46                                                                                     )&lt;=0),"Join-"    &amp;CT45,""),"")
&amp;IFERROR(IF(AND((CT$44-CT46-INDEX(Sheep!$V$327:$V$334,CT45,1))&gt;(CT$44-CU$44),(CT$44-CT46-INDEX(Sheep!$V$327:$V$334,CT45,1))&lt;=0),"Scan-"  &amp;CT45,""),"")
&amp;IFERROR(IF(AND((CT$44-CT46-150                                                                            )&gt;(CT$44-CU$44),(CT$44-CT46-150                                                                             )&lt;=0),"Birth-" &amp;CT45,""),"")
&amp;IFERROR(IF(AND((CT$44-CT46-150-Sheep!$R$320                                           )&gt;(CT$44-CU$44),(CT$44-CT46-150-Sheep!$R$320                                            )&lt;=0),"Wean-"&amp;CT45,""),"")
&amp;IFERROR(IF(AND((CT$44-CT46-150-Sheep!$R$321                                           )&gt;(CT$44-CU$44),(CT$44-CT46-150-Sheep!$R$321                                            )&lt;=0),"Alt1-"   &amp;CT45,""),"")
&amp;IFERROR(IF(AND((CT$44-CT46-150-Sheep!$R$322                                           )&gt;(CT$44-CU$44),(CT$44-CT46-150-Sheep!$R$322                                            )&lt;=0),"Alt2-"   &amp;CT45,""),"")</f>
        <v/>
      </c>
      <c r="CU47" s="440" t="str">
        <f xml:space="preserve">                    IF(AND((CU$44                                  -Sheep!$N$252                               )&gt;(CU$44-CV$44),(CU$44                                  -Sheep!$N$252                                )&lt;=0),"Born","")
&amp;                   IF(AND((CU$44-Sheep!$R$320-Sheep!$N$252                                )&gt;(CU$44-CV$44),(CU$44-Sheep!$R$320-Sheep!$N$252                                )&lt;=0),"WeanStd","")
&amp;                   IF(AND((CU$44-Sheep!$R$321-Sheep!$N$252                                )&gt;(CU$44-CV$44),(CU$44-Sheep!$R$321-Sheep!$N$252                                )&lt;=0),"WeanAlt1","")
&amp;                   IF(AND((CU$44-Sheep!$R$322-Sheep!$N$252                                )&gt;(CU$44-CV$44),(CU$44-Sheep!$R$322-Sheep!$N$252                                )&lt;=0),"WeanAlt2","")
&amp;IFERROR(IF(AND((CU$44-CU46                                                                                     )&gt;(CU$44-CV$44),(CU$44-CU46                                                                                     )&lt;=0),"Join-"    &amp;CU45,""),"")
&amp;IFERROR(IF(AND((CU$44-CU46-INDEX(Sheep!$V$327:$V$334,CU45,1))&gt;(CU$44-CV$44),(CU$44-CU46-INDEX(Sheep!$V$327:$V$334,CU45,1))&lt;=0),"Scan-"  &amp;CU45,""),"")
&amp;IFERROR(IF(AND((CU$44-CU46-150                                                                            )&gt;(CU$44-CV$44),(CU$44-CU46-150                                                                             )&lt;=0),"Birth-" &amp;CU45,""),"")
&amp;IFERROR(IF(AND((CU$44-CU46-150-Sheep!$R$320                                           )&gt;(CU$44-CV$44),(CU$44-CU46-150-Sheep!$R$320                                            )&lt;=0),"Wean-"&amp;CU45,""),"")
&amp;IFERROR(IF(AND((CU$44-CU46-150-Sheep!$R$321                                           )&gt;(CU$44-CV$44),(CU$44-CU46-150-Sheep!$R$321                                            )&lt;=0),"Alt1-"   &amp;CU45,""),"")
&amp;IFERROR(IF(AND((CU$44-CU46-150-Sheep!$R$322                                           )&gt;(CU$44-CV$44),(CU$44-CU46-150-Sheep!$R$322                                            )&lt;=0),"Alt2-"   &amp;CU45,""),"")</f>
        <v/>
      </c>
      <c r="CV47" s="440" t="str">
        <f xml:space="preserve">                    IF(AND((CV$44                                  -Sheep!$N$252                               )&gt;(CV$44-CW$44),(CV$44                                  -Sheep!$N$252                                )&lt;=0),"Born","")
&amp;                   IF(AND((CV$44-Sheep!$R$320-Sheep!$N$252                                )&gt;(CV$44-CW$44),(CV$44-Sheep!$R$320-Sheep!$N$252                                )&lt;=0),"WeanStd","")
&amp;                   IF(AND((CV$44-Sheep!$R$321-Sheep!$N$252                                )&gt;(CV$44-CW$44),(CV$44-Sheep!$R$321-Sheep!$N$252                                )&lt;=0),"WeanAlt1","")
&amp;                   IF(AND((CV$44-Sheep!$R$322-Sheep!$N$252                                )&gt;(CV$44-CW$44),(CV$44-Sheep!$R$322-Sheep!$N$252                                )&lt;=0),"WeanAlt2","")
&amp;IFERROR(IF(AND((CV$44-CV46                                                                                     )&gt;(CV$44-CW$44),(CV$44-CV46                                                                                     )&lt;=0),"Join-"    &amp;CV45,""),"")
&amp;IFERROR(IF(AND((CV$44-CV46-INDEX(Sheep!$V$327:$V$334,CV45,1))&gt;(CV$44-CW$44),(CV$44-CV46-INDEX(Sheep!$V$327:$V$334,CV45,1))&lt;=0),"Scan-"  &amp;CV45,""),"")
&amp;IFERROR(IF(AND((CV$44-CV46-150                                                                            )&gt;(CV$44-CW$44),(CV$44-CV46-150                                                                             )&lt;=0),"Birth-" &amp;CV45,""),"")
&amp;IFERROR(IF(AND((CV$44-CV46-150-Sheep!$R$320                                           )&gt;(CV$44-CW$44),(CV$44-CV46-150-Sheep!$R$320                                            )&lt;=0),"Wean-"&amp;CV45,""),"")
&amp;IFERROR(IF(AND((CV$44-CV46-150-Sheep!$R$321                                           )&gt;(CV$44-CW$44),(CV$44-CV46-150-Sheep!$R$321                                            )&lt;=0),"Alt1-"   &amp;CV45,""),"")
&amp;IFERROR(IF(AND((CV$44-CV46-150-Sheep!$R$322                                           )&gt;(CV$44-CW$44),(CV$44-CV46-150-Sheep!$R$322                                            )&lt;=0),"Alt2-"   &amp;CV45,""),"")</f>
        <v/>
      </c>
      <c r="CW47" s="440" t="str">
        <f xml:space="preserve">                    IF(AND((CW$44                                  -Sheep!$N$252                               )&gt;(CW$44-CX$44),(CW$44                                  -Sheep!$N$252                                )&lt;=0),"Born","")
&amp;                   IF(AND((CW$44-Sheep!$R$320-Sheep!$N$252                                )&gt;(CW$44-CX$44),(CW$44-Sheep!$R$320-Sheep!$N$252                                )&lt;=0),"WeanStd","")
&amp;                   IF(AND((CW$44-Sheep!$R$321-Sheep!$N$252                                )&gt;(CW$44-CX$44),(CW$44-Sheep!$R$321-Sheep!$N$252                                )&lt;=0),"WeanAlt1","")
&amp;                   IF(AND((CW$44-Sheep!$R$322-Sheep!$N$252                                )&gt;(CW$44-CX$44),(CW$44-Sheep!$R$322-Sheep!$N$252                                )&lt;=0),"WeanAlt2","")
&amp;IFERROR(IF(AND((CW$44-CW46                                                                                     )&gt;(CW$44-CX$44),(CW$44-CW46                                                                                     )&lt;=0),"Join-"    &amp;CW45,""),"")
&amp;IFERROR(IF(AND((CW$44-CW46-INDEX(Sheep!$V$327:$V$334,CW45,1))&gt;(CW$44-CX$44),(CW$44-CW46-INDEX(Sheep!$V$327:$V$334,CW45,1))&lt;=0),"Scan-"  &amp;CW45,""),"")
&amp;IFERROR(IF(AND((CW$44-CW46-150                                                                            )&gt;(CW$44-CX$44),(CW$44-CW46-150                                                                             )&lt;=0),"Birth-" &amp;CW45,""),"")
&amp;IFERROR(IF(AND((CW$44-CW46-150-Sheep!$R$320                                           )&gt;(CW$44-CX$44),(CW$44-CW46-150-Sheep!$R$320                                            )&lt;=0),"Wean-"&amp;CW45,""),"")
&amp;IFERROR(IF(AND((CW$44-CW46-150-Sheep!$R$321                                           )&gt;(CW$44-CX$44),(CW$44-CW46-150-Sheep!$R$321                                            )&lt;=0),"Alt1-"   &amp;CW45,""),"")
&amp;IFERROR(IF(AND((CW$44-CW46-150-Sheep!$R$322                                           )&gt;(CW$44-CX$44),(CW$44-CW46-150-Sheep!$R$322                                            )&lt;=0),"Alt2-"   &amp;CW45,""),"")</f>
        <v>Wean-1</v>
      </c>
      <c r="CX47" s="440" t="str">
        <f xml:space="preserve">                    IF(AND((CX$44                                  -Sheep!$N$252                               )&gt;(CX$44-CY$44),(CX$44                                  -Sheep!$N$252                                )&lt;=0),"Born","")
&amp;                   IF(AND((CX$44-Sheep!$R$320-Sheep!$N$252                                )&gt;(CX$44-CY$44),(CX$44-Sheep!$R$320-Sheep!$N$252                                )&lt;=0),"WeanStd","")
&amp;                   IF(AND((CX$44-Sheep!$R$321-Sheep!$N$252                                )&gt;(CX$44-CY$44),(CX$44-Sheep!$R$321-Sheep!$N$252                                )&lt;=0),"WeanAlt1","")
&amp;                   IF(AND((CX$44-Sheep!$R$322-Sheep!$N$252                                )&gt;(CX$44-CY$44),(CX$44-Sheep!$R$322-Sheep!$N$252                                )&lt;=0),"WeanAlt2","")
&amp;IFERROR(IF(AND((CX$44-CX46                                                                                     )&gt;(CX$44-CY$44),(CX$44-CX46                                                                                     )&lt;=0),"Join-"    &amp;CX45,""),"")
&amp;IFERROR(IF(AND((CX$44-CX46-INDEX(Sheep!$V$327:$V$334,CX45,1))&gt;(CX$44-CY$44),(CX$44-CX46-INDEX(Sheep!$V$327:$V$334,CX45,1))&lt;=0),"Scan-"  &amp;CX45,""),"")
&amp;IFERROR(IF(AND((CX$44-CX46-150                                                                            )&gt;(CX$44-CY$44),(CX$44-CX46-150                                                                             )&lt;=0),"Birth-" &amp;CX45,""),"")
&amp;IFERROR(IF(AND((CX$44-CX46-150-Sheep!$R$320                                           )&gt;(CX$44-CY$44),(CX$44-CX46-150-Sheep!$R$320                                            )&lt;=0),"Wean-"&amp;CX45,""),"")
&amp;IFERROR(IF(AND((CX$44-CX46-150-Sheep!$R$321                                           )&gt;(CX$44-CY$44),(CX$44-CX46-150-Sheep!$R$321                                            )&lt;=0),"Alt1-"   &amp;CX45,""),"")
&amp;IFERROR(IF(AND((CX$44-CX46-150-Sheep!$R$322                                           )&gt;(CX$44-CY$44),(CX$44-CX46-150-Sheep!$R$322                                            )&lt;=0),"Alt2-"   &amp;CX45,""),"")</f>
        <v/>
      </c>
      <c r="CY47" s="440" t="str">
        <f xml:space="preserve">                    IF(AND((CY$44                                  -Sheep!$N$252                               )&gt;(CY$44-CZ$44),(CY$44                                  -Sheep!$N$252                                )&lt;=0),"Born","")
&amp;                   IF(AND((CY$44-Sheep!$R$320-Sheep!$N$252                                )&gt;(CY$44-CZ$44),(CY$44-Sheep!$R$320-Sheep!$N$252                                )&lt;=0),"WeanStd","")
&amp;                   IF(AND((CY$44-Sheep!$R$321-Sheep!$N$252                                )&gt;(CY$44-CZ$44),(CY$44-Sheep!$R$321-Sheep!$N$252                                )&lt;=0),"WeanAlt1","")
&amp;                   IF(AND((CY$44-Sheep!$R$322-Sheep!$N$252                                )&gt;(CY$44-CZ$44),(CY$44-Sheep!$R$322-Sheep!$N$252                                )&lt;=0),"WeanAlt2","")
&amp;IFERROR(IF(AND((CY$44-CY46                                                                                     )&gt;(CY$44-CZ$44),(CY$44-CY46                                                                                     )&lt;=0),"Join-"    &amp;CY45,""),"")
&amp;IFERROR(IF(AND((CY$44-CY46-INDEX(Sheep!$V$327:$V$334,CY45,1))&gt;(CY$44-CZ$44),(CY$44-CY46-INDEX(Sheep!$V$327:$V$334,CY45,1))&lt;=0),"Scan-"  &amp;CY45,""),"")
&amp;IFERROR(IF(AND((CY$44-CY46-150                                                                            )&gt;(CY$44-CZ$44),(CY$44-CY46-150                                                                             )&lt;=0),"Birth-" &amp;CY45,""),"")
&amp;IFERROR(IF(AND((CY$44-CY46-150-Sheep!$R$320                                           )&gt;(CY$44-CZ$44),(CY$44-CY46-150-Sheep!$R$320                                            )&lt;=0),"Wean-"&amp;CY45,""),"")
&amp;IFERROR(IF(AND((CY$44-CY46-150-Sheep!$R$321                                           )&gt;(CY$44-CZ$44),(CY$44-CY46-150-Sheep!$R$321                                            )&lt;=0),"Alt1-"   &amp;CY45,""),"")
&amp;IFERROR(IF(AND((CY$44-CY46-150-Sheep!$R$322                                           )&gt;(CY$44-CZ$44),(CY$44-CY46-150-Sheep!$R$322                                            )&lt;=0),"Alt2-"   &amp;CY45,""),"")</f>
        <v/>
      </c>
      <c r="CZ47" s="440" t="str">
        <f xml:space="preserve">                    IF(AND((CZ$44                                  -Sheep!$N$252                               )&gt;(CZ$44-DA$44),(CZ$44                                  -Sheep!$N$252                                )&lt;=0),"Born","")
&amp;                   IF(AND((CZ$44-Sheep!$R$320-Sheep!$N$252                                )&gt;(CZ$44-DA$44),(CZ$44-Sheep!$R$320-Sheep!$N$252                                )&lt;=0),"WeanStd","")
&amp;                   IF(AND((CZ$44-Sheep!$R$321-Sheep!$N$252                                )&gt;(CZ$44-DA$44),(CZ$44-Sheep!$R$321-Sheep!$N$252                                )&lt;=0),"WeanAlt1","")
&amp;                   IF(AND((CZ$44-Sheep!$R$322-Sheep!$N$252                                )&gt;(CZ$44-DA$44),(CZ$44-Sheep!$R$322-Sheep!$N$252                                )&lt;=0),"WeanAlt2","")
&amp;IFERROR(IF(AND((CZ$44-CZ46                                                                                     )&gt;(CZ$44-DA$44),(CZ$44-CZ46                                                                                     )&lt;=0),"Join-"    &amp;CZ45,""),"")
&amp;IFERROR(IF(AND((CZ$44-CZ46-INDEX(Sheep!$V$327:$V$334,CZ45,1))&gt;(CZ$44-DA$44),(CZ$44-CZ46-INDEX(Sheep!$V$327:$V$334,CZ45,1))&lt;=0),"Scan-"  &amp;CZ45,""),"")
&amp;IFERROR(IF(AND((CZ$44-CZ46-150                                                                            )&gt;(CZ$44-DA$44),(CZ$44-CZ46-150                                                                             )&lt;=0),"Birth-" &amp;CZ45,""),"")
&amp;IFERROR(IF(AND((CZ$44-CZ46-150-Sheep!$R$320                                           )&gt;(CZ$44-DA$44),(CZ$44-CZ46-150-Sheep!$R$320                                            )&lt;=0),"Wean-"&amp;CZ45,""),"")
&amp;IFERROR(IF(AND((CZ$44-CZ46-150-Sheep!$R$321                                           )&gt;(CZ$44-DA$44),(CZ$44-CZ46-150-Sheep!$R$321                                            )&lt;=0),"Alt1-"   &amp;CZ45,""),"")
&amp;IFERROR(IF(AND((CZ$44-CZ46-150-Sheep!$R$322                                           )&gt;(CZ$44-DA$44),(CZ$44-CZ46-150-Sheep!$R$322                                            )&lt;=0),"Alt2-"   &amp;CZ45,""),"")</f>
        <v/>
      </c>
      <c r="DA47" s="440" t="str">
        <f xml:space="preserve">                    IF(AND((DA$44                                  -Sheep!$N$252                               )&gt;(DA$44-DB$44),(DA$44                                  -Sheep!$N$252                                )&lt;=0),"Born","")
&amp;                   IF(AND((DA$44-Sheep!$R$320-Sheep!$N$252                                )&gt;(DA$44-DB$44),(DA$44-Sheep!$R$320-Sheep!$N$252                                )&lt;=0),"WeanStd","")
&amp;                   IF(AND((DA$44-Sheep!$R$321-Sheep!$N$252                                )&gt;(DA$44-DB$44),(DA$44-Sheep!$R$321-Sheep!$N$252                                )&lt;=0),"WeanAlt1","")
&amp;                   IF(AND((DA$44-Sheep!$R$322-Sheep!$N$252                                )&gt;(DA$44-DB$44),(DA$44-Sheep!$R$322-Sheep!$N$252                                )&lt;=0),"WeanAlt2","")
&amp;IFERROR(IF(AND((DA$44-DA46                                                                                     )&gt;(DA$44-DB$44),(DA$44-DA46                                                                                     )&lt;=0),"Join-"    &amp;DA45,""),"")
&amp;IFERROR(IF(AND((DA$44-DA46-INDEX(Sheep!$V$327:$V$334,DA45,1))&gt;(DA$44-DB$44),(DA$44-DA46-INDEX(Sheep!$V$327:$V$334,DA45,1))&lt;=0),"Scan-"  &amp;DA45,""),"")
&amp;IFERROR(IF(AND((DA$44-DA46-150                                                                            )&gt;(DA$44-DB$44),(DA$44-DA46-150                                                                             )&lt;=0),"Birth-" &amp;DA45,""),"")
&amp;IFERROR(IF(AND((DA$44-DA46-150-Sheep!$R$320                                           )&gt;(DA$44-DB$44),(DA$44-DA46-150-Sheep!$R$320                                            )&lt;=0),"Wean-"&amp;DA45,""),"")
&amp;IFERROR(IF(AND((DA$44-DA46-150-Sheep!$R$321                                           )&gt;(DA$44-DB$44),(DA$44-DA46-150-Sheep!$R$321                                            )&lt;=0),"Alt1-"   &amp;DA45,""),"")
&amp;IFERROR(IF(AND((DA$44-DA46-150-Sheep!$R$322                                           )&gt;(DA$44-DB$44),(DA$44-DA46-150-Sheep!$R$322                                            )&lt;=0),"Alt2-"   &amp;DA45,""),"")</f>
        <v/>
      </c>
      <c r="DB47" s="440" t="str">
        <f xml:space="preserve">                    IF(AND((DB$44                                  -Sheep!$N$252                               )&gt;(DB$44-DC$44),(DB$44                                  -Sheep!$N$252                                )&lt;=0),"Born","")
&amp;                   IF(AND((DB$44-Sheep!$R$320-Sheep!$N$252                                )&gt;(DB$44-DC$44),(DB$44-Sheep!$R$320-Sheep!$N$252                                )&lt;=0),"WeanStd","")
&amp;                   IF(AND((DB$44-Sheep!$R$321-Sheep!$N$252                                )&gt;(DB$44-DC$44),(DB$44-Sheep!$R$321-Sheep!$N$252                                )&lt;=0),"WeanAlt1","")
&amp;                   IF(AND((DB$44-Sheep!$R$322-Sheep!$N$252                                )&gt;(DB$44-DC$44),(DB$44-Sheep!$R$322-Sheep!$N$252                                )&lt;=0),"WeanAlt2","")
&amp;IFERROR(IF(AND((DB$44-DB46                                                                                     )&gt;(DB$44-DC$44),(DB$44-DB46                                                                                     )&lt;=0),"Join-"    &amp;DB45,""),"")
&amp;IFERROR(IF(AND((DB$44-DB46-INDEX(Sheep!$V$327:$V$334,DB45,1))&gt;(DB$44-DC$44),(DB$44-DB46-INDEX(Sheep!$V$327:$V$334,DB45,1))&lt;=0),"Scan-"  &amp;DB45,""),"")
&amp;IFERROR(IF(AND((DB$44-DB46-150                                                                            )&gt;(DB$44-DC$44),(DB$44-DB46-150                                                                             )&lt;=0),"Birth-" &amp;DB45,""),"")
&amp;IFERROR(IF(AND((DB$44-DB46-150-Sheep!$R$320                                           )&gt;(DB$44-DC$44),(DB$44-DB46-150-Sheep!$R$320                                            )&lt;=0),"Wean-"&amp;DB45,""),"")
&amp;IFERROR(IF(AND((DB$44-DB46-150-Sheep!$R$321                                           )&gt;(DB$44-DC$44),(DB$44-DB46-150-Sheep!$R$321                                            )&lt;=0),"Alt1-"   &amp;DB45,""),"")
&amp;IFERROR(IF(AND((DB$44-DB46-150-Sheep!$R$322                                           )&gt;(DB$44-DC$44),(DB$44-DB46-150-Sheep!$R$322                                            )&lt;=0),"Alt2-"   &amp;DB45,""),"")</f>
        <v>Alt1-1</v>
      </c>
      <c r="DC47" s="440" t="str">
        <f xml:space="preserve">                    IF(AND((DC$44                                  -Sheep!$N$252                               )&gt;(DC$44-DD$44),(DC$44                                  -Sheep!$N$252                                )&lt;=0),"Born","")
&amp;                   IF(AND((DC$44-Sheep!$R$320-Sheep!$N$252                                )&gt;(DC$44-DD$44),(DC$44-Sheep!$R$320-Sheep!$N$252                                )&lt;=0),"WeanStd","")
&amp;                   IF(AND((DC$44-Sheep!$R$321-Sheep!$N$252                                )&gt;(DC$44-DD$44),(DC$44-Sheep!$R$321-Sheep!$N$252                                )&lt;=0),"WeanAlt1","")
&amp;                   IF(AND((DC$44-Sheep!$R$322-Sheep!$N$252                                )&gt;(DC$44-DD$44),(DC$44-Sheep!$R$322-Sheep!$N$252                                )&lt;=0),"WeanAlt2","")
&amp;IFERROR(IF(AND((DC$44-DC46                                                                                     )&gt;(DC$44-DD$44),(DC$44-DC46                                                                                     )&lt;=0),"Join-"    &amp;DC45,""),"")
&amp;IFERROR(IF(AND((DC$44-DC46-INDEX(Sheep!$V$327:$V$334,DC45,1))&gt;(DC$44-DD$44),(DC$44-DC46-INDEX(Sheep!$V$327:$V$334,DC45,1))&lt;=0),"Scan-"  &amp;DC45,""),"")
&amp;IFERROR(IF(AND((DC$44-DC46-150                                                                            )&gt;(DC$44-DD$44),(DC$44-DC46-150                                                                             )&lt;=0),"Birth-" &amp;DC45,""),"")
&amp;IFERROR(IF(AND((DC$44-DC46-150-Sheep!$R$320                                           )&gt;(DC$44-DD$44),(DC$44-DC46-150-Sheep!$R$320                                            )&lt;=0),"Wean-"&amp;DC45,""),"")
&amp;IFERROR(IF(AND((DC$44-DC46-150-Sheep!$R$321                                           )&gt;(DC$44-DD$44),(DC$44-DC46-150-Sheep!$R$321                                            )&lt;=0),"Alt1-"   &amp;DC45,""),"")
&amp;IFERROR(IF(AND((DC$44-DC46-150-Sheep!$R$322                                           )&gt;(DC$44-DD$44),(DC$44-DC46-150-Sheep!$R$322                                            )&lt;=0),"Alt2-"   &amp;DC45,""),"")</f>
        <v/>
      </c>
      <c r="DD47" s="440" t="str">
        <f xml:space="preserve">                    IF(AND((DD$44                                  -Sheep!$N$252                               )&gt;(DD$44-DE$44),(DD$44                                  -Sheep!$N$252                                )&lt;=0),"Born","")
&amp;                   IF(AND((DD$44-Sheep!$R$320-Sheep!$N$252                                )&gt;(DD$44-DE$44),(DD$44-Sheep!$R$320-Sheep!$N$252                                )&lt;=0),"WeanStd","")
&amp;                   IF(AND((DD$44-Sheep!$R$321-Sheep!$N$252                                )&gt;(DD$44-DE$44),(DD$44-Sheep!$R$321-Sheep!$N$252                                )&lt;=0),"WeanAlt1","")
&amp;                   IF(AND((DD$44-Sheep!$R$322-Sheep!$N$252                                )&gt;(DD$44-DE$44),(DD$44-Sheep!$R$322-Sheep!$N$252                                )&lt;=0),"WeanAlt2","")
&amp;IFERROR(IF(AND((DD$44-DD46                                                                                     )&gt;(DD$44-DE$44),(DD$44-DD46                                                                                     )&lt;=0),"Join-"    &amp;DD45,""),"")
&amp;IFERROR(IF(AND((DD$44-DD46-INDEX(Sheep!$V$327:$V$334,DD45,1))&gt;(DD$44-DE$44),(DD$44-DD46-INDEX(Sheep!$V$327:$V$334,DD45,1))&lt;=0),"Scan-"  &amp;DD45,""),"")
&amp;IFERROR(IF(AND((DD$44-DD46-150                                                                            )&gt;(DD$44-DE$44),(DD$44-DD46-150                                                                             )&lt;=0),"Birth-" &amp;DD45,""),"")
&amp;IFERROR(IF(AND((DD$44-DD46-150-Sheep!$R$320                                           )&gt;(DD$44-DE$44),(DD$44-DD46-150-Sheep!$R$320                                            )&lt;=0),"Wean-"&amp;DD45,""),"")
&amp;IFERROR(IF(AND((DD$44-DD46-150-Sheep!$R$321                                           )&gt;(DD$44-DE$44),(DD$44-DD46-150-Sheep!$R$321                                            )&lt;=0),"Alt1-"   &amp;DD45,""),"")
&amp;IFERROR(IF(AND((DD$44-DD46-150-Sheep!$R$322                                           )&gt;(DD$44-DE$44),(DD$44-DD46-150-Sheep!$R$322                                            )&lt;=0),"Alt2-"   &amp;DD45,""),"")</f>
        <v/>
      </c>
      <c r="DE47" s="440" t="str">
        <f xml:space="preserve">                    IF(AND((DE$44                                  -Sheep!$N$252                               )&gt;(DE$44-DF$44),(DE$44                                  -Sheep!$N$252                                )&lt;=0),"Born","")
&amp;                   IF(AND((DE$44-Sheep!$R$320-Sheep!$N$252                                )&gt;(DE$44-DF$44),(DE$44-Sheep!$R$320-Sheep!$N$252                                )&lt;=0),"WeanStd","")
&amp;                   IF(AND((DE$44-Sheep!$R$321-Sheep!$N$252                                )&gt;(DE$44-DF$44),(DE$44-Sheep!$R$321-Sheep!$N$252                                )&lt;=0),"WeanAlt1","")
&amp;                   IF(AND((DE$44-Sheep!$R$322-Sheep!$N$252                                )&gt;(DE$44-DF$44),(DE$44-Sheep!$R$322-Sheep!$N$252                                )&lt;=0),"WeanAlt2","")
&amp;IFERROR(IF(AND((DE$44-DE46                                                                                     )&gt;(DE$44-DF$44),(DE$44-DE46                                                                                     )&lt;=0),"Join-"    &amp;DE45,""),"")
&amp;IFERROR(IF(AND((DE$44-DE46-INDEX(Sheep!$V$327:$V$334,DE45,1))&gt;(DE$44-DF$44),(DE$44-DE46-INDEX(Sheep!$V$327:$V$334,DE45,1))&lt;=0),"Scan-"  &amp;DE45,""),"")
&amp;IFERROR(IF(AND((DE$44-DE46-150                                                                            )&gt;(DE$44-DF$44),(DE$44-DE46-150                                                                             )&lt;=0),"Birth-" &amp;DE45,""),"")
&amp;IFERROR(IF(AND((DE$44-DE46-150-Sheep!$R$320                                           )&gt;(DE$44-DF$44),(DE$44-DE46-150-Sheep!$R$320                                            )&lt;=0),"Wean-"&amp;DE45,""),"")
&amp;IFERROR(IF(AND((DE$44-DE46-150-Sheep!$R$321                                           )&gt;(DE$44-DF$44),(DE$44-DE46-150-Sheep!$R$321                                            )&lt;=0),"Alt1-"   &amp;DE45,""),"")
&amp;IFERROR(IF(AND((DE$44-DE46-150-Sheep!$R$322                                           )&gt;(DE$44-DF$44),(DE$44-DE46-150-Sheep!$R$322                                            )&lt;=0),"Alt2-"   &amp;DE45,""),"")</f>
        <v/>
      </c>
      <c r="DF47" s="440" t="str">
        <f xml:space="preserve">                    IF(AND((DF$44                                  -Sheep!$N$252                               )&gt;(DF$44-DG$44),(DF$44                                  -Sheep!$N$252                                )&lt;=0),"Born","")
&amp;                   IF(AND((DF$44-Sheep!$R$320-Sheep!$N$252                                )&gt;(DF$44-DG$44),(DF$44-Sheep!$R$320-Sheep!$N$252                                )&lt;=0),"WeanStd","")
&amp;                   IF(AND((DF$44-Sheep!$R$321-Sheep!$N$252                                )&gt;(DF$44-DG$44),(DF$44-Sheep!$R$321-Sheep!$N$252                                )&lt;=0),"WeanAlt1","")
&amp;                   IF(AND((DF$44-Sheep!$R$322-Sheep!$N$252                                )&gt;(DF$44-DG$44),(DF$44-Sheep!$R$322-Sheep!$N$252                                )&lt;=0),"WeanAlt2","")
&amp;IFERROR(IF(AND((DF$44-DF46                                                                                     )&gt;(DF$44-DG$44),(DF$44-DF46                                                                                     )&lt;=0),"Join-"    &amp;DF45,""),"")
&amp;IFERROR(IF(AND((DF$44-DF46-INDEX(Sheep!$V$327:$V$334,DF45,1))&gt;(DF$44-DG$44),(DF$44-DF46-INDEX(Sheep!$V$327:$V$334,DF45,1))&lt;=0),"Scan-"  &amp;DF45,""),"")
&amp;IFERROR(IF(AND((DF$44-DF46-150                                                                            )&gt;(DF$44-DG$44),(DF$44-DF46-150                                                                             )&lt;=0),"Birth-" &amp;DF45,""),"")
&amp;IFERROR(IF(AND((DF$44-DF46-150-Sheep!$R$320                                           )&gt;(DF$44-DG$44),(DF$44-DF46-150-Sheep!$R$320                                            )&lt;=0),"Wean-"&amp;DF45,""),"")
&amp;IFERROR(IF(AND((DF$44-DF46-150-Sheep!$R$321                                           )&gt;(DF$44-DG$44),(DF$44-DF46-150-Sheep!$R$321                                            )&lt;=0),"Alt1-"   &amp;DF45,""),"")
&amp;IFERROR(IF(AND((DF$44-DF46-150-Sheep!$R$322                                           )&gt;(DF$44-DG$44),(DF$44-DF46-150-Sheep!$R$322                                            )&lt;=0),"Alt2-"   &amp;DF45,""),"")</f>
        <v>Alt2-1</v>
      </c>
      <c r="DG47" s="440" t="str">
        <f xml:space="preserve">                    IF(AND((DG$44                                  -Sheep!$N$252                               )&gt;(DG$44-DH$44),(DG$44                                  -Sheep!$N$252                                )&lt;=0),"Born","")
&amp;                   IF(AND((DG$44-Sheep!$R$320-Sheep!$N$252                                )&gt;(DG$44-DH$44),(DG$44-Sheep!$R$320-Sheep!$N$252                                )&lt;=0),"WeanStd","")
&amp;                   IF(AND((DG$44-Sheep!$R$321-Sheep!$N$252                                )&gt;(DG$44-DH$44),(DG$44-Sheep!$R$321-Sheep!$N$252                                )&lt;=0),"WeanAlt1","")
&amp;                   IF(AND((DG$44-Sheep!$R$322-Sheep!$N$252                                )&gt;(DG$44-DH$44),(DG$44-Sheep!$R$322-Sheep!$N$252                                )&lt;=0),"WeanAlt2","")
&amp;IFERROR(IF(AND((DG$44-DG46                                                                                     )&gt;(DG$44-DH$44),(DG$44-DG46                                                                                     )&lt;=0),"Join-"    &amp;DG45,""),"")
&amp;IFERROR(IF(AND((DG$44-DG46-INDEX(Sheep!$V$327:$V$334,DG45,1))&gt;(DG$44-DH$44),(DG$44-DG46-INDEX(Sheep!$V$327:$V$334,DG45,1))&lt;=0),"Scan-"  &amp;DG45,""),"")
&amp;IFERROR(IF(AND((DG$44-DG46-150                                                                            )&gt;(DG$44-DH$44),(DG$44-DG46-150                                                                             )&lt;=0),"Birth-" &amp;DG45,""),"")
&amp;IFERROR(IF(AND((DG$44-DG46-150-Sheep!$R$320                                           )&gt;(DG$44-DH$44),(DG$44-DG46-150-Sheep!$R$320                                            )&lt;=0),"Wean-"&amp;DG45,""),"")
&amp;IFERROR(IF(AND((DG$44-DG46-150-Sheep!$R$321                                           )&gt;(DG$44-DH$44),(DG$44-DG46-150-Sheep!$R$321                                            )&lt;=0),"Alt1-"   &amp;DG45,""),"")
&amp;IFERROR(IF(AND((DG$44-DG46-150-Sheep!$R$322                                           )&gt;(DG$44-DH$44),(DG$44-DG46-150-Sheep!$R$322                                            )&lt;=0),"Alt2-"   &amp;DG45,""),"")</f>
        <v/>
      </c>
      <c r="DH47" s="440" t="str">
        <f xml:space="preserve">                    IF(AND((DH$44                                  -Sheep!$N$252                               )&gt;(DH$44-DI$44),(DH$44                                  -Sheep!$N$252                                )&lt;=0),"Born","")
&amp;                   IF(AND((DH$44-Sheep!$R$320-Sheep!$N$252                                )&gt;(DH$44-DI$44),(DH$44-Sheep!$R$320-Sheep!$N$252                                )&lt;=0),"WeanStd","")
&amp;                   IF(AND((DH$44-Sheep!$R$321-Sheep!$N$252                                )&gt;(DH$44-DI$44),(DH$44-Sheep!$R$321-Sheep!$N$252                                )&lt;=0),"WeanAlt1","")
&amp;                   IF(AND((DH$44-Sheep!$R$322-Sheep!$N$252                                )&gt;(DH$44-DI$44),(DH$44-Sheep!$R$322-Sheep!$N$252                                )&lt;=0),"WeanAlt2","")
&amp;IFERROR(IF(AND((DH$44-DH46                                                                                     )&gt;(DH$44-DI$44),(DH$44-DH46                                                                                     )&lt;=0),"Join-"    &amp;DH45,""),"")
&amp;IFERROR(IF(AND((DH$44-DH46-INDEX(Sheep!$V$327:$V$334,DH45,1))&gt;(DH$44-DI$44),(DH$44-DH46-INDEX(Sheep!$V$327:$V$334,DH45,1))&lt;=0),"Scan-"  &amp;DH45,""),"")
&amp;IFERROR(IF(AND((DH$44-DH46-150                                                                            )&gt;(DH$44-DI$44),(DH$44-DH46-150                                                                             )&lt;=0),"Birth-" &amp;DH45,""),"")
&amp;IFERROR(IF(AND((DH$44-DH46-150-Sheep!$R$320                                           )&gt;(DH$44-DI$44),(DH$44-DH46-150-Sheep!$R$320                                            )&lt;=0),"Wean-"&amp;DH45,""),"")
&amp;IFERROR(IF(AND((DH$44-DH46-150-Sheep!$R$321                                           )&gt;(DH$44-DI$44),(DH$44-DH46-150-Sheep!$R$321                                            )&lt;=0),"Alt1-"   &amp;DH45,""),"")
&amp;IFERROR(IF(AND((DH$44-DH46-150-Sheep!$R$322                                           )&gt;(DH$44-DI$44),(DH$44-DH46-150-Sheep!$R$322                                            )&lt;=0),"Alt2-"   &amp;DH45,""),"")</f>
        <v>Join-2</v>
      </c>
      <c r="DI47" s="440" t="str">
        <f xml:space="preserve">                    IF(AND((DI$44                                  -Sheep!$N$252                               )&gt;(DI$44-DJ$44),(DI$44                                  -Sheep!$N$252                                )&lt;=0),"Born","")
&amp;                   IF(AND((DI$44-Sheep!$R$320-Sheep!$N$252                                )&gt;(DI$44-DJ$44),(DI$44-Sheep!$R$320-Sheep!$N$252                                )&lt;=0),"WeanStd","")
&amp;                   IF(AND((DI$44-Sheep!$R$321-Sheep!$N$252                                )&gt;(DI$44-DJ$44),(DI$44-Sheep!$R$321-Sheep!$N$252                                )&lt;=0),"WeanAlt1","")
&amp;                   IF(AND((DI$44-Sheep!$R$322-Sheep!$N$252                                )&gt;(DI$44-DJ$44),(DI$44-Sheep!$R$322-Sheep!$N$252                                )&lt;=0),"WeanAlt2","")
&amp;IFERROR(IF(AND((DI$44-DI46                                                                                     )&gt;(DI$44-DJ$44),(DI$44-DI46                                                                                     )&lt;=0),"Join-"    &amp;DI45,""),"")
&amp;IFERROR(IF(AND((DI$44-DI46-INDEX(Sheep!$V$327:$V$334,DI45,1))&gt;(DI$44-DJ$44),(DI$44-DI46-INDEX(Sheep!$V$327:$V$334,DI45,1))&lt;=0),"Scan-"  &amp;DI45,""),"")
&amp;IFERROR(IF(AND((DI$44-DI46-150                                                                            )&gt;(DI$44-DJ$44),(DI$44-DI46-150                                                                             )&lt;=0),"Birth-" &amp;DI45,""),"")
&amp;IFERROR(IF(AND((DI$44-DI46-150-Sheep!$R$320                                           )&gt;(DI$44-DJ$44),(DI$44-DI46-150-Sheep!$R$320                                            )&lt;=0),"Wean-"&amp;DI45,""),"")
&amp;IFERROR(IF(AND((DI$44-DI46-150-Sheep!$R$321                                           )&gt;(DI$44-DJ$44),(DI$44-DI46-150-Sheep!$R$321                                            )&lt;=0),"Alt1-"   &amp;DI45,""),"")
&amp;IFERROR(IF(AND((DI$44-DI46-150-Sheep!$R$322                                           )&gt;(DI$44-DJ$44),(DI$44-DI46-150-Sheep!$R$322                                            )&lt;=0),"Alt2-"   &amp;DI45,""),"")</f>
        <v/>
      </c>
      <c r="DJ47" s="440" t="str">
        <f xml:space="preserve">                    IF(AND((DJ$44                                  -Sheep!$N$252                               )&gt;(DJ$44-DK$44),(DJ$44                                  -Sheep!$N$252                                )&lt;=0),"Born","")
&amp;                   IF(AND((DJ$44-Sheep!$R$320-Sheep!$N$252                                )&gt;(DJ$44-DK$44),(DJ$44-Sheep!$R$320-Sheep!$N$252                                )&lt;=0),"WeanStd","")
&amp;                   IF(AND((DJ$44-Sheep!$R$321-Sheep!$N$252                                )&gt;(DJ$44-DK$44),(DJ$44-Sheep!$R$321-Sheep!$N$252                                )&lt;=0),"WeanAlt1","")
&amp;                   IF(AND((DJ$44-Sheep!$R$322-Sheep!$N$252                                )&gt;(DJ$44-DK$44),(DJ$44-Sheep!$R$322-Sheep!$N$252                                )&lt;=0),"WeanAlt2","")
&amp;IFERROR(IF(AND((DJ$44-DJ46                                                                                     )&gt;(DJ$44-DK$44),(DJ$44-DJ46                                                                                     )&lt;=0),"Join-"    &amp;DJ45,""),"")
&amp;IFERROR(IF(AND((DJ$44-DJ46-INDEX(Sheep!$V$327:$V$334,DJ45,1))&gt;(DJ$44-DK$44),(DJ$44-DJ46-INDEX(Sheep!$V$327:$V$334,DJ45,1))&lt;=0),"Scan-"  &amp;DJ45,""),"")
&amp;IFERROR(IF(AND((DJ$44-DJ46-150                                                                            )&gt;(DJ$44-DK$44),(DJ$44-DJ46-150                                                                             )&lt;=0),"Birth-" &amp;DJ45,""),"")
&amp;IFERROR(IF(AND((DJ$44-DJ46-150-Sheep!$R$320                                           )&gt;(DJ$44-DK$44),(DJ$44-DJ46-150-Sheep!$R$320                                            )&lt;=0),"Wean-"&amp;DJ45,""),"")
&amp;IFERROR(IF(AND((DJ$44-DJ46-150-Sheep!$R$321                                           )&gt;(DJ$44-DK$44),(DJ$44-DJ46-150-Sheep!$R$321                                            )&lt;=0),"Alt1-"   &amp;DJ45,""),"")
&amp;IFERROR(IF(AND((DJ$44-DJ46-150-Sheep!$R$322                                           )&gt;(DJ$44-DK$44),(DJ$44-DJ46-150-Sheep!$R$322                                            )&lt;=0),"Alt2-"   &amp;DJ45,""),"")</f>
        <v/>
      </c>
      <c r="DK47" s="440" t="str">
        <f xml:space="preserve">                    IF(AND((DK$44                                  -Sheep!$N$252                               )&gt;(DK$44-DL$44),(DK$44                                  -Sheep!$N$252                                )&lt;=0),"Born","")
&amp;                   IF(AND((DK$44-Sheep!$R$320-Sheep!$N$252                                )&gt;(DK$44-DL$44),(DK$44-Sheep!$R$320-Sheep!$N$252                                )&lt;=0),"WeanStd","")
&amp;                   IF(AND((DK$44-Sheep!$R$321-Sheep!$N$252                                )&gt;(DK$44-DL$44),(DK$44-Sheep!$R$321-Sheep!$N$252                                )&lt;=0),"WeanAlt1","")
&amp;                   IF(AND((DK$44-Sheep!$R$322-Sheep!$N$252                                )&gt;(DK$44-DL$44),(DK$44-Sheep!$R$322-Sheep!$N$252                                )&lt;=0),"WeanAlt2","")
&amp;IFERROR(IF(AND((DK$44-DK46                                                                                     )&gt;(DK$44-DL$44),(DK$44-DK46                                                                                     )&lt;=0),"Join-"    &amp;DK45,""),"")
&amp;IFERROR(IF(AND((DK$44-DK46-INDEX(Sheep!$V$327:$V$334,DK45,1))&gt;(DK$44-DL$44),(DK$44-DK46-INDEX(Sheep!$V$327:$V$334,DK45,1))&lt;=0),"Scan-"  &amp;DK45,""),"")
&amp;IFERROR(IF(AND((DK$44-DK46-150                                                                            )&gt;(DK$44-DL$44),(DK$44-DK46-150                                                                             )&lt;=0),"Birth-" &amp;DK45,""),"")
&amp;IFERROR(IF(AND((DK$44-DK46-150-Sheep!$R$320                                           )&gt;(DK$44-DL$44),(DK$44-DK46-150-Sheep!$R$320                                            )&lt;=0),"Wean-"&amp;DK45,""),"")
&amp;IFERROR(IF(AND((DK$44-DK46-150-Sheep!$R$321                                           )&gt;(DK$44-DL$44),(DK$44-DK46-150-Sheep!$R$321                                            )&lt;=0),"Alt1-"   &amp;DK45,""),"")
&amp;IFERROR(IF(AND((DK$44-DK46-150-Sheep!$R$322                                           )&gt;(DK$44-DL$44),(DK$44-DK46-150-Sheep!$R$322                                            )&lt;=0),"Alt2-"   &amp;DK45,""),"")</f>
        <v/>
      </c>
      <c r="DL47" s="440" t="str">
        <f xml:space="preserve">                    IF(AND((DL$44                                  -Sheep!$N$252                               )&gt;(DL$44-DM$44),(DL$44                                  -Sheep!$N$252                                )&lt;=0),"Born","")
&amp;                   IF(AND((DL$44-Sheep!$R$320-Sheep!$N$252                                )&gt;(DL$44-DM$44),(DL$44-Sheep!$R$320-Sheep!$N$252                                )&lt;=0),"WeanStd","")
&amp;                   IF(AND((DL$44-Sheep!$R$321-Sheep!$N$252                                )&gt;(DL$44-DM$44),(DL$44-Sheep!$R$321-Sheep!$N$252                                )&lt;=0),"WeanAlt1","")
&amp;                   IF(AND((DL$44-Sheep!$R$322-Sheep!$N$252                                )&gt;(DL$44-DM$44),(DL$44-Sheep!$R$322-Sheep!$N$252                                )&lt;=0),"WeanAlt2","")
&amp;IFERROR(IF(AND((DL$44-DL46                                                                                     )&gt;(DL$44-DM$44),(DL$44-DL46                                                                                     )&lt;=0),"Join-"    &amp;DL45,""),"")
&amp;IFERROR(IF(AND((DL$44-DL46-INDEX(Sheep!$V$327:$V$334,DL45,1))&gt;(DL$44-DM$44),(DL$44-DL46-INDEX(Sheep!$V$327:$V$334,DL45,1))&lt;=0),"Scan-"  &amp;DL45,""),"")
&amp;IFERROR(IF(AND((DL$44-DL46-150                                                                            )&gt;(DL$44-DM$44),(DL$44-DL46-150                                                                             )&lt;=0),"Birth-" &amp;DL45,""),"")
&amp;IFERROR(IF(AND((DL$44-DL46-150-Sheep!$R$320                                           )&gt;(DL$44-DM$44),(DL$44-DL46-150-Sheep!$R$320                                            )&lt;=0),"Wean-"&amp;DL45,""),"")
&amp;IFERROR(IF(AND((DL$44-DL46-150-Sheep!$R$321                                           )&gt;(DL$44-DM$44),(DL$44-DL46-150-Sheep!$R$321                                            )&lt;=0),"Alt1-"   &amp;DL45,""),"")
&amp;IFERROR(IF(AND((DL$44-DL46-150-Sheep!$R$322                                           )&gt;(DL$44-DM$44),(DL$44-DL46-150-Sheep!$R$322                                            )&lt;=0),"Alt2-"   &amp;DL45,""),"")</f>
        <v/>
      </c>
      <c r="DM47" s="440" t="str">
        <f xml:space="preserve">                    IF(AND((DM$44                                  -Sheep!$N$252                               )&gt;(DM$44-DN$44),(DM$44                                  -Sheep!$N$252                                )&lt;=0),"Born","")
&amp;                   IF(AND((DM$44-Sheep!$R$320-Sheep!$N$252                                )&gt;(DM$44-DN$44),(DM$44-Sheep!$R$320-Sheep!$N$252                                )&lt;=0),"WeanStd","")
&amp;                   IF(AND((DM$44-Sheep!$R$321-Sheep!$N$252                                )&gt;(DM$44-DN$44),(DM$44-Sheep!$R$321-Sheep!$N$252                                )&lt;=0),"WeanAlt1","")
&amp;                   IF(AND((DM$44-Sheep!$R$322-Sheep!$N$252                                )&gt;(DM$44-DN$44),(DM$44-Sheep!$R$322-Sheep!$N$252                                )&lt;=0),"WeanAlt2","")
&amp;IFERROR(IF(AND((DM$44-DM46                                                                                     )&gt;(DM$44-DN$44),(DM$44-DM46                                                                                     )&lt;=0),"Join-"    &amp;DM45,""),"")
&amp;IFERROR(IF(AND((DM$44-DM46-INDEX(Sheep!$V$327:$V$334,DM45,1))&gt;(DM$44-DN$44),(DM$44-DM46-INDEX(Sheep!$V$327:$V$334,DM45,1))&lt;=0),"Scan-"  &amp;DM45,""),"")
&amp;IFERROR(IF(AND((DM$44-DM46-150                                                                            )&gt;(DM$44-DN$44),(DM$44-DM46-150                                                                             )&lt;=0),"Birth-" &amp;DM45,""),"")
&amp;IFERROR(IF(AND((DM$44-DM46-150-Sheep!$R$320                                           )&gt;(DM$44-DN$44),(DM$44-DM46-150-Sheep!$R$320                                            )&lt;=0),"Wean-"&amp;DM45,""),"")
&amp;IFERROR(IF(AND((DM$44-DM46-150-Sheep!$R$321                                           )&gt;(DM$44-DN$44),(DM$44-DM46-150-Sheep!$R$321                                            )&lt;=0),"Alt1-"   &amp;DM45,""),"")
&amp;IFERROR(IF(AND((DM$44-DM46-150-Sheep!$R$322                                           )&gt;(DM$44-DN$44),(DM$44-DM46-150-Sheep!$R$322                                            )&lt;=0),"Alt2-"   &amp;DM45,""),"")</f>
        <v/>
      </c>
      <c r="DN47" s="440" t="str">
        <f xml:space="preserve">                    IF(AND((DN$44                                  -Sheep!$N$252                               )&gt;(DN$44-DO$44),(DN$44                                  -Sheep!$N$252                                )&lt;=0),"Born","")
&amp;                   IF(AND((DN$44-Sheep!$R$320-Sheep!$N$252                                )&gt;(DN$44-DO$44),(DN$44-Sheep!$R$320-Sheep!$N$252                                )&lt;=0),"WeanStd","")
&amp;                   IF(AND((DN$44-Sheep!$R$321-Sheep!$N$252                                )&gt;(DN$44-DO$44),(DN$44-Sheep!$R$321-Sheep!$N$252                                )&lt;=0),"WeanAlt1","")
&amp;                   IF(AND((DN$44-Sheep!$R$322-Sheep!$N$252                                )&gt;(DN$44-DO$44),(DN$44-Sheep!$R$322-Sheep!$N$252                                )&lt;=0),"WeanAlt2","")
&amp;IFERROR(IF(AND((DN$44-DN46                                                                                     )&gt;(DN$44-DO$44),(DN$44-DN46                                                                                     )&lt;=0),"Join-"    &amp;DN45,""),"")
&amp;IFERROR(IF(AND((DN$44-DN46-INDEX(Sheep!$V$327:$V$334,DN45,1))&gt;(DN$44-DO$44),(DN$44-DN46-INDEX(Sheep!$V$327:$V$334,DN45,1))&lt;=0),"Scan-"  &amp;DN45,""),"")
&amp;IFERROR(IF(AND((DN$44-DN46-150                                                                            )&gt;(DN$44-DO$44),(DN$44-DN46-150                                                                             )&lt;=0),"Birth-" &amp;DN45,""),"")
&amp;IFERROR(IF(AND((DN$44-DN46-150-Sheep!$R$320                                           )&gt;(DN$44-DO$44),(DN$44-DN46-150-Sheep!$R$320                                            )&lt;=0),"Wean-"&amp;DN45,""),"")
&amp;IFERROR(IF(AND((DN$44-DN46-150-Sheep!$R$321                                           )&gt;(DN$44-DO$44),(DN$44-DN46-150-Sheep!$R$321                                            )&lt;=0),"Alt1-"   &amp;DN45,""),"")
&amp;IFERROR(IF(AND((DN$44-DN46-150-Sheep!$R$322                                           )&gt;(DN$44-DO$44),(DN$44-DN46-150-Sheep!$R$322                                            )&lt;=0),"Alt2-"   &amp;DN45,""),"")</f>
        <v/>
      </c>
      <c r="DO47" s="440" t="str">
        <f xml:space="preserve">                    IF(AND((DO$44                                  -Sheep!$N$252                               )&gt;(DO$44-DP$44),(DO$44                                  -Sheep!$N$252                                )&lt;=0),"Born","")
&amp;                   IF(AND((DO$44-Sheep!$R$320-Sheep!$N$252                                )&gt;(DO$44-DP$44),(DO$44-Sheep!$R$320-Sheep!$N$252                                )&lt;=0),"WeanStd","")
&amp;                   IF(AND((DO$44-Sheep!$R$321-Sheep!$N$252                                )&gt;(DO$44-DP$44),(DO$44-Sheep!$R$321-Sheep!$N$252                                )&lt;=0),"WeanAlt1","")
&amp;                   IF(AND((DO$44-Sheep!$R$322-Sheep!$N$252                                )&gt;(DO$44-DP$44),(DO$44-Sheep!$R$322-Sheep!$N$252                                )&lt;=0),"WeanAlt2","")
&amp;IFERROR(IF(AND((DO$44-DO46                                                                                     )&gt;(DO$44-DP$44),(DO$44-DO46                                                                                     )&lt;=0),"Join-"    &amp;DO45,""),"")
&amp;IFERROR(IF(AND((DO$44-DO46-INDEX(Sheep!$V$327:$V$334,DO45,1))&gt;(DO$44-DP$44),(DO$44-DO46-INDEX(Sheep!$V$327:$V$334,DO45,1))&lt;=0),"Scan-"  &amp;DO45,""),"")
&amp;IFERROR(IF(AND((DO$44-DO46-150                                                                            )&gt;(DO$44-DP$44),(DO$44-DO46-150                                                                             )&lt;=0),"Birth-" &amp;DO45,""),"")
&amp;IFERROR(IF(AND((DO$44-DO46-150-Sheep!$R$320                                           )&gt;(DO$44-DP$44),(DO$44-DO46-150-Sheep!$R$320                                            )&lt;=0),"Wean-"&amp;DO45,""),"")
&amp;IFERROR(IF(AND((DO$44-DO46-150-Sheep!$R$321                                           )&gt;(DO$44-DP$44),(DO$44-DO46-150-Sheep!$R$321                                            )&lt;=0),"Alt1-"   &amp;DO45,""),"")
&amp;IFERROR(IF(AND((DO$44-DO46-150-Sheep!$R$322                                           )&gt;(DO$44-DP$44),(DO$44-DO46-150-Sheep!$R$322                                            )&lt;=0),"Alt2-"   &amp;DO45,""),"")</f>
        <v/>
      </c>
      <c r="DP47" s="440" t="str">
        <f xml:space="preserve">                    IF(AND((DP$44                                  -Sheep!$N$252                               )&gt;(DP$44-DQ$44),(DP$44                                  -Sheep!$N$252                                )&lt;=0),"Born","")
&amp;                   IF(AND((DP$44-Sheep!$R$320-Sheep!$N$252                                )&gt;(DP$44-DQ$44),(DP$44-Sheep!$R$320-Sheep!$N$252                                )&lt;=0),"WeanStd","")
&amp;                   IF(AND((DP$44-Sheep!$R$321-Sheep!$N$252                                )&gt;(DP$44-DQ$44),(DP$44-Sheep!$R$321-Sheep!$N$252                                )&lt;=0),"WeanAlt1","")
&amp;                   IF(AND((DP$44-Sheep!$R$322-Sheep!$N$252                                )&gt;(DP$44-DQ$44),(DP$44-Sheep!$R$322-Sheep!$N$252                                )&lt;=0),"WeanAlt2","")
&amp;IFERROR(IF(AND((DP$44-DP46                                                                                     )&gt;(DP$44-DQ$44),(DP$44-DP46                                                                                     )&lt;=0),"Join-"    &amp;DP45,""),"")
&amp;IFERROR(IF(AND((DP$44-DP46-INDEX(Sheep!$V$327:$V$334,DP45,1))&gt;(DP$44-DQ$44),(DP$44-DP46-INDEX(Sheep!$V$327:$V$334,DP45,1))&lt;=0),"Scan-"  &amp;DP45,""),"")
&amp;IFERROR(IF(AND((DP$44-DP46-150                                                                            )&gt;(DP$44-DQ$44),(DP$44-DP46-150                                                                             )&lt;=0),"Birth-" &amp;DP45,""),"")
&amp;IFERROR(IF(AND((DP$44-DP46-150-Sheep!$R$320                                           )&gt;(DP$44-DQ$44),(DP$44-DP46-150-Sheep!$R$320                                            )&lt;=0),"Wean-"&amp;DP45,""),"")
&amp;IFERROR(IF(AND((DP$44-DP46-150-Sheep!$R$321                                           )&gt;(DP$44-DQ$44),(DP$44-DP46-150-Sheep!$R$321                                            )&lt;=0),"Alt1-"   &amp;DP45,""),"")
&amp;IFERROR(IF(AND((DP$44-DP46-150-Sheep!$R$322                                           )&gt;(DP$44-DQ$44),(DP$44-DP46-150-Sheep!$R$322                                            )&lt;=0),"Alt2-"   &amp;DP45,""),"")</f>
        <v/>
      </c>
      <c r="DQ47" s="440" t="str">
        <f xml:space="preserve">                    IF(AND((DQ$44                                  -Sheep!$N$252                               )&gt;(DQ$44-DR$44),(DQ$44                                  -Sheep!$N$252                                )&lt;=0),"Born","")
&amp;                   IF(AND((DQ$44-Sheep!$R$320-Sheep!$N$252                                )&gt;(DQ$44-DR$44),(DQ$44-Sheep!$R$320-Sheep!$N$252                                )&lt;=0),"WeanStd","")
&amp;                   IF(AND((DQ$44-Sheep!$R$321-Sheep!$N$252                                )&gt;(DQ$44-DR$44),(DQ$44-Sheep!$R$321-Sheep!$N$252                                )&lt;=0),"WeanAlt1","")
&amp;                   IF(AND((DQ$44-Sheep!$R$322-Sheep!$N$252                                )&gt;(DQ$44-DR$44),(DQ$44-Sheep!$R$322-Sheep!$N$252                                )&lt;=0),"WeanAlt2","")
&amp;IFERROR(IF(AND((DQ$44-DQ46                                                                                     )&gt;(DQ$44-DR$44),(DQ$44-DQ46                                                                                     )&lt;=0),"Join-"    &amp;DQ45,""),"")
&amp;IFERROR(IF(AND((DQ$44-DQ46-INDEX(Sheep!$V$327:$V$334,DQ45,1))&gt;(DQ$44-DR$44),(DQ$44-DQ46-INDEX(Sheep!$V$327:$V$334,DQ45,1))&lt;=0),"Scan-"  &amp;DQ45,""),"")
&amp;IFERROR(IF(AND((DQ$44-DQ46-150                                                                            )&gt;(DQ$44-DR$44),(DQ$44-DQ46-150                                                                             )&lt;=0),"Birth-" &amp;DQ45,""),"")
&amp;IFERROR(IF(AND((DQ$44-DQ46-150-Sheep!$R$320                                           )&gt;(DQ$44-DR$44),(DQ$44-DQ46-150-Sheep!$R$320                                            )&lt;=0),"Wean-"&amp;DQ45,""),"")
&amp;IFERROR(IF(AND((DQ$44-DQ46-150-Sheep!$R$321                                           )&gt;(DQ$44-DR$44),(DQ$44-DQ46-150-Sheep!$R$321                                            )&lt;=0),"Alt1-"   &amp;DQ45,""),"")
&amp;IFERROR(IF(AND((DQ$44-DQ46-150-Sheep!$R$322                                           )&gt;(DQ$44-DR$44),(DQ$44-DQ46-150-Sheep!$R$322                                            )&lt;=0),"Alt2-"   &amp;DQ45,""),"")</f>
        <v/>
      </c>
      <c r="DR47" s="440" t="str">
        <f xml:space="preserve">                    IF(AND((DR$44                                  -Sheep!$N$252                               )&gt;(DR$44-DS$44),(DR$44                                  -Sheep!$N$252                                )&lt;=0),"Born","")
&amp;                   IF(AND((DR$44-Sheep!$R$320-Sheep!$N$252                                )&gt;(DR$44-DS$44),(DR$44-Sheep!$R$320-Sheep!$N$252                                )&lt;=0),"WeanStd","")
&amp;                   IF(AND((DR$44-Sheep!$R$321-Sheep!$N$252                                )&gt;(DR$44-DS$44),(DR$44-Sheep!$R$321-Sheep!$N$252                                )&lt;=0),"WeanAlt1","")
&amp;                   IF(AND((DR$44-Sheep!$R$322-Sheep!$N$252                                )&gt;(DR$44-DS$44),(DR$44-Sheep!$R$322-Sheep!$N$252                                )&lt;=0),"WeanAlt2","")
&amp;IFERROR(IF(AND((DR$44-DR46                                                                                     )&gt;(DR$44-DS$44),(DR$44-DR46                                                                                     )&lt;=0),"Join-"    &amp;DR45,""),"")
&amp;IFERROR(IF(AND((DR$44-DR46-INDEX(Sheep!$V$327:$V$334,DR45,1))&gt;(DR$44-DS$44),(DR$44-DR46-INDEX(Sheep!$V$327:$V$334,DR45,1))&lt;=0),"Scan-"  &amp;DR45,""),"")
&amp;IFERROR(IF(AND((DR$44-DR46-150                                                                            )&gt;(DR$44-DS$44),(DR$44-DR46-150                                                                             )&lt;=0),"Birth-" &amp;DR45,""),"")
&amp;IFERROR(IF(AND((DR$44-DR46-150-Sheep!$R$320                                           )&gt;(DR$44-DS$44),(DR$44-DR46-150-Sheep!$R$320                                            )&lt;=0),"Wean-"&amp;DR45,""),"")
&amp;IFERROR(IF(AND((DR$44-DR46-150-Sheep!$R$321                                           )&gt;(DR$44-DS$44),(DR$44-DR46-150-Sheep!$R$321                                            )&lt;=0),"Alt1-"   &amp;DR45,""),"")
&amp;IFERROR(IF(AND((DR$44-DR46-150-Sheep!$R$322                                           )&gt;(DR$44-DS$44),(DR$44-DR46-150-Sheep!$R$322                                            )&lt;=0),"Alt2-"   &amp;DR45,""),"")</f>
        <v>Scan-2</v>
      </c>
      <c r="DS47" s="440" t="str">
        <f xml:space="preserve">                    IF(AND((DS$44                                  -Sheep!$N$252                               )&gt;(DS$44-DT$44),(DS$44                                  -Sheep!$N$252                                )&lt;=0),"Born","")
&amp;                   IF(AND((DS$44-Sheep!$R$320-Sheep!$N$252                                )&gt;(DS$44-DT$44),(DS$44-Sheep!$R$320-Sheep!$N$252                                )&lt;=0),"WeanStd","")
&amp;                   IF(AND((DS$44-Sheep!$R$321-Sheep!$N$252                                )&gt;(DS$44-DT$44),(DS$44-Sheep!$R$321-Sheep!$N$252                                )&lt;=0),"WeanAlt1","")
&amp;                   IF(AND((DS$44-Sheep!$R$322-Sheep!$N$252                                )&gt;(DS$44-DT$44),(DS$44-Sheep!$R$322-Sheep!$N$252                                )&lt;=0),"WeanAlt2","")
&amp;IFERROR(IF(AND((DS$44-DS46                                                                                     )&gt;(DS$44-DT$44),(DS$44-DS46                                                                                     )&lt;=0),"Join-"    &amp;DS45,""),"")
&amp;IFERROR(IF(AND((DS$44-DS46-INDEX(Sheep!$V$327:$V$334,DS45,1))&gt;(DS$44-DT$44),(DS$44-DS46-INDEX(Sheep!$V$327:$V$334,DS45,1))&lt;=0),"Scan-"  &amp;DS45,""),"")
&amp;IFERROR(IF(AND((DS$44-DS46-150                                                                            )&gt;(DS$44-DT$44),(DS$44-DS46-150                                                                             )&lt;=0),"Birth-" &amp;DS45,""),"")
&amp;IFERROR(IF(AND((DS$44-DS46-150-Sheep!$R$320                                           )&gt;(DS$44-DT$44),(DS$44-DS46-150-Sheep!$R$320                                            )&lt;=0),"Wean-"&amp;DS45,""),"")
&amp;IFERROR(IF(AND((DS$44-DS46-150-Sheep!$R$321                                           )&gt;(DS$44-DT$44),(DS$44-DS46-150-Sheep!$R$321                                            )&lt;=0),"Alt1-"   &amp;DS45,""),"")
&amp;IFERROR(IF(AND((DS$44-DS46-150-Sheep!$R$322                                           )&gt;(DS$44-DT$44),(DS$44-DS46-150-Sheep!$R$322                                            )&lt;=0),"Alt2-"   &amp;DS45,""),"")</f>
        <v/>
      </c>
      <c r="DT47" s="440" t="str">
        <f xml:space="preserve">                    IF(AND((DT$44                                  -Sheep!$N$252                               )&gt;(DT$44-DU$44),(DT$44                                  -Sheep!$N$252                                )&lt;=0),"Born","")
&amp;                   IF(AND((DT$44-Sheep!$R$320-Sheep!$N$252                                )&gt;(DT$44-DU$44),(DT$44-Sheep!$R$320-Sheep!$N$252                                )&lt;=0),"WeanStd","")
&amp;                   IF(AND((DT$44-Sheep!$R$321-Sheep!$N$252                                )&gt;(DT$44-DU$44),(DT$44-Sheep!$R$321-Sheep!$N$252                                )&lt;=0),"WeanAlt1","")
&amp;                   IF(AND((DT$44-Sheep!$R$322-Sheep!$N$252                                )&gt;(DT$44-DU$44),(DT$44-Sheep!$R$322-Sheep!$N$252                                )&lt;=0),"WeanAlt2","")
&amp;IFERROR(IF(AND((DT$44-DT46                                                                                     )&gt;(DT$44-DU$44),(DT$44-DT46                                                                                     )&lt;=0),"Join-"    &amp;DT45,""),"")
&amp;IFERROR(IF(AND((DT$44-DT46-INDEX(Sheep!$V$327:$V$334,DT45,1))&gt;(DT$44-DU$44),(DT$44-DT46-INDEX(Sheep!$V$327:$V$334,DT45,1))&lt;=0),"Scan-"  &amp;DT45,""),"")
&amp;IFERROR(IF(AND((DT$44-DT46-150                                                                            )&gt;(DT$44-DU$44),(DT$44-DT46-150                                                                             )&lt;=0),"Birth-" &amp;DT45,""),"")
&amp;IFERROR(IF(AND((DT$44-DT46-150-Sheep!$R$320                                           )&gt;(DT$44-DU$44),(DT$44-DT46-150-Sheep!$R$320                                            )&lt;=0),"Wean-"&amp;DT45,""),"")
&amp;IFERROR(IF(AND((DT$44-DT46-150-Sheep!$R$321                                           )&gt;(DT$44-DU$44),(DT$44-DT46-150-Sheep!$R$321                                            )&lt;=0),"Alt1-"   &amp;DT45,""),"")
&amp;IFERROR(IF(AND((DT$44-DT46-150-Sheep!$R$322                                           )&gt;(DT$44-DU$44),(DT$44-DT46-150-Sheep!$R$322                                            )&lt;=0),"Alt2-"   &amp;DT45,""),"")</f>
        <v/>
      </c>
      <c r="DU47" s="440" t="str">
        <f xml:space="preserve">                    IF(AND((DU$44                                  -Sheep!$N$252                               )&gt;(DU$44-DV$44),(DU$44                                  -Sheep!$N$252                                )&lt;=0),"Born","")
&amp;                   IF(AND((DU$44-Sheep!$R$320-Sheep!$N$252                                )&gt;(DU$44-DV$44),(DU$44-Sheep!$R$320-Sheep!$N$252                                )&lt;=0),"WeanStd","")
&amp;                   IF(AND((DU$44-Sheep!$R$321-Sheep!$N$252                                )&gt;(DU$44-DV$44),(DU$44-Sheep!$R$321-Sheep!$N$252                                )&lt;=0),"WeanAlt1","")
&amp;                   IF(AND((DU$44-Sheep!$R$322-Sheep!$N$252                                )&gt;(DU$44-DV$44),(DU$44-Sheep!$R$322-Sheep!$N$252                                )&lt;=0),"WeanAlt2","")
&amp;IFERROR(IF(AND((DU$44-DU46                                                                                     )&gt;(DU$44-DV$44),(DU$44-DU46                                                                                     )&lt;=0),"Join-"    &amp;DU45,""),"")
&amp;IFERROR(IF(AND((DU$44-DU46-INDEX(Sheep!$V$327:$V$334,DU45,1))&gt;(DU$44-DV$44),(DU$44-DU46-INDEX(Sheep!$V$327:$V$334,DU45,1))&lt;=0),"Scan-"  &amp;DU45,""),"")
&amp;IFERROR(IF(AND((DU$44-DU46-150                                                                            )&gt;(DU$44-DV$44),(DU$44-DU46-150                                                                             )&lt;=0),"Birth-" &amp;DU45,""),"")
&amp;IFERROR(IF(AND((DU$44-DU46-150-Sheep!$R$320                                           )&gt;(DU$44-DV$44),(DU$44-DU46-150-Sheep!$R$320                                            )&lt;=0),"Wean-"&amp;DU45,""),"")
&amp;IFERROR(IF(AND((DU$44-DU46-150-Sheep!$R$321                                           )&gt;(DU$44-DV$44),(DU$44-DU46-150-Sheep!$R$321                                            )&lt;=0),"Alt1-"   &amp;DU45,""),"")
&amp;IFERROR(IF(AND((DU$44-DU46-150-Sheep!$R$322                                           )&gt;(DU$44-DV$44),(DU$44-DU46-150-Sheep!$R$322                                            )&lt;=0),"Alt2-"   &amp;DU45,""),"")</f>
        <v/>
      </c>
      <c r="DV47" s="440" t="str">
        <f xml:space="preserve">                    IF(AND((DV$44                                  -Sheep!$N$252                               )&gt;(DV$44-DW$44),(DV$44                                  -Sheep!$N$252                                )&lt;=0),"Born","")
&amp;                   IF(AND((DV$44-Sheep!$R$320-Sheep!$N$252                                )&gt;(DV$44-DW$44),(DV$44-Sheep!$R$320-Sheep!$N$252                                )&lt;=0),"WeanStd","")
&amp;                   IF(AND((DV$44-Sheep!$R$321-Sheep!$N$252                                )&gt;(DV$44-DW$44),(DV$44-Sheep!$R$321-Sheep!$N$252                                )&lt;=0),"WeanAlt1","")
&amp;                   IF(AND((DV$44-Sheep!$R$322-Sheep!$N$252                                )&gt;(DV$44-DW$44),(DV$44-Sheep!$R$322-Sheep!$N$252                                )&lt;=0),"WeanAlt2","")
&amp;IFERROR(IF(AND((DV$44-DV46                                                                                     )&gt;(DV$44-DW$44),(DV$44-DV46                                                                                     )&lt;=0),"Join-"    &amp;DV45,""),"")
&amp;IFERROR(IF(AND((DV$44-DV46-INDEX(Sheep!$V$327:$V$334,DV45,1))&gt;(DV$44-DW$44),(DV$44-DV46-INDEX(Sheep!$V$327:$V$334,DV45,1))&lt;=0),"Scan-"  &amp;DV45,""),"")
&amp;IFERROR(IF(AND((DV$44-DV46-150                                                                            )&gt;(DV$44-DW$44),(DV$44-DV46-150                                                                             )&lt;=0),"Birth-" &amp;DV45,""),"")
&amp;IFERROR(IF(AND((DV$44-DV46-150-Sheep!$R$320                                           )&gt;(DV$44-DW$44),(DV$44-DV46-150-Sheep!$R$320                                            )&lt;=0),"Wean-"&amp;DV45,""),"")
&amp;IFERROR(IF(AND((DV$44-DV46-150-Sheep!$R$321                                           )&gt;(DV$44-DW$44),(DV$44-DV46-150-Sheep!$R$321                                            )&lt;=0),"Alt1-"   &amp;DV45,""),"")
&amp;IFERROR(IF(AND((DV$44-DV46-150-Sheep!$R$322                                           )&gt;(DV$44-DW$44),(DV$44-DV46-150-Sheep!$R$322                                            )&lt;=0),"Alt2-"   &amp;DV45,""),"")</f>
        <v/>
      </c>
      <c r="DW47" s="440" t="str">
        <f xml:space="preserve">                    IF(AND((DW$44                                  -Sheep!$N$252                               )&gt;(DW$44-DX$44),(DW$44                                  -Sheep!$N$252                                )&lt;=0),"Born","")
&amp;                   IF(AND((DW$44-Sheep!$R$320-Sheep!$N$252                                )&gt;(DW$44-DX$44),(DW$44-Sheep!$R$320-Sheep!$N$252                                )&lt;=0),"WeanStd","")
&amp;                   IF(AND((DW$44-Sheep!$R$321-Sheep!$N$252                                )&gt;(DW$44-DX$44),(DW$44-Sheep!$R$321-Sheep!$N$252                                )&lt;=0),"WeanAlt1","")
&amp;                   IF(AND((DW$44-Sheep!$R$322-Sheep!$N$252                                )&gt;(DW$44-DX$44),(DW$44-Sheep!$R$322-Sheep!$N$252                                )&lt;=0),"WeanAlt2","")
&amp;IFERROR(IF(AND((DW$44-DW46                                                                                     )&gt;(DW$44-DX$44),(DW$44-DW46                                                                                     )&lt;=0),"Join-"    &amp;DW45,""),"")
&amp;IFERROR(IF(AND((DW$44-DW46-INDEX(Sheep!$V$327:$V$334,DW45,1))&gt;(DW$44-DX$44),(DW$44-DW46-INDEX(Sheep!$V$327:$V$334,DW45,1))&lt;=0),"Scan-"  &amp;DW45,""),"")
&amp;IFERROR(IF(AND((DW$44-DW46-150                                                                            )&gt;(DW$44-DX$44),(DW$44-DW46-150                                                                             )&lt;=0),"Birth-" &amp;DW45,""),"")
&amp;IFERROR(IF(AND((DW$44-DW46-150-Sheep!$R$320                                           )&gt;(DW$44-DX$44),(DW$44-DW46-150-Sheep!$R$320                                            )&lt;=0),"Wean-"&amp;DW45,""),"")
&amp;IFERROR(IF(AND((DW$44-DW46-150-Sheep!$R$321                                           )&gt;(DW$44-DX$44),(DW$44-DW46-150-Sheep!$R$321                                            )&lt;=0),"Alt1-"   &amp;DW45,""),"")
&amp;IFERROR(IF(AND((DW$44-DW46-150-Sheep!$R$322                                           )&gt;(DW$44-DX$44),(DW$44-DW46-150-Sheep!$R$322                                            )&lt;=0),"Alt2-"   &amp;DW45,""),"")</f>
        <v/>
      </c>
      <c r="DX47" s="440" t="str">
        <f xml:space="preserve">                    IF(AND((DX$44                                  -Sheep!$N$252                               )&gt;(DX$44-DY$44),(DX$44                                  -Sheep!$N$252                                )&lt;=0),"Born","")
&amp;                   IF(AND((DX$44-Sheep!$R$320-Sheep!$N$252                                )&gt;(DX$44-DY$44),(DX$44-Sheep!$R$320-Sheep!$N$252                                )&lt;=0),"WeanStd","")
&amp;                   IF(AND((DX$44-Sheep!$R$321-Sheep!$N$252                                )&gt;(DX$44-DY$44),(DX$44-Sheep!$R$321-Sheep!$N$252                                )&lt;=0),"WeanAlt1","")
&amp;                   IF(AND((DX$44-Sheep!$R$322-Sheep!$N$252                                )&gt;(DX$44-DY$44),(DX$44-Sheep!$R$322-Sheep!$N$252                                )&lt;=0),"WeanAlt2","")
&amp;IFERROR(IF(AND((DX$44-DX46                                                                                     )&gt;(DX$44-DY$44),(DX$44-DX46                                                                                     )&lt;=0),"Join-"    &amp;DX45,""),"")
&amp;IFERROR(IF(AND((DX$44-DX46-INDEX(Sheep!$V$327:$V$334,DX45,1))&gt;(DX$44-DY$44),(DX$44-DX46-INDEX(Sheep!$V$327:$V$334,DX45,1))&lt;=0),"Scan-"  &amp;DX45,""),"")
&amp;IFERROR(IF(AND((DX$44-DX46-150                                                                            )&gt;(DX$44-DY$44),(DX$44-DX46-150                                                                             )&lt;=0),"Birth-" &amp;DX45,""),"")
&amp;IFERROR(IF(AND((DX$44-DX46-150-Sheep!$R$320                                           )&gt;(DX$44-DY$44),(DX$44-DX46-150-Sheep!$R$320                                            )&lt;=0),"Wean-"&amp;DX45,""),"")
&amp;IFERROR(IF(AND((DX$44-DX46-150-Sheep!$R$321                                           )&gt;(DX$44-DY$44),(DX$44-DX46-150-Sheep!$R$321                                            )&lt;=0),"Alt1-"   &amp;DX45,""),"")
&amp;IFERROR(IF(AND((DX$44-DX46-150-Sheep!$R$322                                           )&gt;(DX$44-DY$44),(DX$44-DX46-150-Sheep!$R$322                                            )&lt;=0),"Alt2-"   &amp;DX45,""),"")</f>
        <v/>
      </c>
      <c r="DY47" s="440" t="str">
        <f xml:space="preserve">                    IF(AND((DY$44                                  -Sheep!$N$252                               )&gt;(DY$44-DZ$44),(DY$44                                  -Sheep!$N$252                                )&lt;=0),"Born","")
&amp;                   IF(AND((DY$44-Sheep!$R$320-Sheep!$N$252                                )&gt;(DY$44-DZ$44),(DY$44-Sheep!$R$320-Sheep!$N$252                                )&lt;=0),"WeanStd","")
&amp;                   IF(AND((DY$44-Sheep!$R$321-Sheep!$N$252                                )&gt;(DY$44-DZ$44),(DY$44-Sheep!$R$321-Sheep!$N$252                                )&lt;=0),"WeanAlt1","")
&amp;                   IF(AND((DY$44-Sheep!$R$322-Sheep!$N$252                                )&gt;(DY$44-DZ$44),(DY$44-Sheep!$R$322-Sheep!$N$252                                )&lt;=0),"WeanAlt2","")
&amp;IFERROR(IF(AND((DY$44-DY46                                                                                     )&gt;(DY$44-DZ$44),(DY$44-DY46                                                                                     )&lt;=0),"Join-"    &amp;DY45,""),"")
&amp;IFERROR(IF(AND((DY$44-DY46-INDEX(Sheep!$V$327:$V$334,DY45,1))&gt;(DY$44-DZ$44),(DY$44-DY46-INDEX(Sheep!$V$327:$V$334,DY45,1))&lt;=0),"Scan-"  &amp;DY45,""),"")
&amp;IFERROR(IF(AND((DY$44-DY46-150                                                                            )&gt;(DY$44-DZ$44),(DY$44-DY46-150                                                                             )&lt;=0),"Birth-" &amp;DY45,""),"")
&amp;IFERROR(IF(AND((DY$44-DY46-150-Sheep!$R$320                                           )&gt;(DY$44-DZ$44),(DY$44-DY46-150-Sheep!$R$320                                            )&lt;=0),"Wean-"&amp;DY45,""),"")
&amp;IFERROR(IF(AND((DY$44-DY46-150-Sheep!$R$321                                           )&gt;(DY$44-DZ$44),(DY$44-DY46-150-Sheep!$R$321                                            )&lt;=0),"Alt1-"   &amp;DY45,""),"")
&amp;IFERROR(IF(AND((DY$44-DY46-150-Sheep!$R$322                                           )&gt;(DY$44-DZ$44),(DY$44-DY46-150-Sheep!$R$322                                            )&lt;=0),"Alt2-"   &amp;DY45,""),"")</f>
        <v/>
      </c>
      <c r="DZ47" s="440" t="str">
        <f xml:space="preserve">                    IF(AND((DZ$44                                  -Sheep!$N$252                               )&gt;(DZ$44-EA$44),(DZ$44                                  -Sheep!$N$252                                )&lt;=0),"Born","")
&amp;                   IF(AND((DZ$44-Sheep!$R$320-Sheep!$N$252                                )&gt;(DZ$44-EA$44),(DZ$44-Sheep!$R$320-Sheep!$N$252                                )&lt;=0),"WeanStd","")
&amp;                   IF(AND((DZ$44-Sheep!$R$321-Sheep!$N$252                                )&gt;(DZ$44-EA$44),(DZ$44-Sheep!$R$321-Sheep!$N$252                                )&lt;=0),"WeanAlt1","")
&amp;                   IF(AND((DZ$44-Sheep!$R$322-Sheep!$N$252                                )&gt;(DZ$44-EA$44),(DZ$44-Sheep!$R$322-Sheep!$N$252                                )&lt;=0),"WeanAlt2","")
&amp;IFERROR(IF(AND((DZ$44-DZ46                                                                                     )&gt;(DZ$44-EA$44),(DZ$44-DZ46                                                                                     )&lt;=0),"Join-"    &amp;DZ45,""),"")
&amp;IFERROR(IF(AND((DZ$44-DZ46-INDEX(Sheep!$V$327:$V$334,DZ45,1))&gt;(DZ$44-EA$44),(DZ$44-DZ46-INDEX(Sheep!$V$327:$V$334,DZ45,1))&lt;=0),"Scan-"  &amp;DZ45,""),"")
&amp;IFERROR(IF(AND((DZ$44-DZ46-150                                                                            )&gt;(DZ$44-EA$44),(DZ$44-DZ46-150                                                                             )&lt;=0),"Birth-" &amp;DZ45,""),"")
&amp;IFERROR(IF(AND((DZ$44-DZ46-150-Sheep!$R$320                                           )&gt;(DZ$44-EA$44),(DZ$44-DZ46-150-Sheep!$R$320                                            )&lt;=0),"Wean-"&amp;DZ45,""),"")
&amp;IFERROR(IF(AND((DZ$44-DZ46-150-Sheep!$R$321                                           )&gt;(DZ$44-EA$44),(DZ$44-DZ46-150-Sheep!$R$321                                            )&lt;=0),"Alt1-"   &amp;DZ45,""),"")
&amp;IFERROR(IF(AND((DZ$44-DZ46-150-Sheep!$R$322                                           )&gt;(DZ$44-EA$44),(DZ$44-DZ46-150-Sheep!$R$322                                            )&lt;=0),"Alt2-"   &amp;DZ45,""),"")</f>
        <v/>
      </c>
      <c r="EA47" s="440" t="str">
        <f xml:space="preserve">                    IF(AND((EA$44                                  -Sheep!$N$252                               )&gt;(EA$44-EB$44),(EA$44                                  -Sheep!$N$252                                )&lt;=0),"Born","")
&amp;                   IF(AND((EA$44-Sheep!$R$320-Sheep!$N$252                                )&gt;(EA$44-EB$44),(EA$44-Sheep!$R$320-Sheep!$N$252                                )&lt;=0),"WeanStd","")
&amp;                   IF(AND((EA$44-Sheep!$R$321-Sheep!$N$252                                )&gt;(EA$44-EB$44),(EA$44-Sheep!$R$321-Sheep!$N$252                                )&lt;=0),"WeanAlt1","")
&amp;                   IF(AND((EA$44-Sheep!$R$322-Sheep!$N$252                                )&gt;(EA$44-EB$44),(EA$44-Sheep!$R$322-Sheep!$N$252                                )&lt;=0),"WeanAlt2","")
&amp;IFERROR(IF(AND((EA$44-EA46                                                                                     )&gt;(EA$44-EB$44),(EA$44-EA46                                                                                     )&lt;=0),"Join-"    &amp;EA45,""),"")
&amp;IFERROR(IF(AND((EA$44-EA46-INDEX(Sheep!$V$327:$V$334,EA45,1))&gt;(EA$44-EB$44),(EA$44-EA46-INDEX(Sheep!$V$327:$V$334,EA45,1))&lt;=0),"Scan-"  &amp;EA45,""),"")
&amp;IFERROR(IF(AND((EA$44-EA46-150                                                                            )&gt;(EA$44-EB$44),(EA$44-EA46-150                                                                             )&lt;=0),"Birth-" &amp;EA45,""),"")
&amp;IFERROR(IF(AND((EA$44-EA46-150-Sheep!$R$320                                           )&gt;(EA$44-EB$44),(EA$44-EA46-150-Sheep!$R$320                                            )&lt;=0),"Wean-"&amp;EA45,""),"")
&amp;IFERROR(IF(AND((EA$44-EA46-150-Sheep!$R$321                                           )&gt;(EA$44-EB$44),(EA$44-EA46-150-Sheep!$R$321                                            )&lt;=0),"Alt1-"   &amp;EA45,""),"")
&amp;IFERROR(IF(AND((EA$44-EA46-150-Sheep!$R$322                                           )&gt;(EA$44-EB$44),(EA$44-EA46-150-Sheep!$R$322                                            )&lt;=0),"Alt2-"   &amp;EA45,""),"")</f>
        <v/>
      </c>
      <c r="EB47" s="440" t="str">
        <f xml:space="preserve">                    IF(AND((EB$44                                  -Sheep!$N$252                               )&gt;(EB$44-EC$44),(EB$44                                  -Sheep!$N$252                                )&lt;=0),"Born","")
&amp;                   IF(AND((EB$44-Sheep!$R$320-Sheep!$N$252                                )&gt;(EB$44-EC$44),(EB$44-Sheep!$R$320-Sheep!$N$252                                )&lt;=0),"WeanStd","")
&amp;                   IF(AND((EB$44-Sheep!$R$321-Sheep!$N$252                                )&gt;(EB$44-EC$44),(EB$44-Sheep!$R$321-Sheep!$N$252                                )&lt;=0),"WeanAlt1","")
&amp;                   IF(AND((EB$44-Sheep!$R$322-Sheep!$N$252                                )&gt;(EB$44-EC$44),(EB$44-Sheep!$R$322-Sheep!$N$252                                )&lt;=0),"WeanAlt2","")
&amp;IFERROR(IF(AND((EB$44-EB46                                                                                     )&gt;(EB$44-EC$44),(EB$44-EB46                                                                                     )&lt;=0),"Join-"    &amp;EB45,""),"")
&amp;IFERROR(IF(AND((EB$44-EB46-INDEX(Sheep!$V$327:$V$334,EB45,1))&gt;(EB$44-EC$44),(EB$44-EB46-INDEX(Sheep!$V$327:$V$334,EB45,1))&lt;=0),"Scan-"  &amp;EB45,""),"")
&amp;IFERROR(IF(AND((EB$44-EB46-150                                                                            )&gt;(EB$44-EC$44),(EB$44-EB46-150                                                                             )&lt;=0),"Birth-" &amp;EB45,""),"")
&amp;IFERROR(IF(AND((EB$44-EB46-150-Sheep!$R$320                                           )&gt;(EB$44-EC$44),(EB$44-EB46-150-Sheep!$R$320                                            )&lt;=0),"Wean-"&amp;EB45,""),"")
&amp;IFERROR(IF(AND((EB$44-EB46-150-Sheep!$R$321                                           )&gt;(EB$44-EC$44),(EB$44-EB46-150-Sheep!$R$321                                            )&lt;=0),"Alt1-"   &amp;EB45,""),"")
&amp;IFERROR(IF(AND((EB$44-EB46-150-Sheep!$R$322                                           )&gt;(EB$44-EC$44),(EB$44-EB46-150-Sheep!$R$322                                            )&lt;=0),"Alt2-"   &amp;EB45,""),"")</f>
        <v/>
      </c>
      <c r="EC47" s="440" t="str">
        <f xml:space="preserve">                    IF(AND((EC$44                                  -Sheep!$N$252                               )&gt;(EC$44-ED$44),(EC$44                                  -Sheep!$N$252                                )&lt;=0),"Born","")
&amp;                   IF(AND((EC$44-Sheep!$R$320-Sheep!$N$252                                )&gt;(EC$44-ED$44),(EC$44-Sheep!$R$320-Sheep!$N$252                                )&lt;=0),"WeanStd","")
&amp;                   IF(AND((EC$44-Sheep!$R$321-Sheep!$N$252                                )&gt;(EC$44-ED$44),(EC$44-Sheep!$R$321-Sheep!$N$252                                )&lt;=0),"WeanAlt1","")
&amp;                   IF(AND((EC$44-Sheep!$R$322-Sheep!$N$252                                )&gt;(EC$44-ED$44),(EC$44-Sheep!$R$322-Sheep!$N$252                                )&lt;=0),"WeanAlt2","")
&amp;IFERROR(IF(AND((EC$44-EC46                                                                                     )&gt;(EC$44-ED$44),(EC$44-EC46                                                                                     )&lt;=0),"Join-"    &amp;EC45,""),"")
&amp;IFERROR(IF(AND((EC$44-EC46-INDEX(Sheep!$V$327:$V$334,EC45,1))&gt;(EC$44-ED$44),(EC$44-EC46-INDEX(Sheep!$V$327:$V$334,EC45,1))&lt;=0),"Scan-"  &amp;EC45,""),"")
&amp;IFERROR(IF(AND((EC$44-EC46-150                                                                            )&gt;(EC$44-ED$44),(EC$44-EC46-150                                                                             )&lt;=0),"Birth-" &amp;EC45,""),"")
&amp;IFERROR(IF(AND((EC$44-EC46-150-Sheep!$R$320                                           )&gt;(EC$44-ED$44),(EC$44-EC46-150-Sheep!$R$320                                            )&lt;=0),"Wean-"&amp;EC45,""),"")
&amp;IFERROR(IF(AND((EC$44-EC46-150-Sheep!$R$321                                           )&gt;(EC$44-ED$44),(EC$44-EC46-150-Sheep!$R$321                                            )&lt;=0),"Alt1-"   &amp;EC45,""),"")
&amp;IFERROR(IF(AND((EC$44-EC46-150-Sheep!$R$322                                           )&gt;(EC$44-ED$44),(EC$44-EC46-150-Sheep!$R$322                                            )&lt;=0),"Alt2-"   &amp;EC45,""),"")</f>
        <v/>
      </c>
      <c r="ED47" s="440" t="str">
        <f xml:space="preserve">                    IF(AND((ED$44                                  -Sheep!$N$252                               )&gt;(ED$44-EE$44),(ED$44                                  -Sheep!$N$252                                )&lt;=0),"Born","")
&amp;                   IF(AND((ED$44-Sheep!$R$320-Sheep!$N$252                                )&gt;(ED$44-EE$44),(ED$44-Sheep!$R$320-Sheep!$N$252                                )&lt;=0),"WeanStd","")
&amp;                   IF(AND((ED$44-Sheep!$R$321-Sheep!$N$252                                )&gt;(ED$44-EE$44),(ED$44-Sheep!$R$321-Sheep!$N$252                                )&lt;=0),"WeanAlt1","")
&amp;                   IF(AND((ED$44-Sheep!$R$322-Sheep!$N$252                                )&gt;(ED$44-EE$44),(ED$44-Sheep!$R$322-Sheep!$N$252                                )&lt;=0),"WeanAlt2","")
&amp;IFERROR(IF(AND((ED$44-ED46                                                                                     )&gt;(ED$44-EE$44),(ED$44-ED46                                                                                     )&lt;=0),"Join-"    &amp;ED45,""),"")
&amp;IFERROR(IF(AND((ED$44-ED46-INDEX(Sheep!$V$327:$V$334,ED45,1))&gt;(ED$44-EE$44),(ED$44-ED46-INDEX(Sheep!$V$327:$V$334,ED45,1))&lt;=0),"Scan-"  &amp;ED45,""),"")
&amp;IFERROR(IF(AND((ED$44-ED46-150                                                                            )&gt;(ED$44-EE$44),(ED$44-ED46-150                                                                             )&lt;=0),"Birth-" &amp;ED45,""),"")
&amp;IFERROR(IF(AND((ED$44-ED46-150-Sheep!$R$320                                           )&gt;(ED$44-EE$44),(ED$44-ED46-150-Sheep!$R$320                                            )&lt;=0),"Wean-"&amp;ED45,""),"")
&amp;IFERROR(IF(AND((ED$44-ED46-150-Sheep!$R$321                                           )&gt;(ED$44-EE$44),(ED$44-ED46-150-Sheep!$R$321                                            )&lt;=0),"Alt1-"   &amp;ED45,""),"")
&amp;IFERROR(IF(AND((ED$44-ED46-150-Sheep!$R$322                                           )&gt;(ED$44-EE$44),(ED$44-ED46-150-Sheep!$R$322                                            )&lt;=0),"Alt2-"   &amp;ED45,""),"")</f>
        <v>Birth-2</v>
      </c>
      <c r="EE47" s="440" t="str">
        <f xml:space="preserve">                    IF(AND((EE$44                                  -Sheep!$N$252                               )&gt;(EE$44-EF$44),(EE$44                                  -Sheep!$N$252                                )&lt;=0),"Born","")
&amp;                   IF(AND((EE$44-Sheep!$R$320-Sheep!$N$252                                )&gt;(EE$44-EF$44),(EE$44-Sheep!$R$320-Sheep!$N$252                                )&lt;=0),"WeanStd","")
&amp;                   IF(AND((EE$44-Sheep!$R$321-Sheep!$N$252                                )&gt;(EE$44-EF$44),(EE$44-Sheep!$R$321-Sheep!$N$252                                )&lt;=0),"WeanAlt1","")
&amp;                   IF(AND((EE$44-Sheep!$R$322-Sheep!$N$252                                )&gt;(EE$44-EF$44),(EE$44-Sheep!$R$322-Sheep!$N$252                                )&lt;=0),"WeanAlt2","")
&amp;IFERROR(IF(AND((EE$44-EE46                                                                                     )&gt;(EE$44-EF$44),(EE$44-EE46                                                                                     )&lt;=0),"Join-"    &amp;EE45,""),"")
&amp;IFERROR(IF(AND((EE$44-EE46-INDEX(Sheep!$V$327:$V$334,EE45,1))&gt;(EE$44-EF$44),(EE$44-EE46-INDEX(Sheep!$V$327:$V$334,EE45,1))&lt;=0),"Scan-"  &amp;EE45,""),"")
&amp;IFERROR(IF(AND((EE$44-EE46-150                                                                            )&gt;(EE$44-EF$44),(EE$44-EE46-150                                                                             )&lt;=0),"Birth-" &amp;EE45,""),"")
&amp;IFERROR(IF(AND((EE$44-EE46-150-Sheep!$R$320                                           )&gt;(EE$44-EF$44),(EE$44-EE46-150-Sheep!$R$320                                            )&lt;=0),"Wean-"&amp;EE45,""),"")
&amp;IFERROR(IF(AND((EE$44-EE46-150-Sheep!$R$321                                           )&gt;(EE$44-EF$44),(EE$44-EE46-150-Sheep!$R$321                                            )&lt;=0),"Alt1-"   &amp;EE45,""),"")
&amp;IFERROR(IF(AND((EE$44-EE46-150-Sheep!$R$322                                           )&gt;(EE$44-EF$44),(EE$44-EE46-150-Sheep!$R$322                                            )&lt;=0),"Alt2-"   &amp;EE45,""),"")</f>
        <v/>
      </c>
      <c r="EF47" s="440" t="str">
        <f xml:space="preserve">                    IF(AND((EF$44                                  -Sheep!$N$252                               )&gt;(EF$44-EG$44),(EF$44                                  -Sheep!$N$252                                )&lt;=0),"Born","")
&amp;                   IF(AND((EF$44-Sheep!$R$320-Sheep!$N$252                                )&gt;(EF$44-EG$44),(EF$44-Sheep!$R$320-Sheep!$N$252                                )&lt;=0),"WeanStd","")
&amp;                   IF(AND((EF$44-Sheep!$R$321-Sheep!$N$252                                )&gt;(EF$44-EG$44),(EF$44-Sheep!$R$321-Sheep!$N$252                                )&lt;=0),"WeanAlt1","")
&amp;                   IF(AND((EF$44-Sheep!$R$322-Sheep!$N$252                                )&gt;(EF$44-EG$44),(EF$44-Sheep!$R$322-Sheep!$N$252                                )&lt;=0),"WeanAlt2","")
&amp;IFERROR(IF(AND((EF$44-EF46                                                                                     )&gt;(EF$44-EG$44),(EF$44-EF46                                                                                     )&lt;=0),"Join-"    &amp;EF45,""),"")
&amp;IFERROR(IF(AND((EF$44-EF46-INDEX(Sheep!$V$327:$V$334,EF45,1))&gt;(EF$44-EG$44),(EF$44-EF46-INDEX(Sheep!$V$327:$V$334,EF45,1))&lt;=0),"Scan-"  &amp;EF45,""),"")
&amp;IFERROR(IF(AND((EF$44-EF46-150                                                                            )&gt;(EF$44-EG$44),(EF$44-EF46-150                                                                             )&lt;=0),"Birth-" &amp;EF45,""),"")
&amp;IFERROR(IF(AND((EF$44-EF46-150-Sheep!$R$320                                           )&gt;(EF$44-EG$44),(EF$44-EF46-150-Sheep!$R$320                                            )&lt;=0),"Wean-"&amp;EF45,""),"")
&amp;IFERROR(IF(AND((EF$44-EF46-150-Sheep!$R$321                                           )&gt;(EF$44-EG$44),(EF$44-EF46-150-Sheep!$R$321                                            )&lt;=0),"Alt1-"   &amp;EF45,""),"")
&amp;IFERROR(IF(AND((EF$44-EF46-150-Sheep!$R$322                                           )&gt;(EF$44-EG$44),(EF$44-EF46-150-Sheep!$R$322                                            )&lt;=0),"Alt2-"   &amp;EF45,""),"")</f>
        <v/>
      </c>
      <c r="EG47" s="440" t="str">
        <f xml:space="preserve">                    IF(AND((EG$44                                  -Sheep!$N$252                               )&gt;(EG$44-EH$44),(EG$44                                  -Sheep!$N$252                                )&lt;=0),"Born","")
&amp;                   IF(AND((EG$44-Sheep!$R$320-Sheep!$N$252                                )&gt;(EG$44-EH$44),(EG$44-Sheep!$R$320-Sheep!$N$252                                )&lt;=0),"WeanStd","")
&amp;                   IF(AND((EG$44-Sheep!$R$321-Sheep!$N$252                                )&gt;(EG$44-EH$44),(EG$44-Sheep!$R$321-Sheep!$N$252                                )&lt;=0),"WeanAlt1","")
&amp;                   IF(AND((EG$44-Sheep!$R$322-Sheep!$N$252                                )&gt;(EG$44-EH$44),(EG$44-Sheep!$R$322-Sheep!$N$252                                )&lt;=0),"WeanAlt2","")
&amp;IFERROR(IF(AND((EG$44-EG46                                                                                     )&gt;(EG$44-EH$44),(EG$44-EG46                                                                                     )&lt;=0),"Join-"    &amp;EG45,""),"")
&amp;IFERROR(IF(AND((EG$44-EG46-INDEX(Sheep!$V$327:$V$334,EG45,1))&gt;(EG$44-EH$44),(EG$44-EG46-INDEX(Sheep!$V$327:$V$334,EG45,1))&lt;=0),"Scan-"  &amp;EG45,""),"")
&amp;IFERROR(IF(AND((EG$44-EG46-150                                                                            )&gt;(EG$44-EH$44),(EG$44-EG46-150                                                                             )&lt;=0),"Birth-" &amp;EG45,""),"")
&amp;IFERROR(IF(AND((EG$44-EG46-150-Sheep!$R$320                                           )&gt;(EG$44-EH$44),(EG$44-EG46-150-Sheep!$R$320                                            )&lt;=0),"Wean-"&amp;EG45,""),"")
&amp;IFERROR(IF(AND((EG$44-EG46-150-Sheep!$R$321                                           )&gt;(EG$44-EH$44),(EG$44-EG46-150-Sheep!$R$321                                            )&lt;=0),"Alt1-"   &amp;EG45,""),"")
&amp;IFERROR(IF(AND((EG$44-EG46-150-Sheep!$R$322                                           )&gt;(EG$44-EH$44),(EG$44-EG46-150-Sheep!$R$322                                            )&lt;=0),"Alt2-"   &amp;EG45,""),"")</f>
        <v/>
      </c>
      <c r="EH47" s="440" t="str">
        <f xml:space="preserve">                    IF(AND((EH$44                                  -Sheep!$N$252                               )&gt;(EH$44-EI$44),(EH$44                                  -Sheep!$N$252                                )&lt;=0),"Born","")
&amp;                   IF(AND((EH$44-Sheep!$R$320-Sheep!$N$252                                )&gt;(EH$44-EI$44),(EH$44-Sheep!$R$320-Sheep!$N$252                                )&lt;=0),"WeanStd","")
&amp;                   IF(AND((EH$44-Sheep!$R$321-Sheep!$N$252                                )&gt;(EH$44-EI$44),(EH$44-Sheep!$R$321-Sheep!$N$252                                )&lt;=0),"WeanAlt1","")
&amp;                   IF(AND((EH$44-Sheep!$R$322-Sheep!$N$252                                )&gt;(EH$44-EI$44),(EH$44-Sheep!$R$322-Sheep!$N$252                                )&lt;=0),"WeanAlt2","")
&amp;IFERROR(IF(AND((EH$44-EH46                                                                                     )&gt;(EH$44-EI$44),(EH$44-EH46                                                                                     )&lt;=0),"Join-"    &amp;EH45,""),"")
&amp;IFERROR(IF(AND((EH$44-EH46-INDEX(Sheep!$V$327:$V$334,EH45,1))&gt;(EH$44-EI$44),(EH$44-EH46-INDEX(Sheep!$V$327:$V$334,EH45,1))&lt;=0),"Scan-"  &amp;EH45,""),"")
&amp;IFERROR(IF(AND((EH$44-EH46-150                                                                            )&gt;(EH$44-EI$44),(EH$44-EH46-150                                                                             )&lt;=0),"Birth-" &amp;EH45,""),"")
&amp;IFERROR(IF(AND((EH$44-EH46-150-Sheep!$R$320                                           )&gt;(EH$44-EI$44),(EH$44-EH46-150-Sheep!$R$320                                            )&lt;=0),"Wean-"&amp;EH45,""),"")
&amp;IFERROR(IF(AND((EH$44-EH46-150-Sheep!$R$321                                           )&gt;(EH$44-EI$44),(EH$44-EH46-150-Sheep!$R$321                                            )&lt;=0),"Alt1-"   &amp;EH45,""),"")
&amp;IFERROR(IF(AND((EH$44-EH46-150-Sheep!$R$322                                           )&gt;(EH$44-EI$44),(EH$44-EH46-150-Sheep!$R$322                                            )&lt;=0),"Alt2-"   &amp;EH45,""),"")</f>
        <v/>
      </c>
      <c r="EI47" s="440" t="str">
        <f xml:space="preserve">                    IF(AND((EI$44                                  -Sheep!$N$252                               )&gt;(EI$44-EJ$44),(EI$44                                  -Sheep!$N$252                                )&lt;=0),"Born","")
&amp;                   IF(AND((EI$44-Sheep!$R$320-Sheep!$N$252                                )&gt;(EI$44-EJ$44),(EI$44-Sheep!$R$320-Sheep!$N$252                                )&lt;=0),"WeanStd","")
&amp;                   IF(AND((EI$44-Sheep!$R$321-Sheep!$N$252                                )&gt;(EI$44-EJ$44),(EI$44-Sheep!$R$321-Sheep!$N$252                                )&lt;=0),"WeanAlt1","")
&amp;                   IF(AND((EI$44-Sheep!$R$322-Sheep!$N$252                                )&gt;(EI$44-EJ$44),(EI$44-Sheep!$R$322-Sheep!$N$252                                )&lt;=0),"WeanAlt2","")
&amp;IFERROR(IF(AND((EI$44-EI46                                                                                     )&gt;(EI$44-EJ$44),(EI$44-EI46                                                                                     )&lt;=0),"Join-"    &amp;EI45,""),"")
&amp;IFERROR(IF(AND((EI$44-EI46-INDEX(Sheep!$V$327:$V$334,EI45,1))&gt;(EI$44-EJ$44),(EI$44-EI46-INDEX(Sheep!$V$327:$V$334,EI45,1))&lt;=0),"Scan-"  &amp;EI45,""),"")
&amp;IFERROR(IF(AND((EI$44-EI46-150                                                                            )&gt;(EI$44-EJ$44),(EI$44-EI46-150                                                                             )&lt;=0),"Birth-" &amp;EI45,""),"")
&amp;IFERROR(IF(AND((EI$44-EI46-150-Sheep!$R$320                                           )&gt;(EI$44-EJ$44),(EI$44-EI46-150-Sheep!$R$320                                            )&lt;=0),"Wean-"&amp;EI45,""),"")
&amp;IFERROR(IF(AND((EI$44-EI46-150-Sheep!$R$321                                           )&gt;(EI$44-EJ$44),(EI$44-EI46-150-Sheep!$R$321                                            )&lt;=0),"Alt1-"   &amp;EI45,""),"")
&amp;IFERROR(IF(AND((EI$44-EI46-150-Sheep!$R$322                                           )&gt;(EI$44-EJ$44),(EI$44-EI46-150-Sheep!$R$322                                            )&lt;=0),"Alt2-"   &amp;EI45,""),"")</f>
        <v/>
      </c>
      <c r="EJ47" s="440" t="str">
        <f xml:space="preserve">                    IF(AND((EJ$44                                  -Sheep!$N$252                               )&gt;(EJ$44-EK$44),(EJ$44                                  -Sheep!$N$252                                )&lt;=0),"Born","")
&amp;                   IF(AND((EJ$44-Sheep!$R$320-Sheep!$N$252                                )&gt;(EJ$44-EK$44),(EJ$44-Sheep!$R$320-Sheep!$N$252                                )&lt;=0),"WeanStd","")
&amp;                   IF(AND((EJ$44-Sheep!$R$321-Sheep!$N$252                                )&gt;(EJ$44-EK$44),(EJ$44-Sheep!$R$321-Sheep!$N$252                                )&lt;=0),"WeanAlt1","")
&amp;                   IF(AND((EJ$44-Sheep!$R$322-Sheep!$N$252                                )&gt;(EJ$44-EK$44),(EJ$44-Sheep!$R$322-Sheep!$N$252                                )&lt;=0),"WeanAlt2","")
&amp;IFERROR(IF(AND((EJ$44-EJ46                                                                                     )&gt;(EJ$44-EK$44),(EJ$44-EJ46                                                                                     )&lt;=0),"Join-"    &amp;EJ45,""),"")
&amp;IFERROR(IF(AND((EJ$44-EJ46-INDEX(Sheep!$V$327:$V$334,EJ45,1))&gt;(EJ$44-EK$44),(EJ$44-EJ46-INDEX(Sheep!$V$327:$V$334,EJ45,1))&lt;=0),"Scan-"  &amp;EJ45,""),"")
&amp;IFERROR(IF(AND((EJ$44-EJ46-150                                                                            )&gt;(EJ$44-EK$44),(EJ$44-EJ46-150                                                                             )&lt;=0),"Birth-" &amp;EJ45,""),"")
&amp;IFERROR(IF(AND((EJ$44-EJ46-150-Sheep!$R$320                                           )&gt;(EJ$44-EK$44),(EJ$44-EJ46-150-Sheep!$R$320                                            )&lt;=0),"Wean-"&amp;EJ45,""),"")
&amp;IFERROR(IF(AND((EJ$44-EJ46-150-Sheep!$R$321                                           )&gt;(EJ$44-EK$44),(EJ$44-EJ46-150-Sheep!$R$321                                            )&lt;=0),"Alt1-"   &amp;EJ45,""),"")
&amp;IFERROR(IF(AND((EJ$44-EJ46-150-Sheep!$R$322                                           )&gt;(EJ$44-EK$44),(EJ$44-EJ46-150-Sheep!$R$322                                            )&lt;=0),"Alt2-"   &amp;EJ45,""),"")</f>
        <v/>
      </c>
      <c r="EK47" s="440" t="str">
        <f xml:space="preserve">                    IF(AND((EK$44                                  -Sheep!$N$252                               )&gt;(EK$44-EL$44),(EK$44                                  -Sheep!$N$252                                )&lt;=0),"Born","")
&amp;                   IF(AND((EK$44-Sheep!$R$320-Sheep!$N$252                                )&gt;(EK$44-EL$44),(EK$44-Sheep!$R$320-Sheep!$N$252                                )&lt;=0),"WeanStd","")
&amp;                   IF(AND((EK$44-Sheep!$R$321-Sheep!$N$252                                )&gt;(EK$44-EL$44),(EK$44-Sheep!$R$321-Sheep!$N$252                                )&lt;=0),"WeanAlt1","")
&amp;                   IF(AND((EK$44-Sheep!$R$322-Sheep!$N$252                                )&gt;(EK$44-EL$44),(EK$44-Sheep!$R$322-Sheep!$N$252                                )&lt;=0),"WeanAlt2","")
&amp;IFERROR(IF(AND((EK$44-EK46                                                                                     )&gt;(EK$44-EL$44),(EK$44-EK46                                                                                     )&lt;=0),"Join-"    &amp;EK45,""),"")
&amp;IFERROR(IF(AND((EK$44-EK46-INDEX(Sheep!$V$327:$V$334,EK45,1))&gt;(EK$44-EL$44),(EK$44-EK46-INDEX(Sheep!$V$327:$V$334,EK45,1))&lt;=0),"Scan-"  &amp;EK45,""),"")
&amp;IFERROR(IF(AND((EK$44-EK46-150                                                                            )&gt;(EK$44-EL$44),(EK$44-EK46-150                                                                             )&lt;=0),"Birth-" &amp;EK45,""),"")
&amp;IFERROR(IF(AND((EK$44-EK46-150-Sheep!$R$320                                           )&gt;(EK$44-EL$44),(EK$44-EK46-150-Sheep!$R$320                                            )&lt;=0),"Wean-"&amp;EK45,""),"")
&amp;IFERROR(IF(AND((EK$44-EK46-150-Sheep!$R$321                                           )&gt;(EK$44-EL$44),(EK$44-EK46-150-Sheep!$R$321                                            )&lt;=0),"Alt1-"   &amp;EK45,""),"")
&amp;IFERROR(IF(AND((EK$44-EK46-150-Sheep!$R$322                                           )&gt;(EK$44-EL$44),(EK$44-EK46-150-Sheep!$R$322                                            )&lt;=0),"Alt2-"   &amp;EK45,""),"")</f>
        <v/>
      </c>
      <c r="EL47" s="440" t="str">
        <f xml:space="preserve">                    IF(AND((EL$44                                  -Sheep!$N$252                               )&gt;(EL$44-EM$44),(EL$44                                  -Sheep!$N$252                                )&lt;=0),"Born","")
&amp;                   IF(AND((EL$44-Sheep!$R$320-Sheep!$N$252                                )&gt;(EL$44-EM$44),(EL$44-Sheep!$R$320-Sheep!$N$252                                )&lt;=0),"WeanStd","")
&amp;                   IF(AND((EL$44-Sheep!$R$321-Sheep!$N$252                                )&gt;(EL$44-EM$44),(EL$44-Sheep!$R$321-Sheep!$N$252                                )&lt;=0),"WeanAlt1","")
&amp;                   IF(AND((EL$44-Sheep!$R$322-Sheep!$N$252                                )&gt;(EL$44-EM$44),(EL$44-Sheep!$R$322-Sheep!$N$252                                )&lt;=0),"WeanAlt2","")
&amp;IFERROR(IF(AND((EL$44-EL46                                                                                     )&gt;(EL$44-EM$44),(EL$44-EL46                                                                                     )&lt;=0),"Join-"    &amp;EL45,""),"")
&amp;IFERROR(IF(AND((EL$44-EL46-INDEX(Sheep!$V$327:$V$334,EL45,1))&gt;(EL$44-EM$44),(EL$44-EL46-INDEX(Sheep!$V$327:$V$334,EL45,1))&lt;=0),"Scan-"  &amp;EL45,""),"")
&amp;IFERROR(IF(AND((EL$44-EL46-150                                                                            )&gt;(EL$44-EM$44),(EL$44-EL46-150                                                                             )&lt;=0),"Birth-" &amp;EL45,""),"")
&amp;IFERROR(IF(AND((EL$44-EL46-150-Sheep!$R$320                                           )&gt;(EL$44-EM$44),(EL$44-EL46-150-Sheep!$R$320                                            )&lt;=0),"Wean-"&amp;EL45,""),"")
&amp;IFERROR(IF(AND((EL$44-EL46-150-Sheep!$R$321                                           )&gt;(EL$44-EM$44),(EL$44-EL46-150-Sheep!$R$321                                            )&lt;=0),"Alt1-"   &amp;EL45,""),"")
&amp;IFERROR(IF(AND((EL$44-EL46-150-Sheep!$R$322                                           )&gt;(EL$44-EM$44),(EL$44-EL46-150-Sheep!$R$322                                            )&lt;=0),"Alt2-"   &amp;EL45,""),"")</f>
        <v/>
      </c>
      <c r="EM47" s="440" t="str">
        <f xml:space="preserve">                    IF(AND((EM$44                                  -Sheep!$N$252                               )&gt;(EM$44-EN$44),(EM$44                                  -Sheep!$N$252                                )&lt;=0),"Born","")
&amp;                   IF(AND((EM$44-Sheep!$R$320-Sheep!$N$252                                )&gt;(EM$44-EN$44),(EM$44-Sheep!$R$320-Sheep!$N$252                                )&lt;=0),"WeanStd","")
&amp;                   IF(AND((EM$44-Sheep!$R$321-Sheep!$N$252                                )&gt;(EM$44-EN$44),(EM$44-Sheep!$R$321-Sheep!$N$252                                )&lt;=0),"WeanAlt1","")
&amp;                   IF(AND((EM$44-Sheep!$R$322-Sheep!$N$252                                )&gt;(EM$44-EN$44),(EM$44-Sheep!$R$322-Sheep!$N$252                                )&lt;=0),"WeanAlt2","")
&amp;IFERROR(IF(AND((EM$44-EM46                                                                                     )&gt;(EM$44-EN$44),(EM$44-EM46                                                                                     )&lt;=0),"Join-"    &amp;EM45,""),"")
&amp;IFERROR(IF(AND((EM$44-EM46-INDEX(Sheep!$V$327:$V$334,EM45,1))&gt;(EM$44-EN$44),(EM$44-EM46-INDEX(Sheep!$V$327:$V$334,EM45,1))&lt;=0),"Scan-"  &amp;EM45,""),"")
&amp;IFERROR(IF(AND((EM$44-EM46-150                                                                            )&gt;(EM$44-EN$44),(EM$44-EM46-150                                                                             )&lt;=0),"Birth-" &amp;EM45,""),"")
&amp;IFERROR(IF(AND((EM$44-EM46-150-Sheep!$R$320                                           )&gt;(EM$44-EN$44),(EM$44-EM46-150-Sheep!$R$320                                            )&lt;=0),"Wean-"&amp;EM45,""),"")
&amp;IFERROR(IF(AND((EM$44-EM46-150-Sheep!$R$321                                           )&gt;(EM$44-EN$44),(EM$44-EM46-150-Sheep!$R$321                                            )&lt;=0),"Alt1-"   &amp;EM45,""),"")
&amp;IFERROR(IF(AND((EM$44-EM46-150-Sheep!$R$322                                           )&gt;(EM$44-EN$44),(EM$44-EM46-150-Sheep!$R$322                                            )&lt;=0),"Alt2-"   &amp;EM45,""),"")</f>
        <v/>
      </c>
      <c r="EN47" s="440" t="str">
        <f xml:space="preserve">                    IF(AND((EN$44                                  -Sheep!$N$252                               )&gt;(EN$44-EO$44),(EN$44                                  -Sheep!$N$252                                )&lt;=0),"Born","")
&amp;                   IF(AND((EN$44-Sheep!$R$320-Sheep!$N$252                                )&gt;(EN$44-EO$44),(EN$44-Sheep!$R$320-Sheep!$N$252                                )&lt;=0),"WeanStd","")
&amp;                   IF(AND((EN$44-Sheep!$R$321-Sheep!$N$252                                )&gt;(EN$44-EO$44),(EN$44-Sheep!$R$321-Sheep!$N$252                                )&lt;=0),"WeanAlt1","")
&amp;                   IF(AND((EN$44-Sheep!$R$322-Sheep!$N$252                                )&gt;(EN$44-EO$44),(EN$44-Sheep!$R$322-Sheep!$N$252                                )&lt;=0),"WeanAlt2","")
&amp;IFERROR(IF(AND((EN$44-EN46                                                                                     )&gt;(EN$44-EO$44),(EN$44-EN46                                                                                     )&lt;=0),"Join-"    &amp;EN45,""),"")
&amp;IFERROR(IF(AND((EN$44-EN46-INDEX(Sheep!$V$327:$V$334,EN45,1))&gt;(EN$44-EO$44),(EN$44-EN46-INDEX(Sheep!$V$327:$V$334,EN45,1))&lt;=0),"Scan-"  &amp;EN45,""),"")
&amp;IFERROR(IF(AND((EN$44-EN46-150                                                                            )&gt;(EN$44-EO$44),(EN$44-EN46-150                                                                             )&lt;=0),"Birth-" &amp;EN45,""),"")
&amp;IFERROR(IF(AND((EN$44-EN46-150-Sheep!$R$320                                           )&gt;(EN$44-EO$44),(EN$44-EN46-150-Sheep!$R$320                                            )&lt;=0),"Wean-"&amp;EN45,""),"")
&amp;IFERROR(IF(AND((EN$44-EN46-150-Sheep!$R$321                                           )&gt;(EN$44-EO$44),(EN$44-EN46-150-Sheep!$R$321                                            )&lt;=0),"Alt1-"   &amp;EN45,""),"")
&amp;IFERROR(IF(AND((EN$44-EN46-150-Sheep!$R$322                                           )&gt;(EN$44-EO$44),(EN$44-EN46-150-Sheep!$R$322                                            )&lt;=0),"Alt2-"   &amp;EN45,""),"")</f>
        <v/>
      </c>
      <c r="EO47" s="440" t="str">
        <f xml:space="preserve">                    IF(AND((EO$44                                  -Sheep!$N$252                               )&gt;(EO$44-EP$44),(EO$44                                  -Sheep!$N$252                                )&lt;=0),"Born","")
&amp;                   IF(AND((EO$44-Sheep!$R$320-Sheep!$N$252                                )&gt;(EO$44-EP$44),(EO$44-Sheep!$R$320-Sheep!$N$252                                )&lt;=0),"WeanStd","")
&amp;                   IF(AND((EO$44-Sheep!$R$321-Sheep!$N$252                                )&gt;(EO$44-EP$44),(EO$44-Sheep!$R$321-Sheep!$N$252                                )&lt;=0),"WeanAlt1","")
&amp;                   IF(AND((EO$44-Sheep!$R$322-Sheep!$N$252                                )&gt;(EO$44-EP$44),(EO$44-Sheep!$R$322-Sheep!$N$252                                )&lt;=0),"WeanAlt2","")
&amp;IFERROR(IF(AND((EO$44-EO46                                                                                     )&gt;(EO$44-EP$44),(EO$44-EO46                                                                                     )&lt;=0),"Join-"    &amp;EO45,""),"")
&amp;IFERROR(IF(AND((EO$44-EO46-INDEX(Sheep!$V$327:$V$334,EO45,1))&gt;(EO$44-EP$44),(EO$44-EO46-INDEX(Sheep!$V$327:$V$334,EO45,1))&lt;=0),"Scan-"  &amp;EO45,""),"")
&amp;IFERROR(IF(AND((EO$44-EO46-150                                                                            )&gt;(EO$44-EP$44),(EO$44-EO46-150                                                                             )&lt;=0),"Birth-" &amp;EO45,""),"")
&amp;IFERROR(IF(AND((EO$44-EO46-150-Sheep!$R$320                                           )&gt;(EO$44-EP$44),(EO$44-EO46-150-Sheep!$R$320                                            )&lt;=0),"Wean-"&amp;EO45,""),"")
&amp;IFERROR(IF(AND((EO$44-EO46-150-Sheep!$R$321                                           )&gt;(EO$44-EP$44),(EO$44-EO46-150-Sheep!$R$321                                            )&lt;=0),"Alt1-"   &amp;EO45,""),"")
&amp;IFERROR(IF(AND((EO$44-EO46-150-Sheep!$R$322                                           )&gt;(EO$44-EP$44),(EO$44-EO46-150-Sheep!$R$322                                            )&lt;=0),"Alt2-"   &amp;EO45,""),"")</f>
        <v/>
      </c>
      <c r="EP47" s="440" t="str">
        <f xml:space="preserve">                    IF(AND((EP$44                                  -Sheep!$N$252                               )&gt;(EP$44-EQ$44),(EP$44                                  -Sheep!$N$252                                )&lt;=0),"Born","")
&amp;                   IF(AND((EP$44-Sheep!$R$320-Sheep!$N$252                                )&gt;(EP$44-EQ$44),(EP$44-Sheep!$R$320-Sheep!$N$252                                )&lt;=0),"WeanStd","")
&amp;                   IF(AND((EP$44-Sheep!$R$321-Sheep!$N$252                                )&gt;(EP$44-EQ$44),(EP$44-Sheep!$R$321-Sheep!$N$252                                )&lt;=0),"WeanAlt1","")
&amp;                   IF(AND((EP$44-Sheep!$R$322-Sheep!$N$252                                )&gt;(EP$44-EQ$44),(EP$44-Sheep!$R$322-Sheep!$N$252                                )&lt;=0),"WeanAlt2","")
&amp;IFERROR(IF(AND((EP$44-EP46                                                                                     )&gt;(EP$44-EQ$44),(EP$44-EP46                                                                                     )&lt;=0),"Join-"    &amp;EP45,""),"")
&amp;IFERROR(IF(AND((EP$44-EP46-INDEX(Sheep!$V$327:$V$334,EP45,1))&gt;(EP$44-EQ$44),(EP$44-EP46-INDEX(Sheep!$V$327:$V$334,EP45,1))&lt;=0),"Scan-"  &amp;EP45,""),"")
&amp;IFERROR(IF(AND((EP$44-EP46-150                                                                            )&gt;(EP$44-EQ$44),(EP$44-EP46-150                                                                             )&lt;=0),"Birth-" &amp;EP45,""),"")
&amp;IFERROR(IF(AND((EP$44-EP46-150-Sheep!$R$320                                           )&gt;(EP$44-EQ$44),(EP$44-EP46-150-Sheep!$R$320                                            )&lt;=0),"Wean-"&amp;EP45,""),"")
&amp;IFERROR(IF(AND((EP$44-EP46-150-Sheep!$R$321                                           )&gt;(EP$44-EQ$44),(EP$44-EP46-150-Sheep!$R$321                                            )&lt;=0),"Alt1-"   &amp;EP45,""),"")
&amp;IFERROR(IF(AND((EP$44-EP46-150-Sheep!$R$322                                           )&gt;(EP$44-EQ$44),(EP$44-EP46-150-Sheep!$R$322                                            )&lt;=0),"Alt2-"   &amp;EP45,""),"")</f>
        <v/>
      </c>
      <c r="EQ47" s="440" t="str">
        <f xml:space="preserve">                    IF(AND((EQ$44                                  -Sheep!$N$252                               )&gt;(EQ$44-ER$44),(EQ$44                                  -Sheep!$N$252                                )&lt;=0),"Born","")
&amp;                   IF(AND((EQ$44-Sheep!$R$320-Sheep!$N$252                                )&gt;(EQ$44-ER$44),(EQ$44-Sheep!$R$320-Sheep!$N$252                                )&lt;=0),"WeanStd","")
&amp;                   IF(AND((EQ$44-Sheep!$R$321-Sheep!$N$252                                )&gt;(EQ$44-ER$44),(EQ$44-Sheep!$R$321-Sheep!$N$252                                )&lt;=0),"WeanAlt1","")
&amp;                   IF(AND((EQ$44-Sheep!$R$322-Sheep!$N$252                                )&gt;(EQ$44-ER$44),(EQ$44-Sheep!$R$322-Sheep!$N$252                                )&lt;=0),"WeanAlt2","")
&amp;IFERROR(IF(AND((EQ$44-EQ46                                                                                     )&gt;(EQ$44-ER$44),(EQ$44-EQ46                                                                                     )&lt;=0),"Join-"    &amp;EQ45,""),"")
&amp;IFERROR(IF(AND((EQ$44-EQ46-INDEX(Sheep!$V$327:$V$334,EQ45,1))&gt;(EQ$44-ER$44),(EQ$44-EQ46-INDEX(Sheep!$V$327:$V$334,EQ45,1))&lt;=0),"Scan-"  &amp;EQ45,""),"")
&amp;IFERROR(IF(AND((EQ$44-EQ46-150                                                                            )&gt;(EQ$44-ER$44),(EQ$44-EQ46-150                                                                             )&lt;=0),"Birth-" &amp;EQ45,""),"")
&amp;IFERROR(IF(AND((EQ$44-EQ46-150-Sheep!$R$320                                           )&gt;(EQ$44-ER$44),(EQ$44-EQ46-150-Sheep!$R$320                                            )&lt;=0),"Wean-"&amp;EQ45,""),"")
&amp;IFERROR(IF(AND((EQ$44-EQ46-150-Sheep!$R$321                                           )&gt;(EQ$44-ER$44),(EQ$44-EQ46-150-Sheep!$R$321                                            )&lt;=0),"Alt1-"   &amp;EQ45,""),"")
&amp;IFERROR(IF(AND((EQ$44-EQ46-150-Sheep!$R$322                                           )&gt;(EQ$44-ER$44),(EQ$44-EQ46-150-Sheep!$R$322                                            )&lt;=0),"Alt2-"   &amp;EQ45,""),"")</f>
        <v>Wean-2</v>
      </c>
      <c r="ER47" s="440" t="str">
        <f xml:space="preserve">                    IF(AND((ER$44                                  -Sheep!$N$252                               )&gt;(ER$44-ES$44),(ER$44                                  -Sheep!$N$252                                )&lt;=0),"Born","")
&amp;                   IF(AND((ER$44-Sheep!$R$320-Sheep!$N$252                                )&gt;(ER$44-ES$44),(ER$44-Sheep!$R$320-Sheep!$N$252                                )&lt;=0),"WeanStd","")
&amp;                   IF(AND((ER$44-Sheep!$R$321-Sheep!$N$252                                )&gt;(ER$44-ES$44),(ER$44-Sheep!$R$321-Sheep!$N$252                                )&lt;=0),"WeanAlt1","")
&amp;                   IF(AND((ER$44-Sheep!$R$322-Sheep!$N$252                                )&gt;(ER$44-ES$44),(ER$44-Sheep!$R$322-Sheep!$N$252                                )&lt;=0),"WeanAlt2","")
&amp;IFERROR(IF(AND((ER$44-ER46                                                                                     )&gt;(ER$44-ES$44),(ER$44-ER46                                                                                     )&lt;=0),"Join-"    &amp;ER45,""),"")
&amp;IFERROR(IF(AND((ER$44-ER46-INDEX(Sheep!$V$327:$V$334,ER45,1))&gt;(ER$44-ES$44),(ER$44-ER46-INDEX(Sheep!$V$327:$V$334,ER45,1))&lt;=0),"Scan-"  &amp;ER45,""),"")
&amp;IFERROR(IF(AND((ER$44-ER46-150                                                                            )&gt;(ER$44-ES$44),(ER$44-ER46-150                                                                             )&lt;=0),"Birth-" &amp;ER45,""),"")
&amp;IFERROR(IF(AND((ER$44-ER46-150-Sheep!$R$320                                           )&gt;(ER$44-ES$44),(ER$44-ER46-150-Sheep!$R$320                                            )&lt;=0),"Wean-"&amp;ER45,""),"")
&amp;IFERROR(IF(AND((ER$44-ER46-150-Sheep!$R$321                                           )&gt;(ER$44-ES$44),(ER$44-ER46-150-Sheep!$R$321                                            )&lt;=0),"Alt1-"   &amp;ER45,""),"")
&amp;IFERROR(IF(AND((ER$44-ER46-150-Sheep!$R$322                                           )&gt;(ER$44-ES$44),(ER$44-ER46-150-Sheep!$R$322                                            )&lt;=0),"Alt2-"   &amp;ER45,""),"")</f>
        <v/>
      </c>
      <c r="ES47" s="440" t="str">
        <f xml:space="preserve">                    IF(AND((ES$44                                  -Sheep!$N$252                               )&gt;(ES$44-ET$44),(ES$44                                  -Sheep!$N$252                                )&lt;=0),"Born","")
&amp;                   IF(AND((ES$44-Sheep!$R$320-Sheep!$N$252                                )&gt;(ES$44-ET$44),(ES$44-Sheep!$R$320-Sheep!$N$252                                )&lt;=0),"WeanStd","")
&amp;                   IF(AND((ES$44-Sheep!$R$321-Sheep!$N$252                                )&gt;(ES$44-ET$44),(ES$44-Sheep!$R$321-Sheep!$N$252                                )&lt;=0),"WeanAlt1","")
&amp;                   IF(AND((ES$44-Sheep!$R$322-Sheep!$N$252                                )&gt;(ES$44-ET$44),(ES$44-Sheep!$R$322-Sheep!$N$252                                )&lt;=0),"WeanAlt2","")
&amp;IFERROR(IF(AND((ES$44-ES46                                                                                     )&gt;(ES$44-ET$44),(ES$44-ES46                                                                                     )&lt;=0),"Join-"    &amp;ES45,""),"")
&amp;IFERROR(IF(AND((ES$44-ES46-INDEX(Sheep!$V$327:$V$334,ES45,1))&gt;(ES$44-ET$44),(ES$44-ES46-INDEX(Sheep!$V$327:$V$334,ES45,1))&lt;=0),"Scan-"  &amp;ES45,""),"")
&amp;IFERROR(IF(AND((ES$44-ES46-150                                                                            )&gt;(ES$44-ET$44),(ES$44-ES46-150                                                                             )&lt;=0),"Birth-" &amp;ES45,""),"")
&amp;IFERROR(IF(AND((ES$44-ES46-150-Sheep!$R$320                                           )&gt;(ES$44-ET$44),(ES$44-ES46-150-Sheep!$R$320                                            )&lt;=0),"Wean-"&amp;ES45,""),"")
&amp;IFERROR(IF(AND((ES$44-ES46-150-Sheep!$R$321                                           )&gt;(ES$44-ET$44),(ES$44-ES46-150-Sheep!$R$321                                            )&lt;=0),"Alt1-"   &amp;ES45,""),"")
&amp;IFERROR(IF(AND((ES$44-ES46-150-Sheep!$R$322                                           )&gt;(ES$44-ET$44),(ES$44-ES46-150-Sheep!$R$322                                            )&lt;=0),"Alt2-"   &amp;ES45,""),"")</f>
        <v/>
      </c>
      <c r="ET47" s="440" t="str">
        <f xml:space="preserve">                    IF(AND((ET$44                                  -Sheep!$N$252                               )&gt;(ET$44-EU$44),(ET$44                                  -Sheep!$N$252                                )&lt;=0),"Born","")
&amp;                   IF(AND((ET$44-Sheep!$R$320-Sheep!$N$252                                )&gt;(ET$44-EU$44),(ET$44-Sheep!$R$320-Sheep!$N$252                                )&lt;=0),"WeanStd","")
&amp;                   IF(AND((ET$44-Sheep!$R$321-Sheep!$N$252                                )&gt;(ET$44-EU$44),(ET$44-Sheep!$R$321-Sheep!$N$252                                )&lt;=0),"WeanAlt1","")
&amp;                   IF(AND((ET$44-Sheep!$R$322-Sheep!$N$252                                )&gt;(ET$44-EU$44),(ET$44-Sheep!$R$322-Sheep!$N$252                                )&lt;=0),"WeanAlt2","")
&amp;IFERROR(IF(AND((ET$44-ET46                                                                                     )&gt;(ET$44-EU$44),(ET$44-ET46                                                                                     )&lt;=0),"Join-"    &amp;ET45,""),"")
&amp;IFERROR(IF(AND((ET$44-ET46-INDEX(Sheep!$V$327:$V$334,ET45,1))&gt;(ET$44-EU$44),(ET$44-ET46-INDEX(Sheep!$V$327:$V$334,ET45,1))&lt;=0),"Scan-"  &amp;ET45,""),"")
&amp;IFERROR(IF(AND((ET$44-ET46-150                                                                            )&gt;(ET$44-EU$44),(ET$44-ET46-150                                                                             )&lt;=0),"Birth-" &amp;ET45,""),"")
&amp;IFERROR(IF(AND((ET$44-ET46-150-Sheep!$R$320                                           )&gt;(ET$44-EU$44),(ET$44-ET46-150-Sheep!$R$320                                            )&lt;=0),"Wean-"&amp;ET45,""),"")
&amp;IFERROR(IF(AND((ET$44-ET46-150-Sheep!$R$321                                           )&gt;(ET$44-EU$44),(ET$44-ET46-150-Sheep!$R$321                                            )&lt;=0),"Alt1-"   &amp;ET45,""),"")
&amp;IFERROR(IF(AND((ET$44-ET46-150-Sheep!$R$322                                           )&gt;(ET$44-EU$44),(ET$44-ET46-150-Sheep!$R$322                                            )&lt;=0),"Alt2-"   &amp;ET45,""),"")</f>
        <v/>
      </c>
      <c r="EU47" s="440" t="str">
        <f xml:space="preserve">                    IF(AND((EU$44                                  -Sheep!$N$252                               )&gt;(EU$44-EV$44),(EU$44                                  -Sheep!$N$252                                )&lt;=0),"Born","")
&amp;                   IF(AND((EU$44-Sheep!$R$320-Sheep!$N$252                                )&gt;(EU$44-EV$44),(EU$44-Sheep!$R$320-Sheep!$N$252                                )&lt;=0),"WeanStd","")
&amp;                   IF(AND((EU$44-Sheep!$R$321-Sheep!$N$252                                )&gt;(EU$44-EV$44),(EU$44-Sheep!$R$321-Sheep!$N$252                                )&lt;=0),"WeanAlt1","")
&amp;                   IF(AND((EU$44-Sheep!$R$322-Sheep!$N$252                                )&gt;(EU$44-EV$44),(EU$44-Sheep!$R$322-Sheep!$N$252                                )&lt;=0),"WeanAlt2","")
&amp;IFERROR(IF(AND((EU$44-EU46                                                                                     )&gt;(EU$44-EV$44),(EU$44-EU46                                                                                     )&lt;=0),"Join-"    &amp;EU45,""),"")
&amp;IFERROR(IF(AND((EU$44-EU46-INDEX(Sheep!$V$327:$V$334,EU45,1))&gt;(EU$44-EV$44),(EU$44-EU46-INDEX(Sheep!$V$327:$V$334,EU45,1))&lt;=0),"Scan-"  &amp;EU45,""),"")
&amp;IFERROR(IF(AND((EU$44-EU46-150                                                                            )&gt;(EU$44-EV$44),(EU$44-EU46-150                                                                             )&lt;=0),"Birth-" &amp;EU45,""),"")
&amp;IFERROR(IF(AND((EU$44-EU46-150-Sheep!$R$320                                           )&gt;(EU$44-EV$44),(EU$44-EU46-150-Sheep!$R$320                                            )&lt;=0),"Wean-"&amp;EU45,""),"")
&amp;IFERROR(IF(AND((EU$44-EU46-150-Sheep!$R$321                                           )&gt;(EU$44-EV$44),(EU$44-EU46-150-Sheep!$R$321                                            )&lt;=0),"Alt1-"   &amp;EU45,""),"")
&amp;IFERROR(IF(AND((EU$44-EU46-150-Sheep!$R$322                                           )&gt;(EU$44-EV$44),(EU$44-EU46-150-Sheep!$R$322                                            )&lt;=0),"Alt2-"   &amp;EU45,""),"")</f>
        <v>Alt1-2</v>
      </c>
      <c r="EV47" s="440" t="str">
        <f xml:space="preserve">                    IF(AND((EV$44                                  -Sheep!$N$252                               )&gt;(EV$44-EW$44),(EV$44                                  -Sheep!$N$252                                )&lt;=0),"Born","")
&amp;                   IF(AND((EV$44-Sheep!$R$320-Sheep!$N$252                                )&gt;(EV$44-EW$44),(EV$44-Sheep!$R$320-Sheep!$N$252                                )&lt;=0),"WeanStd","")
&amp;                   IF(AND((EV$44-Sheep!$R$321-Sheep!$N$252                                )&gt;(EV$44-EW$44),(EV$44-Sheep!$R$321-Sheep!$N$252                                )&lt;=0),"WeanAlt1","")
&amp;                   IF(AND((EV$44-Sheep!$R$322-Sheep!$N$252                                )&gt;(EV$44-EW$44),(EV$44-Sheep!$R$322-Sheep!$N$252                                )&lt;=0),"WeanAlt2","")
&amp;IFERROR(IF(AND((EV$44-EV46                                                                                     )&gt;(EV$44-EW$44),(EV$44-EV46                                                                                     )&lt;=0),"Join-"    &amp;EV45,""),"")
&amp;IFERROR(IF(AND((EV$44-EV46-INDEX(Sheep!$V$327:$V$334,EV45,1))&gt;(EV$44-EW$44),(EV$44-EV46-INDEX(Sheep!$V$327:$V$334,EV45,1))&lt;=0),"Scan-"  &amp;EV45,""),"")
&amp;IFERROR(IF(AND((EV$44-EV46-150                                                                            )&gt;(EV$44-EW$44),(EV$44-EV46-150                                                                             )&lt;=0),"Birth-" &amp;EV45,""),"")
&amp;IFERROR(IF(AND((EV$44-EV46-150-Sheep!$R$320                                           )&gt;(EV$44-EW$44),(EV$44-EV46-150-Sheep!$R$320                                            )&lt;=0),"Wean-"&amp;EV45,""),"")
&amp;IFERROR(IF(AND((EV$44-EV46-150-Sheep!$R$321                                           )&gt;(EV$44-EW$44),(EV$44-EV46-150-Sheep!$R$321                                            )&lt;=0),"Alt1-"   &amp;EV45,""),"")
&amp;IFERROR(IF(AND((EV$44-EV46-150-Sheep!$R$322                                           )&gt;(EV$44-EW$44),(EV$44-EV46-150-Sheep!$R$322                                            )&lt;=0),"Alt2-"   &amp;EV45,""),"")</f>
        <v/>
      </c>
      <c r="EW47" s="440" t="str">
        <f xml:space="preserve">                    IF(AND((EW$44                                  -Sheep!$N$252                               )&gt;(EW$44-EX$44),(EW$44                                  -Sheep!$N$252                                )&lt;=0),"Born","")
&amp;                   IF(AND((EW$44-Sheep!$R$320-Sheep!$N$252                                )&gt;(EW$44-EX$44),(EW$44-Sheep!$R$320-Sheep!$N$252                                )&lt;=0),"WeanStd","")
&amp;                   IF(AND((EW$44-Sheep!$R$321-Sheep!$N$252                                )&gt;(EW$44-EX$44),(EW$44-Sheep!$R$321-Sheep!$N$252                                )&lt;=0),"WeanAlt1","")
&amp;                   IF(AND((EW$44-Sheep!$R$322-Sheep!$N$252                                )&gt;(EW$44-EX$44),(EW$44-Sheep!$R$322-Sheep!$N$252                                )&lt;=0),"WeanAlt2","")
&amp;IFERROR(IF(AND((EW$44-EW46                                                                                     )&gt;(EW$44-EX$44),(EW$44-EW46                                                                                     )&lt;=0),"Join-"    &amp;EW45,""),"")
&amp;IFERROR(IF(AND((EW$44-EW46-INDEX(Sheep!$V$327:$V$334,EW45,1))&gt;(EW$44-EX$44),(EW$44-EW46-INDEX(Sheep!$V$327:$V$334,EW45,1))&lt;=0),"Scan-"  &amp;EW45,""),"")
&amp;IFERROR(IF(AND((EW$44-EW46-150                                                                            )&gt;(EW$44-EX$44),(EW$44-EW46-150                                                                             )&lt;=0),"Birth-" &amp;EW45,""),"")
&amp;IFERROR(IF(AND((EW$44-EW46-150-Sheep!$R$320                                           )&gt;(EW$44-EX$44),(EW$44-EW46-150-Sheep!$R$320                                            )&lt;=0),"Wean-"&amp;EW45,""),"")
&amp;IFERROR(IF(AND((EW$44-EW46-150-Sheep!$R$321                                           )&gt;(EW$44-EX$44),(EW$44-EW46-150-Sheep!$R$321                                            )&lt;=0),"Alt1-"   &amp;EW45,""),"")
&amp;IFERROR(IF(AND((EW$44-EW46-150-Sheep!$R$322                                           )&gt;(EW$44-EX$44),(EW$44-EW46-150-Sheep!$R$322                                            )&lt;=0),"Alt2-"   &amp;EW45,""),"")</f>
        <v/>
      </c>
      <c r="EX47" s="440" t="str">
        <f xml:space="preserve">                    IF(AND((EX$44                                  -Sheep!$N$252                               )&gt;(EX$44-EY$44),(EX$44                                  -Sheep!$N$252                                )&lt;=0),"Born","")
&amp;                   IF(AND((EX$44-Sheep!$R$320-Sheep!$N$252                                )&gt;(EX$44-EY$44),(EX$44-Sheep!$R$320-Sheep!$N$252                                )&lt;=0),"WeanStd","")
&amp;                   IF(AND((EX$44-Sheep!$R$321-Sheep!$N$252                                )&gt;(EX$44-EY$44),(EX$44-Sheep!$R$321-Sheep!$N$252                                )&lt;=0),"WeanAlt1","")
&amp;                   IF(AND((EX$44-Sheep!$R$322-Sheep!$N$252                                )&gt;(EX$44-EY$44),(EX$44-Sheep!$R$322-Sheep!$N$252                                )&lt;=0),"WeanAlt2","")
&amp;IFERROR(IF(AND((EX$44-EX46                                                                                     )&gt;(EX$44-EY$44),(EX$44-EX46                                                                                     )&lt;=0),"Join-"    &amp;EX45,""),"")
&amp;IFERROR(IF(AND((EX$44-EX46-INDEX(Sheep!$V$327:$V$334,EX45,1))&gt;(EX$44-EY$44),(EX$44-EX46-INDEX(Sheep!$V$327:$V$334,EX45,1))&lt;=0),"Scan-"  &amp;EX45,""),"")
&amp;IFERROR(IF(AND((EX$44-EX46-150                                                                            )&gt;(EX$44-EY$44),(EX$44-EX46-150                                                                             )&lt;=0),"Birth-" &amp;EX45,""),"")
&amp;IFERROR(IF(AND((EX$44-EX46-150-Sheep!$R$320                                           )&gt;(EX$44-EY$44),(EX$44-EX46-150-Sheep!$R$320                                            )&lt;=0),"Wean-"&amp;EX45,""),"")
&amp;IFERROR(IF(AND((EX$44-EX46-150-Sheep!$R$321                                           )&gt;(EX$44-EY$44),(EX$44-EX46-150-Sheep!$R$321                                            )&lt;=0),"Alt1-"   &amp;EX45,""),"")
&amp;IFERROR(IF(AND((EX$44-EX46-150-Sheep!$R$322                                           )&gt;(EX$44-EY$44),(EX$44-EX46-150-Sheep!$R$322                                            )&lt;=0),"Alt2-"   &amp;EX45,""),"")</f>
        <v/>
      </c>
      <c r="EY47" s="440" t="str">
        <f xml:space="preserve">                    IF(AND((EY$44                                  -Sheep!$N$252                               )&gt;(EY$44-EZ$44),(EY$44                                  -Sheep!$N$252                                )&lt;=0),"Born","")
&amp;                   IF(AND((EY$44-Sheep!$R$320-Sheep!$N$252                                )&gt;(EY$44-EZ$44),(EY$44-Sheep!$R$320-Sheep!$N$252                                )&lt;=0),"WeanStd","")
&amp;                   IF(AND((EY$44-Sheep!$R$321-Sheep!$N$252                                )&gt;(EY$44-EZ$44),(EY$44-Sheep!$R$321-Sheep!$N$252                                )&lt;=0),"WeanAlt1","")
&amp;                   IF(AND((EY$44-Sheep!$R$322-Sheep!$N$252                                )&gt;(EY$44-EZ$44),(EY$44-Sheep!$R$322-Sheep!$N$252                                )&lt;=0),"WeanAlt2","")
&amp;IFERROR(IF(AND((EY$44-EY46                                                                                     )&gt;(EY$44-EZ$44),(EY$44-EY46                                                                                     )&lt;=0),"Join-"    &amp;EY45,""),"")
&amp;IFERROR(IF(AND((EY$44-EY46-INDEX(Sheep!$V$327:$V$334,EY45,1))&gt;(EY$44-EZ$44),(EY$44-EY46-INDEX(Sheep!$V$327:$V$334,EY45,1))&lt;=0),"Scan-"  &amp;EY45,""),"")
&amp;IFERROR(IF(AND((EY$44-EY46-150                                                                            )&gt;(EY$44-EZ$44),(EY$44-EY46-150                                                                             )&lt;=0),"Birth-" &amp;EY45,""),"")
&amp;IFERROR(IF(AND((EY$44-EY46-150-Sheep!$R$320                                           )&gt;(EY$44-EZ$44),(EY$44-EY46-150-Sheep!$R$320                                            )&lt;=0),"Wean-"&amp;EY45,""),"")
&amp;IFERROR(IF(AND((EY$44-EY46-150-Sheep!$R$321                                           )&gt;(EY$44-EZ$44),(EY$44-EY46-150-Sheep!$R$321                                            )&lt;=0),"Alt1-"   &amp;EY45,""),"")
&amp;IFERROR(IF(AND((EY$44-EY46-150-Sheep!$R$322                                           )&gt;(EY$44-EZ$44),(EY$44-EY46-150-Sheep!$R$322                                            )&lt;=0),"Alt2-"   &amp;EY45,""),"")</f>
        <v>Alt2-2</v>
      </c>
      <c r="EZ47" s="440" t="str">
        <f xml:space="preserve">                    IF(AND((EZ$44                                  -Sheep!$N$252                               )&gt;(EZ$44-FA$44),(EZ$44                                  -Sheep!$N$252                                )&lt;=0),"Born","")
&amp;                   IF(AND((EZ$44-Sheep!$R$320-Sheep!$N$252                                )&gt;(EZ$44-FA$44),(EZ$44-Sheep!$R$320-Sheep!$N$252                                )&lt;=0),"WeanStd","")
&amp;                   IF(AND((EZ$44-Sheep!$R$321-Sheep!$N$252                                )&gt;(EZ$44-FA$44),(EZ$44-Sheep!$R$321-Sheep!$N$252                                )&lt;=0),"WeanAlt1","")
&amp;                   IF(AND((EZ$44-Sheep!$R$322-Sheep!$N$252                                )&gt;(EZ$44-FA$44),(EZ$44-Sheep!$R$322-Sheep!$N$252                                )&lt;=0),"WeanAlt2","")
&amp;IFERROR(IF(AND((EZ$44-EZ46                                                                                     )&gt;(EZ$44-FA$44),(EZ$44-EZ46                                                                                     )&lt;=0),"Join-"    &amp;EZ45,""),"")
&amp;IFERROR(IF(AND((EZ$44-EZ46-INDEX(Sheep!$V$327:$V$334,EZ45,1))&gt;(EZ$44-FA$44),(EZ$44-EZ46-INDEX(Sheep!$V$327:$V$334,EZ45,1))&lt;=0),"Scan-"  &amp;EZ45,""),"")
&amp;IFERROR(IF(AND((EZ$44-EZ46-150                                                                            )&gt;(EZ$44-FA$44),(EZ$44-EZ46-150                                                                             )&lt;=0),"Birth-" &amp;EZ45,""),"")
&amp;IFERROR(IF(AND((EZ$44-EZ46-150-Sheep!$R$320                                           )&gt;(EZ$44-FA$44),(EZ$44-EZ46-150-Sheep!$R$320                                            )&lt;=0),"Wean-"&amp;EZ45,""),"")
&amp;IFERROR(IF(AND((EZ$44-EZ46-150-Sheep!$R$321                                           )&gt;(EZ$44-FA$44),(EZ$44-EZ46-150-Sheep!$R$321                                            )&lt;=0),"Alt1-"   &amp;EZ45,""),"")
&amp;IFERROR(IF(AND((EZ$44-EZ46-150-Sheep!$R$322                                           )&gt;(EZ$44-FA$44),(EZ$44-EZ46-150-Sheep!$R$322                                            )&lt;=0),"Alt2-"   &amp;EZ45,""),"")</f>
        <v/>
      </c>
      <c r="FA47" s="440" t="str">
        <f xml:space="preserve">                    IF(AND((FA$44                                  -Sheep!$N$252                               )&gt;(FA$44-FB$44),(FA$44                                  -Sheep!$N$252                                )&lt;=0),"Born","")
&amp;                   IF(AND((FA$44-Sheep!$R$320-Sheep!$N$252                                )&gt;(FA$44-FB$44),(FA$44-Sheep!$R$320-Sheep!$N$252                                )&lt;=0),"WeanStd","")
&amp;                   IF(AND((FA$44-Sheep!$R$321-Sheep!$N$252                                )&gt;(FA$44-FB$44),(FA$44-Sheep!$R$321-Sheep!$N$252                                )&lt;=0),"WeanAlt1","")
&amp;                   IF(AND((FA$44-Sheep!$R$322-Sheep!$N$252                                )&gt;(FA$44-FB$44),(FA$44-Sheep!$R$322-Sheep!$N$252                                )&lt;=0),"WeanAlt2","")
&amp;IFERROR(IF(AND((FA$44-FA46                                                                                     )&gt;(FA$44-FB$44),(FA$44-FA46                                                                                     )&lt;=0),"Join-"    &amp;FA45,""),"")
&amp;IFERROR(IF(AND((FA$44-FA46-INDEX(Sheep!$V$327:$V$334,FA45,1))&gt;(FA$44-FB$44),(FA$44-FA46-INDEX(Sheep!$V$327:$V$334,FA45,1))&lt;=0),"Scan-"  &amp;FA45,""),"")
&amp;IFERROR(IF(AND((FA$44-FA46-150                                                                            )&gt;(FA$44-FB$44),(FA$44-FA46-150                                                                             )&lt;=0),"Birth-" &amp;FA45,""),"")
&amp;IFERROR(IF(AND((FA$44-FA46-150-Sheep!$R$320                                           )&gt;(FA$44-FB$44),(FA$44-FA46-150-Sheep!$R$320                                            )&lt;=0),"Wean-"&amp;FA45,""),"")
&amp;IFERROR(IF(AND((FA$44-FA46-150-Sheep!$R$321                                           )&gt;(FA$44-FB$44),(FA$44-FA46-150-Sheep!$R$321                                            )&lt;=0),"Alt1-"   &amp;FA45,""),"")
&amp;IFERROR(IF(AND((FA$44-FA46-150-Sheep!$R$322                                           )&gt;(FA$44-FB$44),(FA$44-FA46-150-Sheep!$R$322                                            )&lt;=0),"Alt2-"   &amp;FA45,""),"")</f>
        <v/>
      </c>
      <c r="FB47" s="440" t="str">
        <f xml:space="preserve">                    IF(AND((FB$44                                  -Sheep!$N$252                               )&gt;(FB$44-FC$44),(FB$44                                  -Sheep!$N$252                                )&lt;=0),"Born","")
&amp;                   IF(AND((FB$44-Sheep!$R$320-Sheep!$N$252                                )&gt;(FB$44-FC$44),(FB$44-Sheep!$R$320-Sheep!$N$252                                )&lt;=0),"WeanStd","")
&amp;                   IF(AND((FB$44-Sheep!$R$321-Sheep!$N$252                                )&gt;(FB$44-FC$44),(FB$44-Sheep!$R$321-Sheep!$N$252                                )&lt;=0),"WeanAlt1","")
&amp;                   IF(AND((FB$44-Sheep!$R$322-Sheep!$N$252                                )&gt;(FB$44-FC$44),(FB$44-Sheep!$R$322-Sheep!$N$252                                )&lt;=0),"WeanAlt2","")
&amp;IFERROR(IF(AND((FB$44-FB46                                                                                     )&gt;(FB$44-FC$44),(FB$44-FB46                                                                                     )&lt;=0),"Join-"    &amp;FB45,""),"")
&amp;IFERROR(IF(AND((FB$44-FB46-INDEX(Sheep!$V$327:$V$334,FB45,1))&gt;(FB$44-FC$44),(FB$44-FB46-INDEX(Sheep!$V$327:$V$334,FB45,1))&lt;=0),"Scan-"  &amp;FB45,""),"")
&amp;IFERROR(IF(AND((FB$44-FB46-150                                                                            )&gt;(FB$44-FC$44),(FB$44-FB46-150                                                                             )&lt;=0),"Birth-" &amp;FB45,""),"")
&amp;IFERROR(IF(AND((FB$44-FB46-150-Sheep!$R$320                                           )&gt;(FB$44-FC$44),(FB$44-FB46-150-Sheep!$R$320                                            )&lt;=0),"Wean-"&amp;FB45,""),"")
&amp;IFERROR(IF(AND((FB$44-FB46-150-Sheep!$R$321                                           )&gt;(FB$44-FC$44),(FB$44-FB46-150-Sheep!$R$321                                            )&lt;=0),"Alt1-"   &amp;FB45,""),"")
&amp;IFERROR(IF(AND((FB$44-FB46-150-Sheep!$R$322                                           )&gt;(FB$44-FC$44),(FB$44-FB46-150-Sheep!$R$322                                            )&lt;=0),"Alt2-"   &amp;FB45,""),"")</f>
        <v/>
      </c>
      <c r="FC47" s="440" t="str">
        <f xml:space="preserve">                    IF(AND((FC$44                                  -Sheep!$N$252                               )&gt;(FC$44-FD$44),(FC$44                                  -Sheep!$N$252                                )&lt;=0),"Born","")
&amp;                   IF(AND((FC$44-Sheep!$R$320-Sheep!$N$252                                )&gt;(FC$44-FD$44),(FC$44-Sheep!$R$320-Sheep!$N$252                                )&lt;=0),"WeanStd","")
&amp;                   IF(AND((FC$44-Sheep!$R$321-Sheep!$N$252                                )&gt;(FC$44-FD$44),(FC$44-Sheep!$R$321-Sheep!$N$252                                )&lt;=0),"WeanAlt1","")
&amp;                   IF(AND((FC$44-Sheep!$R$322-Sheep!$N$252                                )&gt;(FC$44-FD$44),(FC$44-Sheep!$R$322-Sheep!$N$252                                )&lt;=0),"WeanAlt2","")
&amp;IFERROR(IF(AND((FC$44-FC46                                                                                     )&gt;(FC$44-FD$44),(FC$44-FC46                                                                                     )&lt;=0),"Join-"    &amp;FC45,""),"")
&amp;IFERROR(IF(AND((FC$44-FC46-INDEX(Sheep!$V$327:$V$334,FC45,1))&gt;(FC$44-FD$44),(FC$44-FC46-INDEX(Sheep!$V$327:$V$334,FC45,1))&lt;=0),"Scan-"  &amp;FC45,""),"")
&amp;IFERROR(IF(AND((FC$44-FC46-150                                                                            )&gt;(FC$44-FD$44),(FC$44-FC46-150                                                                             )&lt;=0),"Birth-" &amp;FC45,""),"")
&amp;IFERROR(IF(AND((FC$44-FC46-150-Sheep!$R$320                                           )&gt;(FC$44-FD$44),(FC$44-FC46-150-Sheep!$R$320                                            )&lt;=0),"Wean-"&amp;FC45,""),"")
&amp;IFERROR(IF(AND((FC$44-FC46-150-Sheep!$R$321                                           )&gt;(FC$44-FD$44),(FC$44-FC46-150-Sheep!$R$321                                            )&lt;=0),"Alt1-"   &amp;FC45,""),"")
&amp;IFERROR(IF(AND((FC$44-FC46-150-Sheep!$R$322                                           )&gt;(FC$44-FD$44),(FC$44-FC46-150-Sheep!$R$322                                            )&lt;=0),"Alt2-"   &amp;FC45,""),"")</f>
        <v/>
      </c>
      <c r="FD47" s="440" t="str">
        <f xml:space="preserve">                    IF(AND((FD$44                                  -Sheep!$N$252                               )&gt;(FD$44-FE$44),(FD$44                                  -Sheep!$N$252                                )&lt;=0),"Born","")
&amp;                   IF(AND((FD$44-Sheep!$R$320-Sheep!$N$252                                )&gt;(FD$44-FE$44),(FD$44-Sheep!$R$320-Sheep!$N$252                                )&lt;=0),"WeanStd","")
&amp;                   IF(AND((FD$44-Sheep!$R$321-Sheep!$N$252                                )&gt;(FD$44-FE$44),(FD$44-Sheep!$R$321-Sheep!$N$252                                )&lt;=0),"WeanAlt1","")
&amp;                   IF(AND((FD$44-Sheep!$R$322-Sheep!$N$252                                )&gt;(FD$44-FE$44),(FD$44-Sheep!$R$322-Sheep!$N$252                                )&lt;=0),"WeanAlt2","")
&amp;IFERROR(IF(AND((FD$44-FD46                                                                                     )&gt;(FD$44-FE$44),(FD$44-FD46                                                                                     )&lt;=0),"Join-"    &amp;FD45,""),"")
&amp;IFERROR(IF(AND((FD$44-FD46-INDEX(Sheep!$V$327:$V$334,FD45,1))&gt;(FD$44-FE$44),(FD$44-FD46-INDEX(Sheep!$V$327:$V$334,FD45,1))&lt;=0),"Scan-"  &amp;FD45,""),"")
&amp;IFERROR(IF(AND((FD$44-FD46-150                                                                            )&gt;(FD$44-FE$44),(FD$44-FD46-150                                                                             )&lt;=0),"Birth-" &amp;FD45,""),"")
&amp;IFERROR(IF(AND((FD$44-FD46-150-Sheep!$R$320                                           )&gt;(FD$44-FE$44),(FD$44-FD46-150-Sheep!$R$320                                            )&lt;=0),"Wean-"&amp;FD45,""),"")
&amp;IFERROR(IF(AND((FD$44-FD46-150-Sheep!$R$321                                           )&gt;(FD$44-FE$44),(FD$44-FD46-150-Sheep!$R$321                                            )&lt;=0),"Alt1-"   &amp;FD45,""),"")
&amp;IFERROR(IF(AND((FD$44-FD46-150-Sheep!$R$322                                           )&gt;(FD$44-FE$44),(FD$44-FD46-150-Sheep!$R$322                                            )&lt;=0),"Alt2-"   &amp;FD45,""),"")</f>
        <v/>
      </c>
      <c r="FE47" s="440" t="str">
        <f xml:space="preserve">                    IF(AND((FE$44                                  -Sheep!$N$252                               )&gt;(FE$44-FF$44),(FE$44                                  -Sheep!$N$252                                )&lt;=0),"Born","")
&amp;                   IF(AND((FE$44-Sheep!$R$320-Sheep!$N$252                                )&gt;(FE$44-FF$44),(FE$44-Sheep!$R$320-Sheep!$N$252                                )&lt;=0),"WeanStd","")
&amp;                   IF(AND((FE$44-Sheep!$R$321-Sheep!$N$252                                )&gt;(FE$44-FF$44),(FE$44-Sheep!$R$321-Sheep!$N$252                                )&lt;=0),"WeanAlt1","")
&amp;                   IF(AND((FE$44-Sheep!$R$322-Sheep!$N$252                                )&gt;(FE$44-FF$44),(FE$44-Sheep!$R$322-Sheep!$N$252                                )&lt;=0),"WeanAlt2","")
&amp;IFERROR(IF(AND((FE$44-FE46                                                                                     )&gt;(FE$44-FF$44),(FE$44-FE46                                                                                     )&lt;=0),"Join-"    &amp;FE45,""),"")
&amp;IFERROR(IF(AND((FE$44-FE46-INDEX(Sheep!$V$327:$V$334,FE45,1))&gt;(FE$44-FF$44),(FE$44-FE46-INDEX(Sheep!$V$327:$V$334,FE45,1))&lt;=0),"Scan-"  &amp;FE45,""),"")
&amp;IFERROR(IF(AND((FE$44-FE46-150                                                                            )&gt;(FE$44-FF$44),(FE$44-FE46-150                                                                             )&lt;=0),"Birth-" &amp;FE45,""),"")
&amp;IFERROR(IF(AND((FE$44-FE46-150-Sheep!$R$320                                           )&gt;(FE$44-FF$44),(FE$44-FE46-150-Sheep!$R$320                                            )&lt;=0),"Wean-"&amp;FE45,""),"")
&amp;IFERROR(IF(AND((FE$44-FE46-150-Sheep!$R$321                                           )&gt;(FE$44-FF$44),(FE$44-FE46-150-Sheep!$R$321                                            )&lt;=0),"Alt1-"   &amp;FE45,""),"")
&amp;IFERROR(IF(AND((FE$44-FE46-150-Sheep!$R$322                                           )&gt;(FE$44-FF$44),(FE$44-FE46-150-Sheep!$R$322                                            )&lt;=0),"Alt2-"   &amp;FE45,""),"")</f>
        <v/>
      </c>
      <c r="FF47" s="440" t="str">
        <f xml:space="preserve">                    IF(AND((FF$44                                  -Sheep!$N$252                               )&gt;(FF$44-FG$44),(FF$44                                  -Sheep!$N$252                                )&lt;=0),"Born","")
&amp;                   IF(AND((FF$44-Sheep!$R$320-Sheep!$N$252                                )&gt;(FF$44-FG$44),(FF$44-Sheep!$R$320-Sheep!$N$252                                )&lt;=0),"WeanStd","")
&amp;                   IF(AND((FF$44-Sheep!$R$321-Sheep!$N$252                                )&gt;(FF$44-FG$44),(FF$44-Sheep!$R$321-Sheep!$N$252                                )&lt;=0),"WeanAlt1","")
&amp;                   IF(AND((FF$44-Sheep!$R$322-Sheep!$N$252                                )&gt;(FF$44-FG$44),(FF$44-Sheep!$R$322-Sheep!$N$252                                )&lt;=0),"WeanAlt2","")
&amp;IFERROR(IF(AND((FF$44-FF46                                                                                     )&gt;(FF$44-FG$44),(FF$44-FF46                                                                                     )&lt;=0),"Join-"    &amp;FF45,""),"")
&amp;IFERROR(IF(AND((FF$44-FF46-INDEX(Sheep!$V$327:$V$334,FF45,1))&gt;(FF$44-FG$44),(FF$44-FF46-INDEX(Sheep!$V$327:$V$334,FF45,1))&lt;=0),"Scan-"  &amp;FF45,""),"")
&amp;IFERROR(IF(AND((FF$44-FF46-150                                                                            )&gt;(FF$44-FG$44),(FF$44-FF46-150                                                                             )&lt;=0),"Birth-" &amp;FF45,""),"")
&amp;IFERROR(IF(AND((FF$44-FF46-150-Sheep!$R$320                                           )&gt;(FF$44-FG$44),(FF$44-FF46-150-Sheep!$R$320                                            )&lt;=0),"Wean-"&amp;FF45,""),"")
&amp;IFERROR(IF(AND((FF$44-FF46-150-Sheep!$R$321                                           )&gt;(FF$44-FG$44),(FF$44-FF46-150-Sheep!$R$321                                            )&lt;=0),"Alt1-"   &amp;FF45,""),"")
&amp;IFERROR(IF(AND((FF$44-FF46-150-Sheep!$R$322                                           )&gt;(FF$44-FG$44),(FF$44-FF46-150-Sheep!$R$322                                            )&lt;=0),"Alt2-"   &amp;FF45,""),"")</f>
        <v/>
      </c>
      <c r="FG47" s="440" t="str">
        <f xml:space="preserve">                    IF(AND((FG$44                                  -Sheep!$N$252                               )&gt;(FG$44-FH$44),(FG$44                                  -Sheep!$N$252                                )&lt;=0),"Born","")
&amp;                   IF(AND((FG$44-Sheep!$R$320-Sheep!$N$252                                )&gt;(FG$44-FH$44),(FG$44-Sheep!$R$320-Sheep!$N$252                                )&lt;=0),"WeanStd","")
&amp;                   IF(AND((FG$44-Sheep!$R$321-Sheep!$N$252                                )&gt;(FG$44-FH$44),(FG$44-Sheep!$R$321-Sheep!$N$252                                )&lt;=0),"WeanAlt1","")
&amp;                   IF(AND((FG$44-Sheep!$R$322-Sheep!$N$252                                )&gt;(FG$44-FH$44),(FG$44-Sheep!$R$322-Sheep!$N$252                                )&lt;=0),"WeanAlt2","")
&amp;IFERROR(IF(AND((FG$44-FG46                                                                                     )&gt;(FG$44-FH$44),(FG$44-FG46                                                                                     )&lt;=0),"Join-"    &amp;FG45,""),"")
&amp;IFERROR(IF(AND((FG$44-FG46-INDEX(Sheep!$V$327:$V$334,FG45,1))&gt;(FG$44-FH$44),(FG$44-FG46-INDEX(Sheep!$V$327:$V$334,FG45,1))&lt;=0),"Scan-"  &amp;FG45,""),"")
&amp;IFERROR(IF(AND((FG$44-FG46-150                                                                            )&gt;(FG$44-FH$44),(FG$44-FG46-150                                                                             )&lt;=0),"Birth-" &amp;FG45,""),"")
&amp;IFERROR(IF(AND((FG$44-FG46-150-Sheep!$R$320                                           )&gt;(FG$44-FH$44),(FG$44-FG46-150-Sheep!$R$320                                            )&lt;=0),"Wean-"&amp;FG45,""),"")
&amp;IFERROR(IF(AND((FG$44-FG46-150-Sheep!$R$321                                           )&gt;(FG$44-FH$44),(FG$44-FG46-150-Sheep!$R$321                                            )&lt;=0),"Alt1-"   &amp;FG45,""),"")
&amp;IFERROR(IF(AND((FG$44-FG46-150-Sheep!$R$322                                           )&gt;(FG$44-FH$44),(FG$44-FG46-150-Sheep!$R$322                                            )&lt;=0),"Alt2-"   &amp;FG45,""),"")</f>
        <v/>
      </c>
      <c r="FH47" s="440" t="str">
        <f xml:space="preserve">                    IF(AND((FH$44                                  -Sheep!$N$252                               )&gt;(FH$44-FI$44),(FH$44                                  -Sheep!$N$252                                )&lt;=0),"Born","")
&amp;                   IF(AND((FH$44-Sheep!$R$320-Sheep!$N$252                                )&gt;(FH$44-FI$44),(FH$44-Sheep!$R$320-Sheep!$N$252                                )&lt;=0),"WeanStd","")
&amp;                   IF(AND((FH$44-Sheep!$R$321-Sheep!$N$252                                )&gt;(FH$44-FI$44),(FH$44-Sheep!$R$321-Sheep!$N$252                                )&lt;=0),"WeanAlt1","")
&amp;                   IF(AND((FH$44-Sheep!$R$322-Sheep!$N$252                                )&gt;(FH$44-FI$44),(FH$44-Sheep!$R$322-Sheep!$N$252                                )&lt;=0),"WeanAlt2","")
&amp;IFERROR(IF(AND((FH$44-FH46                                                                                     )&gt;(FH$44-FI$44),(FH$44-FH46                                                                                     )&lt;=0),"Join-"    &amp;FH45,""),"")
&amp;IFERROR(IF(AND((FH$44-FH46-INDEX(Sheep!$V$327:$V$334,FH45,1))&gt;(FH$44-FI$44),(FH$44-FH46-INDEX(Sheep!$V$327:$V$334,FH45,1))&lt;=0),"Scan-"  &amp;FH45,""),"")
&amp;IFERROR(IF(AND((FH$44-FH46-150                                                                            )&gt;(FH$44-FI$44),(FH$44-FH46-150                                                                             )&lt;=0),"Birth-" &amp;FH45,""),"")
&amp;IFERROR(IF(AND((FH$44-FH46-150-Sheep!$R$320                                           )&gt;(FH$44-FI$44),(FH$44-FH46-150-Sheep!$R$320                                            )&lt;=0),"Wean-"&amp;FH45,""),"")
&amp;IFERROR(IF(AND((FH$44-FH46-150-Sheep!$R$321                                           )&gt;(FH$44-FI$44),(FH$44-FH46-150-Sheep!$R$321                                            )&lt;=0),"Alt1-"   &amp;FH45,""),"")
&amp;IFERROR(IF(AND((FH$44-FH46-150-Sheep!$R$322                                           )&gt;(FH$44-FI$44),(FH$44-FH46-150-Sheep!$R$322                                            )&lt;=0),"Alt2-"   &amp;FH45,""),"")</f>
        <v>Join-3</v>
      </c>
      <c r="FI47" s="440" t="str">
        <f xml:space="preserve">                    IF(AND((FI$44                                  -Sheep!$N$252                               )&gt;(FI$44-FJ$44),(FI$44                                  -Sheep!$N$252                                )&lt;=0),"Born","")
&amp;                   IF(AND((FI$44-Sheep!$R$320-Sheep!$N$252                                )&gt;(FI$44-FJ$44),(FI$44-Sheep!$R$320-Sheep!$N$252                                )&lt;=0),"WeanStd","")
&amp;                   IF(AND((FI$44-Sheep!$R$321-Sheep!$N$252                                )&gt;(FI$44-FJ$44),(FI$44-Sheep!$R$321-Sheep!$N$252                                )&lt;=0),"WeanAlt1","")
&amp;                   IF(AND((FI$44-Sheep!$R$322-Sheep!$N$252                                )&gt;(FI$44-FJ$44),(FI$44-Sheep!$R$322-Sheep!$N$252                                )&lt;=0),"WeanAlt2","")
&amp;IFERROR(IF(AND((FI$44-FI46                                                                                     )&gt;(FI$44-FJ$44),(FI$44-FI46                                                                                     )&lt;=0),"Join-"    &amp;FI45,""),"")
&amp;IFERROR(IF(AND((FI$44-FI46-INDEX(Sheep!$V$327:$V$334,FI45,1))&gt;(FI$44-FJ$44),(FI$44-FI46-INDEX(Sheep!$V$327:$V$334,FI45,1))&lt;=0),"Scan-"  &amp;FI45,""),"")
&amp;IFERROR(IF(AND((FI$44-FI46-150                                                                            )&gt;(FI$44-FJ$44),(FI$44-FI46-150                                                                             )&lt;=0),"Birth-" &amp;FI45,""),"")
&amp;IFERROR(IF(AND((FI$44-FI46-150-Sheep!$R$320                                           )&gt;(FI$44-FJ$44),(FI$44-FI46-150-Sheep!$R$320                                            )&lt;=0),"Wean-"&amp;FI45,""),"")
&amp;IFERROR(IF(AND((FI$44-FI46-150-Sheep!$R$321                                           )&gt;(FI$44-FJ$44),(FI$44-FI46-150-Sheep!$R$321                                            )&lt;=0),"Alt1-"   &amp;FI45,""),"")
&amp;IFERROR(IF(AND((FI$44-FI46-150-Sheep!$R$322                                           )&gt;(FI$44-FJ$44),(FI$44-FI46-150-Sheep!$R$322                                            )&lt;=0),"Alt2-"   &amp;FI45,""),"")</f>
        <v/>
      </c>
      <c r="FJ47" s="440" t="str">
        <f xml:space="preserve">                    IF(AND((FJ$44                                  -Sheep!$N$252                               )&gt;(FJ$44-FK$44),(FJ$44                                  -Sheep!$N$252                                )&lt;=0),"Born","")
&amp;                   IF(AND((FJ$44-Sheep!$R$320-Sheep!$N$252                                )&gt;(FJ$44-FK$44),(FJ$44-Sheep!$R$320-Sheep!$N$252                                )&lt;=0),"WeanStd","")
&amp;                   IF(AND((FJ$44-Sheep!$R$321-Sheep!$N$252                                )&gt;(FJ$44-FK$44),(FJ$44-Sheep!$R$321-Sheep!$N$252                                )&lt;=0),"WeanAlt1","")
&amp;                   IF(AND((FJ$44-Sheep!$R$322-Sheep!$N$252                                )&gt;(FJ$44-FK$44),(FJ$44-Sheep!$R$322-Sheep!$N$252                                )&lt;=0),"WeanAlt2","")
&amp;IFERROR(IF(AND((FJ$44-FJ46                                                                                     )&gt;(FJ$44-FK$44),(FJ$44-FJ46                                                                                     )&lt;=0),"Join-"    &amp;FJ45,""),"")
&amp;IFERROR(IF(AND((FJ$44-FJ46-INDEX(Sheep!$V$327:$V$334,FJ45,1))&gt;(FJ$44-FK$44),(FJ$44-FJ46-INDEX(Sheep!$V$327:$V$334,FJ45,1))&lt;=0),"Scan-"  &amp;FJ45,""),"")
&amp;IFERROR(IF(AND((FJ$44-FJ46-150                                                                            )&gt;(FJ$44-FK$44),(FJ$44-FJ46-150                                                                             )&lt;=0),"Birth-" &amp;FJ45,""),"")
&amp;IFERROR(IF(AND((FJ$44-FJ46-150-Sheep!$R$320                                           )&gt;(FJ$44-FK$44),(FJ$44-FJ46-150-Sheep!$R$320                                            )&lt;=0),"Wean-"&amp;FJ45,""),"")
&amp;IFERROR(IF(AND((FJ$44-FJ46-150-Sheep!$R$321                                           )&gt;(FJ$44-FK$44),(FJ$44-FJ46-150-Sheep!$R$321                                            )&lt;=0),"Alt1-"   &amp;FJ45,""),"")
&amp;IFERROR(IF(AND((FJ$44-FJ46-150-Sheep!$R$322                                           )&gt;(FJ$44-FK$44),(FJ$44-FJ46-150-Sheep!$R$322                                            )&lt;=0),"Alt2-"   &amp;FJ45,""),"")</f>
        <v/>
      </c>
      <c r="FK47" s="440" t="str">
        <f xml:space="preserve">                    IF(AND((FK$44                                  -Sheep!$N$252                               )&gt;(FK$44-FL$44),(FK$44                                  -Sheep!$N$252                                )&lt;=0),"Born","")
&amp;                   IF(AND((FK$44-Sheep!$R$320-Sheep!$N$252                                )&gt;(FK$44-FL$44),(FK$44-Sheep!$R$320-Sheep!$N$252                                )&lt;=0),"WeanStd","")
&amp;                   IF(AND((FK$44-Sheep!$R$321-Sheep!$N$252                                )&gt;(FK$44-FL$44),(FK$44-Sheep!$R$321-Sheep!$N$252                                )&lt;=0),"WeanAlt1","")
&amp;                   IF(AND((FK$44-Sheep!$R$322-Sheep!$N$252                                )&gt;(FK$44-FL$44),(FK$44-Sheep!$R$322-Sheep!$N$252                                )&lt;=0),"WeanAlt2","")
&amp;IFERROR(IF(AND((FK$44-FK46                                                                                     )&gt;(FK$44-FL$44),(FK$44-FK46                                                                                     )&lt;=0),"Join-"    &amp;FK45,""),"")
&amp;IFERROR(IF(AND((FK$44-FK46-INDEX(Sheep!$V$327:$V$334,FK45,1))&gt;(FK$44-FL$44),(FK$44-FK46-INDEX(Sheep!$V$327:$V$334,FK45,1))&lt;=0),"Scan-"  &amp;FK45,""),"")
&amp;IFERROR(IF(AND((FK$44-FK46-150                                                                            )&gt;(FK$44-FL$44),(FK$44-FK46-150                                                                             )&lt;=0),"Birth-" &amp;FK45,""),"")
&amp;IFERROR(IF(AND((FK$44-FK46-150-Sheep!$R$320                                           )&gt;(FK$44-FL$44),(FK$44-FK46-150-Sheep!$R$320                                            )&lt;=0),"Wean-"&amp;FK45,""),"")
&amp;IFERROR(IF(AND((FK$44-FK46-150-Sheep!$R$321                                           )&gt;(FK$44-FL$44),(FK$44-FK46-150-Sheep!$R$321                                            )&lt;=0),"Alt1-"   &amp;FK45,""),"")
&amp;IFERROR(IF(AND((FK$44-FK46-150-Sheep!$R$322                                           )&gt;(FK$44-FL$44),(FK$44-FK46-150-Sheep!$R$322                                            )&lt;=0),"Alt2-"   &amp;FK45,""),"")</f>
        <v/>
      </c>
      <c r="FL47" s="440" t="str">
        <f xml:space="preserve">                    IF(AND((FL$44                                  -Sheep!$N$252                               )&gt;(FL$44-FM$44),(FL$44                                  -Sheep!$N$252                                )&lt;=0),"Born","")
&amp;                   IF(AND((FL$44-Sheep!$R$320-Sheep!$N$252                                )&gt;(FL$44-FM$44),(FL$44-Sheep!$R$320-Sheep!$N$252                                )&lt;=0),"WeanStd","")
&amp;                   IF(AND((FL$44-Sheep!$R$321-Sheep!$N$252                                )&gt;(FL$44-FM$44),(FL$44-Sheep!$R$321-Sheep!$N$252                                )&lt;=0),"WeanAlt1","")
&amp;                   IF(AND((FL$44-Sheep!$R$322-Sheep!$N$252                                )&gt;(FL$44-FM$44),(FL$44-Sheep!$R$322-Sheep!$N$252                                )&lt;=0),"WeanAlt2","")
&amp;IFERROR(IF(AND((FL$44-FL46                                                                                     )&gt;(FL$44-FM$44),(FL$44-FL46                                                                                     )&lt;=0),"Join-"    &amp;FL45,""),"")
&amp;IFERROR(IF(AND((FL$44-FL46-INDEX(Sheep!$V$327:$V$334,FL45,1))&gt;(FL$44-FM$44),(FL$44-FL46-INDEX(Sheep!$V$327:$V$334,FL45,1))&lt;=0),"Scan-"  &amp;FL45,""),"")
&amp;IFERROR(IF(AND((FL$44-FL46-150                                                                            )&gt;(FL$44-FM$44),(FL$44-FL46-150                                                                             )&lt;=0),"Birth-" &amp;FL45,""),"")
&amp;IFERROR(IF(AND((FL$44-FL46-150-Sheep!$R$320                                           )&gt;(FL$44-FM$44),(FL$44-FL46-150-Sheep!$R$320                                            )&lt;=0),"Wean-"&amp;FL45,""),"")
&amp;IFERROR(IF(AND((FL$44-FL46-150-Sheep!$R$321                                           )&gt;(FL$44-FM$44),(FL$44-FL46-150-Sheep!$R$321                                            )&lt;=0),"Alt1-"   &amp;FL45,""),"")
&amp;IFERROR(IF(AND((FL$44-FL46-150-Sheep!$R$322                                           )&gt;(FL$44-FM$44),(FL$44-FL46-150-Sheep!$R$322                                            )&lt;=0),"Alt2-"   &amp;FL45,""),"")</f>
        <v/>
      </c>
      <c r="FM47" s="440" t="str">
        <f xml:space="preserve">                    IF(AND((FM$44                                  -Sheep!$N$252                               )&gt;(FM$44-FN$44),(FM$44                                  -Sheep!$N$252                                )&lt;=0),"Born","")
&amp;                   IF(AND((FM$44-Sheep!$R$320-Sheep!$N$252                                )&gt;(FM$44-FN$44),(FM$44-Sheep!$R$320-Sheep!$N$252                                )&lt;=0),"WeanStd","")
&amp;                   IF(AND((FM$44-Sheep!$R$321-Sheep!$N$252                                )&gt;(FM$44-FN$44),(FM$44-Sheep!$R$321-Sheep!$N$252                                )&lt;=0),"WeanAlt1","")
&amp;                   IF(AND((FM$44-Sheep!$R$322-Sheep!$N$252                                )&gt;(FM$44-FN$44),(FM$44-Sheep!$R$322-Sheep!$N$252                                )&lt;=0),"WeanAlt2","")
&amp;IFERROR(IF(AND((FM$44-FM46                                                                                     )&gt;(FM$44-FN$44),(FM$44-FM46                                                                                     )&lt;=0),"Join-"    &amp;FM45,""),"")
&amp;IFERROR(IF(AND((FM$44-FM46-INDEX(Sheep!$V$327:$V$334,FM45,1))&gt;(FM$44-FN$44),(FM$44-FM46-INDEX(Sheep!$V$327:$V$334,FM45,1))&lt;=0),"Scan-"  &amp;FM45,""),"")
&amp;IFERROR(IF(AND((FM$44-FM46-150                                                                            )&gt;(FM$44-FN$44),(FM$44-FM46-150                                                                             )&lt;=0),"Birth-" &amp;FM45,""),"")
&amp;IFERROR(IF(AND((FM$44-FM46-150-Sheep!$R$320                                           )&gt;(FM$44-FN$44),(FM$44-FM46-150-Sheep!$R$320                                            )&lt;=0),"Wean-"&amp;FM45,""),"")
&amp;IFERROR(IF(AND((FM$44-FM46-150-Sheep!$R$321                                           )&gt;(FM$44-FN$44),(FM$44-FM46-150-Sheep!$R$321                                            )&lt;=0),"Alt1-"   &amp;FM45,""),"")
&amp;IFERROR(IF(AND((FM$44-FM46-150-Sheep!$R$322                                           )&gt;(FM$44-FN$44),(FM$44-FM46-150-Sheep!$R$322                                            )&lt;=0),"Alt2-"   &amp;FM45,""),"")</f>
        <v/>
      </c>
      <c r="FN47" s="440" t="str">
        <f xml:space="preserve">                    IF(AND((FN$44                                  -Sheep!$N$252                               )&gt;(FN$44-FO$44),(FN$44                                  -Sheep!$N$252                                )&lt;=0),"Born","")
&amp;                   IF(AND((FN$44-Sheep!$R$320-Sheep!$N$252                                )&gt;(FN$44-FO$44),(FN$44-Sheep!$R$320-Sheep!$N$252                                )&lt;=0),"WeanStd","")
&amp;                   IF(AND((FN$44-Sheep!$R$321-Sheep!$N$252                                )&gt;(FN$44-FO$44),(FN$44-Sheep!$R$321-Sheep!$N$252                                )&lt;=0),"WeanAlt1","")
&amp;                   IF(AND((FN$44-Sheep!$R$322-Sheep!$N$252                                )&gt;(FN$44-FO$44),(FN$44-Sheep!$R$322-Sheep!$N$252                                )&lt;=0),"WeanAlt2","")
&amp;IFERROR(IF(AND((FN$44-FN46                                                                                     )&gt;(FN$44-FO$44),(FN$44-FN46                                                                                     )&lt;=0),"Join-"    &amp;FN45,""),"")
&amp;IFERROR(IF(AND((FN$44-FN46-INDEX(Sheep!$V$327:$V$334,FN45,1))&gt;(FN$44-FO$44),(FN$44-FN46-INDEX(Sheep!$V$327:$V$334,FN45,1))&lt;=0),"Scan-"  &amp;FN45,""),"")
&amp;IFERROR(IF(AND((FN$44-FN46-150                                                                            )&gt;(FN$44-FO$44),(FN$44-FN46-150                                                                             )&lt;=0),"Birth-" &amp;FN45,""),"")
&amp;IFERROR(IF(AND((FN$44-FN46-150-Sheep!$R$320                                           )&gt;(FN$44-FO$44),(FN$44-FN46-150-Sheep!$R$320                                            )&lt;=0),"Wean-"&amp;FN45,""),"")
&amp;IFERROR(IF(AND((FN$44-FN46-150-Sheep!$R$321                                           )&gt;(FN$44-FO$44),(FN$44-FN46-150-Sheep!$R$321                                            )&lt;=0),"Alt1-"   &amp;FN45,""),"")
&amp;IFERROR(IF(AND((FN$44-FN46-150-Sheep!$R$322                                           )&gt;(FN$44-FO$44),(FN$44-FN46-150-Sheep!$R$322                                            )&lt;=0),"Alt2-"   &amp;FN45,""),"")</f>
        <v/>
      </c>
      <c r="FO47" s="440" t="str">
        <f xml:space="preserve">                    IF(AND((FO$44                                  -Sheep!$N$252                               )&gt;(FO$44-FP$44),(FO$44                                  -Sheep!$N$252                                )&lt;=0),"Born","")
&amp;                   IF(AND((FO$44-Sheep!$R$320-Sheep!$N$252                                )&gt;(FO$44-FP$44),(FO$44-Sheep!$R$320-Sheep!$N$252                                )&lt;=0),"WeanStd","")
&amp;                   IF(AND((FO$44-Sheep!$R$321-Sheep!$N$252                                )&gt;(FO$44-FP$44),(FO$44-Sheep!$R$321-Sheep!$N$252                                )&lt;=0),"WeanAlt1","")
&amp;                   IF(AND((FO$44-Sheep!$R$322-Sheep!$N$252                                )&gt;(FO$44-FP$44),(FO$44-Sheep!$R$322-Sheep!$N$252                                )&lt;=0),"WeanAlt2","")
&amp;IFERROR(IF(AND((FO$44-FO46                                                                                     )&gt;(FO$44-FP$44),(FO$44-FO46                                                                                     )&lt;=0),"Join-"    &amp;FO45,""),"")
&amp;IFERROR(IF(AND((FO$44-FO46-INDEX(Sheep!$V$327:$V$334,FO45,1))&gt;(FO$44-FP$44),(FO$44-FO46-INDEX(Sheep!$V$327:$V$334,FO45,1))&lt;=0),"Scan-"  &amp;FO45,""),"")
&amp;IFERROR(IF(AND((FO$44-FO46-150                                                                            )&gt;(FO$44-FP$44),(FO$44-FO46-150                                                                             )&lt;=0),"Birth-" &amp;FO45,""),"")
&amp;IFERROR(IF(AND((FO$44-FO46-150-Sheep!$R$320                                           )&gt;(FO$44-FP$44),(FO$44-FO46-150-Sheep!$R$320                                            )&lt;=0),"Wean-"&amp;FO45,""),"")
&amp;IFERROR(IF(AND((FO$44-FO46-150-Sheep!$R$321                                           )&gt;(FO$44-FP$44),(FO$44-FO46-150-Sheep!$R$321                                            )&lt;=0),"Alt1-"   &amp;FO45,""),"")
&amp;IFERROR(IF(AND((FO$44-FO46-150-Sheep!$R$322                                           )&gt;(FO$44-FP$44),(FO$44-FO46-150-Sheep!$R$322                                            )&lt;=0),"Alt2-"   &amp;FO45,""),"")</f>
        <v/>
      </c>
      <c r="FP47" s="440" t="str">
        <f xml:space="preserve">                    IF(AND((FP$44                                  -Sheep!$N$252                               )&gt;(FP$44-FQ$44),(FP$44                                  -Sheep!$N$252                                )&lt;=0),"Born","")
&amp;                   IF(AND((FP$44-Sheep!$R$320-Sheep!$N$252                                )&gt;(FP$44-FQ$44),(FP$44-Sheep!$R$320-Sheep!$N$252                                )&lt;=0),"WeanStd","")
&amp;                   IF(AND((FP$44-Sheep!$R$321-Sheep!$N$252                                )&gt;(FP$44-FQ$44),(FP$44-Sheep!$R$321-Sheep!$N$252                                )&lt;=0),"WeanAlt1","")
&amp;                   IF(AND((FP$44-Sheep!$R$322-Sheep!$N$252                                )&gt;(FP$44-FQ$44),(FP$44-Sheep!$R$322-Sheep!$N$252                                )&lt;=0),"WeanAlt2","")
&amp;IFERROR(IF(AND((FP$44-FP46                                                                                     )&gt;(FP$44-FQ$44),(FP$44-FP46                                                                                     )&lt;=0),"Join-"    &amp;FP45,""),"")
&amp;IFERROR(IF(AND((FP$44-FP46-INDEX(Sheep!$V$327:$V$334,FP45,1))&gt;(FP$44-FQ$44),(FP$44-FP46-INDEX(Sheep!$V$327:$V$334,FP45,1))&lt;=0),"Scan-"  &amp;FP45,""),"")
&amp;IFERROR(IF(AND((FP$44-FP46-150                                                                            )&gt;(FP$44-FQ$44),(FP$44-FP46-150                                                                             )&lt;=0),"Birth-" &amp;FP45,""),"")
&amp;IFERROR(IF(AND((FP$44-FP46-150-Sheep!$R$320                                           )&gt;(FP$44-FQ$44),(FP$44-FP46-150-Sheep!$R$320                                            )&lt;=0),"Wean-"&amp;FP45,""),"")
&amp;IFERROR(IF(AND((FP$44-FP46-150-Sheep!$R$321                                           )&gt;(FP$44-FQ$44),(FP$44-FP46-150-Sheep!$R$321                                            )&lt;=0),"Alt1-"   &amp;FP45,""),"")
&amp;IFERROR(IF(AND((FP$44-FP46-150-Sheep!$R$322                                           )&gt;(FP$44-FQ$44),(FP$44-FP46-150-Sheep!$R$322                                            )&lt;=0),"Alt2-"   &amp;FP45,""),"")</f>
        <v/>
      </c>
      <c r="FQ47" s="440" t="str">
        <f xml:space="preserve">                    IF(AND((FQ$44                                  -Sheep!$N$252                               )&gt;(FQ$44-FR$44),(FQ$44                                  -Sheep!$N$252                                )&lt;=0),"Born","")
&amp;                   IF(AND((FQ$44-Sheep!$R$320-Sheep!$N$252                                )&gt;(FQ$44-FR$44),(FQ$44-Sheep!$R$320-Sheep!$N$252                                )&lt;=0),"WeanStd","")
&amp;                   IF(AND((FQ$44-Sheep!$R$321-Sheep!$N$252                                )&gt;(FQ$44-FR$44),(FQ$44-Sheep!$R$321-Sheep!$N$252                                )&lt;=0),"WeanAlt1","")
&amp;                   IF(AND((FQ$44-Sheep!$R$322-Sheep!$N$252                                )&gt;(FQ$44-FR$44),(FQ$44-Sheep!$R$322-Sheep!$N$252                                )&lt;=0),"WeanAlt2","")
&amp;IFERROR(IF(AND((FQ$44-FQ46                                                                                     )&gt;(FQ$44-FR$44),(FQ$44-FQ46                                                                                     )&lt;=0),"Join-"    &amp;FQ45,""),"")
&amp;IFERROR(IF(AND((FQ$44-FQ46-INDEX(Sheep!$V$327:$V$334,FQ45,1))&gt;(FQ$44-FR$44),(FQ$44-FQ46-INDEX(Sheep!$V$327:$V$334,FQ45,1))&lt;=0),"Scan-"  &amp;FQ45,""),"")
&amp;IFERROR(IF(AND((FQ$44-FQ46-150                                                                            )&gt;(FQ$44-FR$44),(FQ$44-FQ46-150                                                                             )&lt;=0),"Birth-" &amp;FQ45,""),"")
&amp;IFERROR(IF(AND((FQ$44-FQ46-150-Sheep!$R$320                                           )&gt;(FQ$44-FR$44),(FQ$44-FQ46-150-Sheep!$R$320                                            )&lt;=0),"Wean-"&amp;FQ45,""),"")
&amp;IFERROR(IF(AND((FQ$44-FQ46-150-Sheep!$R$321                                           )&gt;(FQ$44-FR$44),(FQ$44-FQ46-150-Sheep!$R$321                                            )&lt;=0),"Alt1-"   &amp;FQ45,""),"")
&amp;IFERROR(IF(AND((FQ$44-FQ46-150-Sheep!$R$322                                           )&gt;(FQ$44-FR$44),(FQ$44-FQ46-150-Sheep!$R$322                                            )&lt;=0),"Alt2-"   &amp;FQ45,""),"")</f>
        <v/>
      </c>
      <c r="FR47" s="440" t="str">
        <f xml:space="preserve">                    IF(AND((FR$44                                  -Sheep!$N$252                               )&gt;(FR$44-FS$44),(FR$44                                  -Sheep!$N$252                                )&lt;=0),"Born","")
&amp;                   IF(AND((FR$44-Sheep!$R$320-Sheep!$N$252                                )&gt;(FR$44-FS$44),(FR$44-Sheep!$R$320-Sheep!$N$252                                )&lt;=0),"WeanStd","")
&amp;                   IF(AND((FR$44-Sheep!$R$321-Sheep!$N$252                                )&gt;(FR$44-FS$44),(FR$44-Sheep!$R$321-Sheep!$N$252                                )&lt;=0),"WeanAlt1","")
&amp;                   IF(AND((FR$44-Sheep!$R$322-Sheep!$N$252                                )&gt;(FR$44-FS$44),(FR$44-Sheep!$R$322-Sheep!$N$252                                )&lt;=0),"WeanAlt2","")
&amp;IFERROR(IF(AND((FR$44-FR46                                                                                     )&gt;(FR$44-FS$44),(FR$44-FR46                                                                                     )&lt;=0),"Join-"    &amp;FR45,""),"")
&amp;IFERROR(IF(AND((FR$44-FR46-INDEX(Sheep!$V$327:$V$334,FR45,1))&gt;(FR$44-FS$44),(FR$44-FR46-INDEX(Sheep!$V$327:$V$334,FR45,1))&lt;=0),"Scan-"  &amp;FR45,""),"")
&amp;IFERROR(IF(AND((FR$44-FR46-150                                                                            )&gt;(FR$44-FS$44),(FR$44-FR46-150                                                                             )&lt;=0),"Birth-" &amp;FR45,""),"")
&amp;IFERROR(IF(AND((FR$44-FR46-150-Sheep!$R$320                                           )&gt;(FR$44-FS$44),(FR$44-FR46-150-Sheep!$R$320                                            )&lt;=0),"Wean-"&amp;FR45,""),"")
&amp;IFERROR(IF(AND((FR$44-FR46-150-Sheep!$R$321                                           )&gt;(FR$44-FS$44),(FR$44-FR46-150-Sheep!$R$321                                            )&lt;=0),"Alt1-"   &amp;FR45,""),"")
&amp;IFERROR(IF(AND((FR$44-FR46-150-Sheep!$R$322                                           )&gt;(FR$44-FS$44),(FR$44-FR46-150-Sheep!$R$322                                            )&lt;=0),"Alt2-"   &amp;FR45,""),"")</f>
        <v>Scan-3</v>
      </c>
      <c r="FS47" s="440" t="str">
        <f xml:space="preserve">                    IF(AND((FS$44                                  -Sheep!$N$252                               )&gt;(FS$44-FT$44),(FS$44                                  -Sheep!$N$252                                )&lt;=0),"Born","")
&amp;                   IF(AND((FS$44-Sheep!$R$320-Sheep!$N$252                                )&gt;(FS$44-FT$44),(FS$44-Sheep!$R$320-Sheep!$N$252                                )&lt;=0),"WeanStd","")
&amp;                   IF(AND((FS$44-Sheep!$R$321-Sheep!$N$252                                )&gt;(FS$44-FT$44),(FS$44-Sheep!$R$321-Sheep!$N$252                                )&lt;=0),"WeanAlt1","")
&amp;                   IF(AND((FS$44-Sheep!$R$322-Sheep!$N$252                                )&gt;(FS$44-FT$44),(FS$44-Sheep!$R$322-Sheep!$N$252                                )&lt;=0),"WeanAlt2","")
&amp;IFERROR(IF(AND((FS$44-FS46                                                                                     )&gt;(FS$44-FT$44),(FS$44-FS46                                                                                     )&lt;=0),"Join-"    &amp;FS45,""),"")
&amp;IFERROR(IF(AND((FS$44-FS46-INDEX(Sheep!$V$327:$V$334,FS45,1))&gt;(FS$44-FT$44),(FS$44-FS46-INDEX(Sheep!$V$327:$V$334,FS45,1))&lt;=0),"Scan-"  &amp;FS45,""),"")
&amp;IFERROR(IF(AND((FS$44-FS46-150                                                                            )&gt;(FS$44-FT$44),(FS$44-FS46-150                                                                             )&lt;=0),"Birth-" &amp;FS45,""),"")
&amp;IFERROR(IF(AND((FS$44-FS46-150-Sheep!$R$320                                           )&gt;(FS$44-FT$44),(FS$44-FS46-150-Sheep!$R$320                                            )&lt;=0),"Wean-"&amp;FS45,""),"")
&amp;IFERROR(IF(AND((FS$44-FS46-150-Sheep!$R$321                                           )&gt;(FS$44-FT$44),(FS$44-FS46-150-Sheep!$R$321                                            )&lt;=0),"Alt1-"   &amp;FS45,""),"")
&amp;IFERROR(IF(AND((FS$44-FS46-150-Sheep!$R$322                                           )&gt;(FS$44-FT$44),(FS$44-FS46-150-Sheep!$R$322                                            )&lt;=0),"Alt2-"   &amp;FS45,""),"")</f>
        <v/>
      </c>
      <c r="FT47" s="440" t="str">
        <f xml:space="preserve">                    IF(AND((FT$44                                  -Sheep!$N$252                               )&gt;(FT$44-FU$44),(FT$44                                  -Sheep!$N$252                                )&lt;=0),"Born","")
&amp;                   IF(AND((FT$44-Sheep!$R$320-Sheep!$N$252                                )&gt;(FT$44-FU$44),(FT$44-Sheep!$R$320-Sheep!$N$252                                )&lt;=0),"WeanStd","")
&amp;                   IF(AND((FT$44-Sheep!$R$321-Sheep!$N$252                                )&gt;(FT$44-FU$44),(FT$44-Sheep!$R$321-Sheep!$N$252                                )&lt;=0),"WeanAlt1","")
&amp;                   IF(AND((FT$44-Sheep!$R$322-Sheep!$N$252                                )&gt;(FT$44-FU$44),(FT$44-Sheep!$R$322-Sheep!$N$252                                )&lt;=0),"WeanAlt2","")
&amp;IFERROR(IF(AND((FT$44-FT46                                                                                     )&gt;(FT$44-FU$44),(FT$44-FT46                                                                                     )&lt;=0),"Join-"    &amp;FT45,""),"")
&amp;IFERROR(IF(AND((FT$44-FT46-INDEX(Sheep!$V$327:$V$334,FT45,1))&gt;(FT$44-FU$44),(FT$44-FT46-INDEX(Sheep!$V$327:$V$334,FT45,1))&lt;=0),"Scan-"  &amp;FT45,""),"")
&amp;IFERROR(IF(AND((FT$44-FT46-150                                                                            )&gt;(FT$44-FU$44),(FT$44-FT46-150                                                                             )&lt;=0),"Birth-" &amp;FT45,""),"")
&amp;IFERROR(IF(AND((FT$44-FT46-150-Sheep!$R$320                                           )&gt;(FT$44-FU$44),(FT$44-FT46-150-Sheep!$R$320                                            )&lt;=0),"Wean-"&amp;FT45,""),"")
&amp;IFERROR(IF(AND((FT$44-FT46-150-Sheep!$R$321                                           )&gt;(FT$44-FU$44),(FT$44-FT46-150-Sheep!$R$321                                            )&lt;=0),"Alt1-"   &amp;FT45,""),"")
&amp;IFERROR(IF(AND((FT$44-FT46-150-Sheep!$R$322                                           )&gt;(FT$44-FU$44),(FT$44-FT46-150-Sheep!$R$322                                            )&lt;=0),"Alt2-"   &amp;FT45,""),"")</f>
        <v/>
      </c>
      <c r="FU47" s="440" t="str">
        <f xml:space="preserve">                    IF(AND((FU$44                                  -Sheep!$N$252                               )&gt;(FU$44-FV$44),(FU$44                                  -Sheep!$N$252                                )&lt;=0),"Born","")
&amp;                   IF(AND((FU$44-Sheep!$R$320-Sheep!$N$252                                )&gt;(FU$44-FV$44),(FU$44-Sheep!$R$320-Sheep!$N$252                                )&lt;=0),"WeanStd","")
&amp;                   IF(AND((FU$44-Sheep!$R$321-Sheep!$N$252                                )&gt;(FU$44-FV$44),(FU$44-Sheep!$R$321-Sheep!$N$252                                )&lt;=0),"WeanAlt1","")
&amp;                   IF(AND((FU$44-Sheep!$R$322-Sheep!$N$252                                )&gt;(FU$44-FV$44),(FU$44-Sheep!$R$322-Sheep!$N$252                                )&lt;=0),"WeanAlt2","")
&amp;IFERROR(IF(AND((FU$44-FU46                                                                                     )&gt;(FU$44-FV$44),(FU$44-FU46                                                                                     )&lt;=0),"Join-"    &amp;FU45,""),"")
&amp;IFERROR(IF(AND((FU$44-FU46-INDEX(Sheep!$V$327:$V$334,FU45,1))&gt;(FU$44-FV$44),(FU$44-FU46-INDEX(Sheep!$V$327:$V$334,FU45,1))&lt;=0),"Scan-"  &amp;FU45,""),"")
&amp;IFERROR(IF(AND((FU$44-FU46-150                                                                            )&gt;(FU$44-FV$44),(FU$44-FU46-150                                                                             )&lt;=0),"Birth-" &amp;FU45,""),"")
&amp;IFERROR(IF(AND((FU$44-FU46-150-Sheep!$R$320                                           )&gt;(FU$44-FV$44),(FU$44-FU46-150-Sheep!$R$320                                            )&lt;=0),"Wean-"&amp;FU45,""),"")
&amp;IFERROR(IF(AND((FU$44-FU46-150-Sheep!$R$321                                           )&gt;(FU$44-FV$44),(FU$44-FU46-150-Sheep!$R$321                                            )&lt;=0),"Alt1-"   &amp;FU45,""),"")
&amp;IFERROR(IF(AND((FU$44-FU46-150-Sheep!$R$322                                           )&gt;(FU$44-FV$44),(FU$44-FU46-150-Sheep!$R$322                                            )&lt;=0),"Alt2-"   &amp;FU45,""),"")</f>
        <v/>
      </c>
      <c r="FV47" s="440" t="str">
        <f xml:space="preserve">                    IF(AND((FV$44                                  -Sheep!$N$252                               )&gt;(FV$44-FW$44),(FV$44                                  -Sheep!$N$252                                )&lt;=0),"Born","")
&amp;                   IF(AND((FV$44-Sheep!$R$320-Sheep!$N$252                                )&gt;(FV$44-FW$44),(FV$44-Sheep!$R$320-Sheep!$N$252                                )&lt;=0),"WeanStd","")
&amp;                   IF(AND((FV$44-Sheep!$R$321-Sheep!$N$252                                )&gt;(FV$44-FW$44),(FV$44-Sheep!$R$321-Sheep!$N$252                                )&lt;=0),"WeanAlt1","")
&amp;                   IF(AND((FV$44-Sheep!$R$322-Sheep!$N$252                                )&gt;(FV$44-FW$44),(FV$44-Sheep!$R$322-Sheep!$N$252                                )&lt;=0),"WeanAlt2","")
&amp;IFERROR(IF(AND((FV$44-FV46                                                                                     )&gt;(FV$44-FW$44),(FV$44-FV46                                                                                     )&lt;=0),"Join-"    &amp;FV45,""),"")
&amp;IFERROR(IF(AND((FV$44-FV46-INDEX(Sheep!$V$327:$V$334,FV45,1))&gt;(FV$44-FW$44),(FV$44-FV46-INDEX(Sheep!$V$327:$V$334,FV45,1))&lt;=0),"Scan-"  &amp;FV45,""),"")
&amp;IFERROR(IF(AND((FV$44-FV46-150                                                                            )&gt;(FV$44-FW$44),(FV$44-FV46-150                                                                             )&lt;=0),"Birth-" &amp;FV45,""),"")
&amp;IFERROR(IF(AND((FV$44-FV46-150-Sheep!$R$320                                           )&gt;(FV$44-FW$44),(FV$44-FV46-150-Sheep!$R$320                                            )&lt;=0),"Wean-"&amp;FV45,""),"")
&amp;IFERROR(IF(AND((FV$44-FV46-150-Sheep!$R$321                                           )&gt;(FV$44-FW$44),(FV$44-FV46-150-Sheep!$R$321                                            )&lt;=0),"Alt1-"   &amp;FV45,""),"")
&amp;IFERROR(IF(AND((FV$44-FV46-150-Sheep!$R$322                                           )&gt;(FV$44-FW$44),(FV$44-FV46-150-Sheep!$R$322                                            )&lt;=0),"Alt2-"   &amp;FV45,""),"")</f>
        <v/>
      </c>
      <c r="FW47" s="440" t="str">
        <f xml:space="preserve">                    IF(AND((FW$44                                  -Sheep!$N$252                               )&gt;(FW$44-FX$44),(FW$44                                  -Sheep!$N$252                                )&lt;=0),"Born","")
&amp;                   IF(AND((FW$44-Sheep!$R$320-Sheep!$N$252                                )&gt;(FW$44-FX$44),(FW$44-Sheep!$R$320-Sheep!$N$252                                )&lt;=0),"WeanStd","")
&amp;                   IF(AND((FW$44-Sheep!$R$321-Sheep!$N$252                                )&gt;(FW$44-FX$44),(FW$44-Sheep!$R$321-Sheep!$N$252                                )&lt;=0),"WeanAlt1","")
&amp;                   IF(AND((FW$44-Sheep!$R$322-Sheep!$N$252                                )&gt;(FW$44-FX$44),(FW$44-Sheep!$R$322-Sheep!$N$252                                )&lt;=0),"WeanAlt2","")
&amp;IFERROR(IF(AND((FW$44-FW46                                                                                     )&gt;(FW$44-FX$44),(FW$44-FW46                                                                                     )&lt;=0),"Join-"    &amp;FW45,""),"")
&amp;IFERROR(IF(AND((FW$44-FW46-INDEX(Sheep!$V$327:$V$334,FW45,1))&gt;(FW$44-FX$44),(FW$44-FW46-INDEX(Sheep!$V$327:$V$334,FW45,1))&lt;=0),"Scan-"  &amp;FW45,""),"")
&amp;IFERROR(IF(AND((FW$44-FW46-150                                                                            )&gt;(FW$44-FX$44),(FW$44-FW46-150                                                                             )&lt;=0),"Birth-" &amp;FW45,""),"")
&amp;IFERROR(IF(AND((FW$44-FW46-150-Sheep!$R$320                                           )&gt;(FW$44-FX$44),(FW$44-FW46-150-Sheep!$R$320                                            )&lt;=0),"Wean-"&amp;FW45,""),"")
&amp;IFERROR(IF(AND((FW$44-FW46-150-Sheep!$R$321                                           )&gt;(FW$44-FX$44),(FW$44-FW46-150-Sheep!$R$321                                            )&lt;=0),"Alt1-"   &amp;FW45,""),"")
&amp;IFERROR(IF(AND((FW$44-FW46-150-Sheep!$R$322                                           )&gt;(FW$44-FX$44),(FW$44-FW46-150-Sheep!$R$322                                            )&lt;=0),"Alt2-"   &amp;FW45,""),"")</f>
        <v/>
      </c>
      <c r="FX47" s="440" t="str">
        <f xml:space="preserve">                    IF(AND((FX$44                                  -Sheep!$N$252                               )&gt;(FX$44-FY$44),(FX$44                                  -Sheep!$N$252                                )&lt;=0),"Born","")
&amp;                   IF(AND((FX$44-Sheep!$R$320-Sheep!$N$252                                )&gt;(FX$44-FY$44),(FX$44-Sheep!$R$320-Sheep!$N$252                                )&lt;=0),"WeanStd","")
&amp;                   IF(AND((FX$44-Sheep!$R$321-Sheep!$N$252                                )&gt;(FX$44-FY$44),(FX$44-Sheep!$R$321-Sheep!$N$252                                )&lt;=0),"WeanAlt1","")
&amp;                   IF(AND((FX$44-Sheep!$R$322-Sheep!$N$252                                )&gt;(FX$44-FY$44),(FX$44-Sheep!$R$322-Sheep!$N$252                                )&lt;=0),"WeanAlt2","")
&amp;IFERROR(IF(AND((FX$44-FX46                                                                                     )&gt;(FX$44-FY$44),(FX$44-FX46                                                                                     )&lt;=0),"Join-"    &amp;FX45,""),"")
&amp;IFERROR(IF(AND((FX$44-FX46-INDEX(Sheep!$V$327:$V$334,FX45,1))&gt;(FX$44-FY$44),(FX$44-FX46-INDEX(Sheep!$V$327:$V$334,FX45,1))&lt;=0),"Scan-"  &amp;FX45,""),"")
&amp;IFERROR(IF(AND((FX$44-FX46-150                                                                            )&gt;(FX$44-FY$44),(FX$44-FX46-150                                                                             )&lt;=0),"Birth-" &amp;FX45,""),"")
&amp;IFERROR(IF(AND((FX$44-FX46-150-Sheep!$R$320                                           )&gt;(FX$44-FY$44),(FX$44-FX46-150-Sheep!$R$320                                            )&lt;=0),"Wean-"&amp;FX45,""),"")
&amp;IFERROR(IF(AND((FX$44-FX46-150-Sheep!$R$321                                           )&gt;(FX$44-FY$44),(FX$44-FX46-150-Sheep!$R$321                                            )&lt;=0),"Alt1-"   &amp;FX45,""),"")
&amp;IFERROR(IF(AND((FX$44-FX46-150-Sheep!$R$322                                           )&gt;(FX$44-FY$44),(FX$44-FX46-150-Sheep!$R$322                                            )&lt;=0),"Alt2-"   &amp;FX45,""),"")</f>
        <v/>
      </c>
      <c r="FY47" s="440" t="str">
        <f xml:space="preserve">                    IF(AND((FY$44                                  -Sheep!$N$252                               )&gt;(FY$44-FZ$44),(FY$44                                  -Sheep!$N$252                                )&lt;=0),"Born","")
&amp;                   IF(AND((FY$44-Sheep!$R$320-Sheep!$N$252                                )&gt;(FY$44-FZ$44),(FY$44-Sheep!$R$320-Sheep!$N$252                                )&lt;=0),"WeanStd","")
&amp;                   IF(AND((FY$44-Sheep!$R$321-Sheep!$N$252                                )&gt;(FY$44-FZ$44),(FY$44-Sheep!$R$321-Sheep!$N$252                                )&lt;=0),"WeanAlt1","")
&amp;                   IF(AND((FY$44-Sheep!$R$322-Sheep!$N$252                                )&gt;(FY$44-FZ$44),(FY$44-Sheep!$R$322-Sheep!$N$252                                )&lt;=0),"WeanAlt2","")
&amp;IFERROR(IF(AND((FY$44-FY46                                                                                     )&gt;(FY$44-FZ$44),(FY$44-FY46                                                                                     )&lt;=0),"Join-"    &amp;FY45,""),"")
&amp;IFERROR(IF(AND((FY$44-FY46-INDEX(Sheep!$V$327:$V$334,FY45,1))&gt;(FY$44-FZ$44),(FY$44-FY46-INDEX(Sheep!$V$327:$V$334,FY45,1))&lt;=0),"Scan-"  &amp;FY45,""),"")
&amp;IFERROR(IF(AND((FY$44-FY46-150                                                                            )&gt;(FY$44-FZ$44),(FY$44-FY46-150                                                                             )&lt;=0),"Birth-" &amp;FY45,""),"")
&amp;IFERROR(IF(AND((FY$44-FY46-150-Sheep!$R$320                                           )&gt;(FY$44-FZ$44),(FY$44-FY46-150-Sheep!$R$320                                            )&lt;=0),"Wean-"&amp;FY45,""),"")
&amp;IFERROR(IF(AND((FY$44-FY46-150-Sheep!$R$321                                           )&gt;(FY$44-FZ$44),(FY$44-FY46-150-Sheep!$R$321                                            )&lt;=0),"Alt1-"   &amp;FY45,""),"")
&amp;IFERROR(IF(AND((FY$44-FY46-150-Sheep!$R$322                                           )&gt;(FY$44-FZ$44),(FY$44-FY46-150-Sheep!$R$322                                            )&lt;=0),"Alt2-"   &amp;FY45,""),"")</f>
        <v/>
      </c>
      <c r="FZ47" s="440" t="str">
        <f xml:space="preserve">                    IF(AND((FZ$44                                  -Sheep!$N$252                               )&gt;(FZ$44-GA$44),(FZ$44                                  -Sheep!$N$252                                )&lt;=0),"Born","")
&amp;                   IF(AND((FZ$44-Sheep!$R$320-Sheep!$N$252                                )&gt;(FZ$44-GA$44),(FZ$44-Sheep!$R$320-Sheep!$N$252                                )&lt;=0),"WeanStd","")
&amp;                   IF(AND((FZ$44-Sheep!$R$321-Sheep!$N$252                                )&gt;(FZ$44-GA$44),(FZ$44-Sheep!$R$321-Sheep!$N$252                                )&lt;=0),"WeanAlt1","")
&amp;                   IF(AND((FZ$44-Sheep!$R$322-Sheep!$N$252                                )&gt;(FZ$44-GA$44),(FZ$44-Sheep!$R$322-Sheep!$N$252                                )&lt;=0),"WeanAlt2","")
&amp;IFERROR(IF(AND((FZ$44-FZ46                                                                                     )&gt;(FZ$44-GA$44),(FZ$44-FZ46                                                                                     )&lt;=0),"Join-"    &amp;FZ45,""),"")
&amp;IFERROR(IF(AND((FZ$44-FZ46-INDEX(Sheep!$V$327:$V$334,FZ45,1))&gt;(FZ$44-GA$44),(FZ$44-FZ46-INDEX(Sheep!$V$327:$V$334,FZ45,1))&lt;=0),"Scan-"  &amp;FZ45,""),"")
&amp;IFERROR(IF(AND((FZ$44-FZ46-150                                                                            )&gt;(FZ$44-GA$44),(FZ$44-FZ46-150                                                                             )&lt;=0),"Birth-" &amp;FZ45,""),"")
&amp;IFERROR(IF(AND((FZ$44-FZ46-150-Sheep!$R$320                                           )&gt;(FZ$44-GA$44),(FZ$44-FZ46-150-Sheep!$R$320                                            )&lt;=0),"Wean-"&amp;FZ45,""),"")
&amp;IFERROR(IF(AND((FZ$44-FZ46-150-Sheep!$R$321                                           )&gt;(FZ$44-GA$44),(FZ$44-FZ46-150-Sheep!$R$321                                            )&lt;=0),"Alt1-"   &amp;FZ45,""),"")
&amp;IFERROR(IF(AND((FZ$44-FZ46-150-Sheep!$R$322                                           )&gt;(FZ$44-GA$44),(FZ$44-FZ46-150-Sheep!$R$322                                            )&lt;=0),"Alt2-"   &amp;FZ45,""),"")</f>
        <v/>
      </c>
      <c r="GA47" s="440" t="str">
        <f xml:space="preserve">                    IF(AND((GA$44                                  -Sheep!$N$252                               )&gt;(GA$44-GB$44),(GA$44                                  -Sheep!$N$252                                )&lt;=0),"Born","")
&amp;                   IF(AND((GA$44-Sheep!$R$320-Sheep!$N$252                                )&gt;(GA$44-GB$44),(GA$44-Sheep!$R$320-Sheep!$N$252                                )&lt;=0),"WeanStd","")
&amp;                   IF(AND((GA$44-Sheep!$R$321-Sheep!$N$252                                )&gt;(GA$44-GB$44),(GA$44-Sheep!$R$321-Sheep!$N$252                                )&lt;=0),"WeanAlt1","")
&amp;                   IF(AND((GA$44-Sheep!$R$322-Sheep!$N$252                                )&gt;(GA$44-GB$44),(GA$44-Sheep!$R$322-Sheep!$N$252                                )&lt;=0),"WeanAlt2","")
&amp;IFERROR(IF(AND((GA$44-GA46                                                                                     )&gt;(GA$44-GB$44),(GA$44-GA46                                                                                     )&lt;=0),"Join-"    &amp;GA45,""),"")
&amp;IFERROR(IF(AND((GA$44-GA46-INDEX(Sheep!$V$327:$V$334,GA45,1))&gt;(GA$44-GB$44),(GA$44-GA46-INDEX(Sheep!$V$327:$V$334,GA45,1))&lt;=0),"Scan-"  &amp;GA45,""),"")
&amp;IFERROR(IF(AND((GA$44-GA46-150                                                                            )&gt;(GA$44-GB$44),(GA$44-GA46-150                                                                             )&lt;=0),"Birth-" &amp;GA45,""),"")
&amp;IFERROR(IF(AND((GA$44-GA46-150-Sheep!$R$320                                           )&gt;(GA$44-GB$44),(GA$44-GA46-150-Sheep!$R$320                                            )&lt;=0),"Wean-"&amp;GA45,""),"")
&amp;IFERROR(IF(AND((GA$44-GA46-150-Sheep!$R$321                                           )&gt;(GA$44-GB$44),(GA$44-GA46-150-Sheep!$R$321                                            )&lt;=0),"Alt1-"   &amp;GA45,""),"")
&amp;IFERROR(IF(AND((GA$44-GA46-150-Sheep!$R$322                                           )&gt;(GA$44-GB$44),(GA$44-GA46-150-Sheep!$R$322                                            )&lt;=0),"Alt2-"   &amp;GA45,""),"")</f>
        <v/>
      </c>
      <c r="GB47" s="440" t="str">
        <f xml:space="preserve">                    IF(AND((GB$44                                  -Sheep!$N$252                               )&gt;(GB$44-GC$44),(GB$44                                  -Sheep!$N$252                                )&lt;=0),"Born","")
&amp;                   IF(AND((GB$44-Sheep!$R$320-Sheep!$N$252                                )&gt;(GB$44-GC$44),(GB$44-Sheep!$R$320-Sheep!$N$252                                )&lt;=0),"WeanStd","")
&amp;                   IF(AND((GB$44-Sheep!$R$321-Sheep!$N$252                                )&gt;(GB$44-GC$44),(GB$44-Sheep!$R$321-Sheep!$N$252                                )&lt;=0),"WeanAlt1","")
&amp;                   IF(AND((GB$44-Sheep!$R$322-Sheep!$N$252                                )&gt;(GB$44-GC$44),(GB$44-Sheep!$R$322-Sheep!$N$252                                )&lt;=0),"WeanAlt2","")
&amp;IFERROR(IF(AND((GB$44-GB46                                                                                     )&gt;(GB$44-GC$44),(GB$44-GB46                                                                                     )&lt;=0),"Join-"    &amp;GB45,""),"")
&amp;IFERROR(IF(AND((GB$44-GB46-INDEX(Sheep!$V$327:$V$334,GB45,1))&gt;(GB$44-GC$44),(GB$44-GB46-INDEX(Sheep!$V$327:$V$334,GB45,1))&lt;=0),"Scan-"  &amp;GB45,""),"")
&amp;IFERROR(IF(AND((GB$44-GB46-150                                                                            )&gt;(GB$44-GC$44),(GB$44-GB46-150                                                                             )&lt;=0),"Birth-" &amp;GB45,""),"")
&amp;IFERROR(IF(AND((GB$44-GB46-150-Sheep!$R$320                                           )&gt;(GB$44-GC$44),(GB$44-GB46-150-Sheep!$R$320                                            )&lt;=0),"Wean-"&amp;GB45,""),"")
&amp;IFERROR(IF(AND((GB$44-GB46-150-Sheep!$R$321                                           )&gt;(GB$44-GC$44),(GB$44-GB46-150-Sheep!$R$321                                            )&lt;=0),"Alt1-"   &amp;GB45,""),"")
&amp;IFERROR(IF(AND((GB$44-GB46-150-Sheep!$R$322                                           )&gt;(GB$44-GC$44),(GB$44-GB46-150-Sheep!$R$322                                            )&lt;=0),"Alt2-"   &amp;GB45,""),"")</f>
        <v/>
      </c>
      <c r="GC47" s="440" t="str">
        <f xml:space="preserve">                    IF(AND((GC$44                                  -Sheep!$N$252                               )&gt;(GC$44-GD$44),(GC$44                                  -Sheep!$N$252                                )&lt;=0),"Born","")
&amp;                   IF(AND((GC$44-Sheep!$R$320-Sheep!$N$252                                )&gt;(GC$44-GD$44),(GC$44-Sheep!$R$320-Sheep!$N$252                                )&lt;=0),"WeanStd","")
&amp;                   IF(AND((GC$44-Sheep!$R$321-Sheep!$N$252                                )&gt;(GC$44-GD$44),(GC$44-Sheep!$R$321-Sheep!$N$252                                )&lt;=0),"WeanAlt1","")
&amp;                   IF(AND((GC$44-Sheep!$R$322-Sheep!$N$252                                )&gt;(GC$44-GD$44),(GC$44-Sheep!$R$322-Sheep!$N$252                                )&lt;=0),"WeanAlt2","")
&amp;IFERROR(IF(AND((GC$44-GC46                                                                                     )&gt;(GC$44-GD$44),(GC$44-GC46                                                                                     )&lt;=0),"Join-"    &amp;GC45,""),"")
&amp;IFERROR(IF(AND((GC$44-GC46-INDEX(Sheep!$V$327:$V$334,GC45,1))&gt;(GC$44-GD$44),(GC$44-GC46-INDEX(Sheep!$V$327:$V$334,GC45,1))&lt;=0),"Scan-"  &amp;GC45,""),"")
&amp;IFERROR(IF(AND((GC$44-GC46-150                                                                            )&gt;(GC$44-GD$44),(GC$44-GC46-150                                                                             )&lt;=0),"Birth-" &amp;GC45,""),"")
&amp;IFERROR(IF(AND((GC$44-GC46-150-Sheep!$R$320                                           )&gt;(GC$44-GD$44),(GC$44-GC46-150-Sheep!$R$320                                            )&lt;=0),"Wean-"&amp;GC45,""),"")
&amp;IFERROR(IF(AND((GC$44-GC46-150-Sheep!$R$321                                           )&gt;(GC$44-GD$44),(GC$44-GC46-150-Sheep!$R$321                                            )&lt;=0),"Alt1-"   &amp;GC45,""),"")
&amp;IFERROR(IF(AND((GC$44-GC46-150-Sheep!$R$322                                           )&gt;(GC$44-GD$44),(GC$44-GC46-150-Sheep!$R$322                                            )&lt;=0),"Alt2-"   &amp;GC45,""),"")</f>
        <v/>
      </c>
      <c r="GD47" s="440" t="str">
        <f xml:space="preserve">                    IF(AND((GD$44                                  -Sheep!$N$252                               )&gt;(GD$44-GE$44),(GD$44                                  -Sheep!$N$252                                )&lt;=0),"Born","")
&amp;                   IF(AND((GD$44-Sheep!$R$320-Sheep!$N$252                                )&gt;(GD$44-GE$44),(GD$44-Sheep!$R$320-Sheep!$N$252                                )&lt;=0),"WeanStd","")
&amp;                   IF(AND((GD$44-Sheep!$R$321-Sheep!$N$252                                )&gt;(GD$44-GE$44),(GD$44-Sheep!$R$321-Sheep!$N$252                                )&lt;=0),"WeanAlt1","")
&amp;                   IF(AND((GD$44-Sheep!$R$322-Sheep!$N$252                                )&gt;(GD$44-GE$44),(GD$44-Sheep!$R$322-Sheep!$N$252                                )&lt;=0),"WeanAlt2","")
&amp;IFERROR(IF(AND((GD$44-GD46                                                                                     )&gt;(GD$44-GE$44),(GD$44-GD46                                                                                     )&lt;=0),"Join-"    &amp;GD45,""),"")
&amp;IFERROR(IF(AND((GD$44-GD46-INDEX(Sheep!$V$327:$V$334,GD45,1))&gt;(GD$44-GE$44),(GD$44-GD46-INDEX(Sheep!$V$327:$V$334,GD45,1))&lt;=0),"Scan-"  &amp;GD45,""),"")
&amp;IFERROR(IF(AND((GD$44-GD46-150                                                                            )&gt;(GD$44-GE$44),(GD$44-GD46-150                                                                             )&lt;=0),"Birth-" &amp;GD45,""),"")
&amp;IFERROR(IF(AND((GD$44-GD46-150-Sheep!$R$320                                           )&gt;(GD$44-GE$44),(GD$44-GD46-150-Sheep!$R$320                                            )&lt;=0),"Wean-"&amp;GD45,""),"")
&amp;IFERROR(IF(AND((GD$44-GD46-150-Sheep!$R$321                                           )&gt;(GD$44-GE$44),(GD$44-GD46-150-Sheep!$R$321                                            )&lt;=0),"Alt1-"   &amp;GD45,""),"")
&amp;IFERROR(IF(AND((GD$44-GD46-150-Sheep!$R$322                                           )&gt;(GD$44-GE$44),(GD$44-GD46-150-Sheep!$R$322                                            )&lt;=0),"Alt2-"   &amp;GD45,""),"")</f>
        <v>Birth-3</v>
      </c>
      <c r="GE47" s="440" t="str">
        <f xml:space="preserve">                    IF(AND((GE$44                                  -Sheep!$N$252                               )&gt;(GE$44-GF$44),(GE$44                                  -Sheep!$N$252                                )&lt;=0),"Born","")
&amp;                   IF(AND((GE$44-Sheep!$R$320-Sheep!$N$252                                )&gt;(GE$44-GF$44),(GE$44-Sheep!$R$320-Sheep!$N$252                                )&lt;=0),"WeanStd","")
&amp;                   IF(AND((GE$44-Sheep!$R$321-Sheep!$N$252                                )&gt;(GE$44-GF$44),(GE$44-Sheep!$R$321-Sheep!$N$252                                )&lt;=0),"WeanAlt1","")
&amp;                   IF(AND((GE$44-Sheep!$R$322-Sheep!$N$252                                )&gt;(GE$44-GF$44),(GE$44-Sheep!$R$322-Sheep!$N$252                                )&lt;=0),"WeanAlt2","")
&amp;IFERROR(IF(AND((GE$44-GE46                                                                                     )&gt;(GE$44-GF$44),(GE$44-GE46                                                                                     )&lt;=0),"Join-"    &amp;GE45,""),"")
&amp;IFERROR(IF(AND((GE$44-GE46-INDEX(Sheep!$V$327:$V$334,GE45,1))&gt;(GE$44-GF$44),(GE$44-GE46-INDEX(Sheep!$V$327:$V$334,GE45,1))&lt;=0),"Scan-"  &amp;GE45,""),"")
&amp;IFERROR(IF(AND((GE$44-GE46-150                                                                            )&gt;(GE$44-GF$44),(GE$44-GE46-150                                                                             )&lt;=0),"Birth-" &amp;GE45,""),"")
&amp;IFERROR(IF(AND((GE$44-GE46-150-Sheep!$R$320                                           )&gt;(GE$44-GF$44),(GE$44-GE46-150-Sheep!$R$320                                            )&lt;=0),"Wean-"&amp;GE45,""),"")
&amp;IFERROR(IF(AND((GE$44-GE46-150-Sheep!$R$321                                           )&gt;(GE$44-GF$44),(GE$44-GE46-150-Sheep!$R$321                                            )&lt;=0),"Alt1-"   &amp;GE45,""),"")
&amp;IFERROR(IF(AND((GE$44-GE46-150-Sheep!$R$322                                           )&gt;(GE$44-GF$44),(GE$44-GE46-150-Sheep!$R$322                                            )&lt;=0),"Alt2-"   &amp;GE45,""),"")</f>
        <v/>
      </c>
      <c r="GF47" s="440" t="str">
        <f xml:space="preserve">                    IF(AND((GF$44                                  -Sheep!$N$252                               )&gt;(GF$44-GG$44),(GF$44                                  -Sheep!$N$252                                )&lt;=0),"Born","")
&amp;                   IF(AND((GF$44-Sheep!$R$320-Sheep!$N$252                                )&gt;(GF$44-GG$44),(GF$44-Sheep!$R$320-Sheep!$N$252                                )&lt;=0),"WeanStd","")
&amp;                   IF(AND((GF$44-Sheep!$R$321-Sheep!$N$252                                )&gt;(GF$44-GG$44),(GF$44-Sheep!$R$321-Sheep!$N$252                                )&lt;=0),"WeanAlt1","")
&amp;                   IF(AND((GF$44-Sheep!$R$322-Sheep!$N$252                                )&gt;(GF$44-GG$44),(GF$44-Sheep!$R$322-Sheep!$N$252                                )&lt;=0),"WeanAlt2","")
&amp;IFERROR(IF(AND((GF$44-GF46                                                                                     )&gt;(GF$44-GG$44),(GF$44-GF46                                                                                     )&lt;=0),"Join-"    &amp;GF45,""),"")
&amp;IFERROR(IF(AND((GF$44-GF46-INDEX(Sheep!$V$327:$V$334,GF45,1))&gt;(GF$44-GG$44),(GF$44-GF46-INDEX(Sheep!$V$327:$V$334,GF45,1))&lt;=0),"Scan-"  &amp;GF45,""),"")
&amp;IFERROR(IF(AND((GF$44-GF46-150                                                                            )&gt;(GF$44-GG$44),(GF$44-GF46-150                                                                             )&lt;=0),"Birth-" &amp;GF45,""),"")
&amp;IFERROR(IF(AND((GF$44-GF46-150-Sheep!$R$320                                           )&gt;(GF$44-GG$44),(GF$44-GF46-150-Sheep!$R$320                                            )&lt;=0),"Wean-"&amp;GF45,""),"")
&amp;IFERROR(IF(AND((GF$44-GF46-150-Sheep!$R$321                                           )&gt;(GF$44-GG$44),(GF$44-GF46-150-Sheep!$R$321                                            )&lt;=0),"Alt1-"   &amp;GF45,""),"")
&amp;IFERROR(IF(AND((GF$44-GF46-150-Sheep!$R$322                                           )&gt;(GF$44-GG$44),(GF$44-GF46-150-Sheep!$R$322                                            )&lt;=0),"Alt2-"   &amp;GF45,""),"")</f>
        <v/>
      </c>
      <c r="GG47" s="440" t="str">
        <f xml:space="preserve">                    IF(AND((GG$44                                  -Sheep!$N$252                               )&gt;(GG$44-GH$44),(GG$44                                  -Sheep!$N$252                                )&lt;=0),"Born","")
&amp;                   IF(AND((GG$44-Sheep!$R$320-Sheep!$N$252                                )&gt;(GG$44-GH$44),(GG$44-Sheep!$R$320-Sheep!$N$252                                )&lt;=0),"WeanStd","")
&amp;                   IF(AND((GG$44-Sheep!$R$321-Sheep!$N$252                                )&gt;(GG$44-GH$44),(GG$44-Sheep!$R$321-Sheep!$N$252                                )&lt;=0),"WeanAlt1","")
&amp;                   IF(AND((GG$44-Sheep!$R$322-Sheep!$N$252                                )&gt;(GG$44-GH$44),(GG$44-Sheep!$R$322-Sheep!$N$252                                )&lt;=0),"WeanAlt2","")
&amp;IFERROR(IF(AND((GG$44-GG46                                                                                     )&gt;(GG$44-GH$44),(GG$44-GG46                                                                                     )&lt;=0),"Join-"    &amp;GG45,""),"")
&amp;IFERROR(IF(AND((GG$44-GG46-INDEX(Sheep!$V$327:$V$334,GG45,1))&gt;(GG$44-GH$44),(GG$44-GG46-INDEX(Sheep!$V$327:$V$334,GG45,1))&lt;=0),"Scan-"  &amp;GG45,""),"")
&amp;IFERROR(IF(AND((GG$44-GG46-150                                                                            )&gt;(GG$44-GH$44),(GG$44-GG46-150                                                                             )&lt;=0),"Birth-" &amp;GG45,""),"")
&amp;IFERROR(IF(AND((GG$44-GG46-150-Sheep!$R$320                                           )&gt;(GG$44-GH$44),(GG$44-GG46-150-Sheep!$R$320                                            )&lt;=0),"Wean-"&amp;GG45,""),"")
&amp;IFERROR(IF(AND((GG$44-GG46-150-Sheep!$R$321                                           )&gt;(GG$44-GH$44),(GG$44-GG46-150-Sheep!$R$321                                            )&lt;=0),"Alt1-"   &amp;GG45,""),"")
&amp;IFERROR(IF(AND((GG$44-GG46-150-Sheep!$R$322                                           )&gt;(GG$44-GH$44),(GG$44-GG46-150-Sheep!$R$322                                            )&lt;=0),"Alt2-"   &amp;GG45,""),"")</f>
        <v/>
      </c>
      <c r="GH47" s="440" t="str">
        <f xml:space="preserve">                    IF(AND((GH$44                                  -Sheep!$N$252                               )&gt;(GH$44-GI$44),(GH$44                                  -Sheep!$N$252                                )&lt;=0),"Born","")
&amp;                   IF(AND((GH$44-Sheep!$R$320-Sheep!$N$252                                )&gt;(GH$44-GI$44),(GH$44-Sheep!$R$320-Sheep!$N$252                                )&lt;=0),"WeanStd","")
&amp;                   IF(AND((GH$44-Sheep!$R$321-Sheep!$N$252                                )&gt;(GH$44-GI$44),(GH$44-Sheep!$R$321-Sheep!$N$252                                )&lt;=0),"WeanAlt1","")
&amp;                   IF(AND((GH$44-Sheep!$R$322-Sheep!$N$252                                )&gt;(GH$44-GI$44),(GH$44-Sheep!$R$322-Sheep!$N$252                                )&lt;=0),"WeanAlt2","")
&amp;IFERROR(IF(AND((GH$44-GH46                                                                                     )&gt;(GH$44-GI$44),(GH$44-GH46                                                                                     )&lt;=0),"Join-"    &amp;GH45,""),"")
&amp;IFERROR(IF(AND((GH$44-GH46-INDEX(Sheep!$V$327:$V$334,GH45,1))&gt;(GH$44-GI$44),(GH$44-GH46-INDEX(Sheep!$V$327:$V$334,GH45,1))&lt;=0),"Scan-"  &amp;GH45,""),"")
&amp;IFERROR(IF(AND((GH$44-GH46-150                                                                            )&gt;(GH$44-GI$44),(GH$44-GH46-150                                                                             )&lt;=0),"Birth-" &amp;GH45,""),"")
&amp;IFERROR(IF(AND((GH$44-GH46-150-Sheep!$R$320                                           )&gt;(GH$44-GI$44),(GH$44-GH46-150-Sheep!$R$320                                            )&lt;=0),"Wean-"&amp;GH45,""),"")
&amp;IFERROR(IF(AND((GH$44-GH46-150-Sheep!$R$321                                           )&gt;(GH$44-GI$44),(GH$44-GH46-150-Sheep!$R$321                                            )&lt;=0),"Alt1-"   &amp;GH45,""),"")
&amp;IFERROR(IF(AND((GH$44-GH46-150-Sheep!$R$322                                           )&gt;(GH$44-GI$44),(GH$44-GH46-150-Sheep!$R$322                                            )&lt;=0),"Alt2-"   &amp;GH45,""),"")</f>
        <v/>
      </c>
      <c r="GI47" s="440" t="str">
        <f xml:space="preserve">                    IF(AND((GI$44                                  -Sheep!$N$252                               )&gt;(GI$44-GJ$44),(GI$44                                  -Sheep!$N$252                                )&lt;=0),"Born","")
&amp;                   IF(AND((GI$44-Sheep!$R$320-Sheep!$N$252                                )&gt;(GI$44-GJ$44),(GI$44-Sheep!$R$320-Sheep!$N$252                                )&lt;=0),"WeanStd","")
&amp;                   IF(AND((GI$44-Sheep!$R$321-Sheep!$N$252                                )&gt;(GI$44-GJ$44),(GI$44-Sheep!$R$321-Sheep!$N$252                                )&lt;=0),"WeanAlt1","")
&amp;                   IF(AND((GI$44-Sheep!$R$322-Sheep!$N$252                                )&gt;(GI$44-GJ$44),(GI$44-Sheep!$R$322-Sheep!$N$252                                )&lt;=0),"WeanAlt2","")
&amp;IFERROR(IF(AND((GI$44-GI46                                                                                     )&gt;(GI$44-GJ$44),(GI$44-GI46                                                                                     )&lt;=0),"Join-"    &amp;GI45,""),"")
&amp;IFERROR(IF(AND((GI$44-GI46-INDEX(Sheep!$V$327:$V$334,GI45,1))&gt;(GI$44-GJ$44),(GI$44-GI46-INDEX(Sheep!$V$327:$V$334,GI45,1))&lt;=0),"Scan-"  &amp;GI45,""),"")
&amp;IFERROR(IF(AND((GI$44-GI46-150                                                                            )&gt;(GI$44-GJ$44),(GI$44-GI46-150                                                                             )&lt;=0),"Birth-" &amp;GI45,""),"")
&amp;IFERROR(IF(AND((GI$44-GI46-150-Sheep!$R$320                                           )&gt;(GI$44-GJ$44),(GI$44-GI46-150-Sheep!$R$320                                            )&lt;=0),"Wean-"&amp;GI45,""),"")
&amp;IFERROR(IF(AND((GI$44-GI46-150-Sheep!$R$321                                           )&gt;(GI$44-GJ$44),(GI$44-GI46-150-Sheep!$R$321                                            )&lt;=0),"Alt1-"   &amp;GI45,""),"")
&amp;IFERROR(IF(AND((GI$44-GI46-150-Sheep!$R$322                                           )&gt;(GI$44-GJ$44),(GI$44-GI46-150-Sheep!$R$322                                            )&lt;=0),"Alt2-"   &amp;GI45,""),"")</f>
        <v/>
      </c>
      <c r="GJ47" s="440" t="str">
        <f xml:space="preserve">                    IF(AND((GJ$44                                  -Sheep!$N$252                               )&gt;(GJ$44-GK$44),(GJ$44                                  -Sheep!$N$252                                )&lt;=0),"Born","")
&amp;                   IF(AND((GJ$44-Sheep!$R$320-Sheep!$N$252                                )&gt;(GJ$44-GK$44),(GJ$44-Sheep!$R$320-Sheep!$N$252                                )&lt;=0),"WeanStd","")
&amp;                   IF(AND((GJ$44-Sheep!$R$321-Sheep!$N$252                                )&gt;(GJ$44-GK$44),(GJ$44-Sheep!$R$321-Sheep!$N$252                                )&lt;=0),"WeanAlt1","")
&amp;                   IF(AND((GJ$44-Sheep!$R$322-Sheep!$N$252                                )&gt;(GJ$44-GK$44),(GJ$44-Sheep!$R$322-Sheep!$N$252                                )&lt;=0),"WeanAlt2","")
&amp;IFERROR(IF(AND((GJ$44-GJ46                                                                                     )&gt;(GJ$44-GK$44),(GJ$44-GJ46                                                                                     )&lt;=0),"Join-"    &amp;GJ45,""),"")
&amp;IFERROR(IF(AND((GJ$44-GJ46-INDEX(Sheep!$V$327:$V$334,GJ45,1))&gt;(GJ$44-GK$44),(GJ$44-GJ46-INDEX(Sheep!$V$327:$V$334,GJ45,1))&lt;=0),"Scan-"  &amp;GJ45,""),"")
&amp;IFERROR(IF(AND((GJ$44-GJ46-150                                                                            )&gt;(GJ$44-GK$44),(GJ$44-GJ46-150                                                                             )&lt;=0),"Birth-" &amp;GJ45,""),"")
&amp;IFERROR(IF(AND((GJ$44-GJ46-150-Sheep!$R$320                                           )&gt;(GJ$44-GK$44),(GJ$44-GJ46-150-Sheep!$R$320                                            )&lt;=0),"Wean-"&amp;GJ45,""),"")
&amp;IFERROR(IF(AND((GJ$44-GJ46-150-Sheep!$R$321                                           )&gt;(GJ$44-GK$44),(GJ$44-GJ46-150-Sheep!$R$321                                            )&lt;=0),"Alt1-"   &amp;GJ45,""),"")
&amp;IFERROR(IF(AND((GJ$44-GJ46-150-Sheep!$R$322                                           )&gt;(GJ$44-GK$44),(GJ$44-GJ46-150-Sheep!$R$322                                            )&lt;=0),"Alt2-"   &amp;GJ45,""),"")</f>
        <v/>
      </c>
      <c r="GK47" s="440" t="str">
        <f xml:space="preserve">                    IF(AND((GK$44                                  -Sheep!$N$252                               )&gt;(GK$44-GL$44),(GK$44                                  -Sheep!$N$252                                )&lt;=0),"Born","")
&amp;                   IF(AND((GK$44-Sheep!$R$320-Sheep!$N$252                                )&gt;(GK$44-GL$44),(GK$44-Sheep!$R$320-Sheep!$N$252                                )&lt;=0),"WeanStd","")
&amp;                   IF(AND((GK$44-Sheep!$R$321-Sheep!$N$252                                )&gt;(GK$44-GL$44),(GK$44-Sheep!$R$321-Sheep!$N$252                                )&lt;=0),"WeanAlt1","")
&amp;                   IF(AND((GK$44-Sheep!$R$322-Sheep!$N$252                                )&gt;(GK$44-GL$44),(GK$44-Sheep!$R$322-Sheep!$N$252                                )&lt;=0),"WeanAlt2","")
&amp;IFERROR(IF(AND((GK$44-GK46                                                                                     )&gt;(GK$44-GL$44),(GK$44-GK46                                                                                     )&lt;=0),"Join-"    &amp;GK45,""),"")
&amp;IFERROR(IF(AND((GK$44-GK46-INDEX(Sheep!$V$327:$V$334,GK45,1))&gt;(GK$44-GL$44),(GK$44-GK46-INDEX(Sheep!$V$327:$V$334,GK45,1))&lt;=0),"Scan-"  &amp;GK45,""),"")
&amp;IFERROR(IF(AND((GK$44-GK46-150                                                                            )&gt;(GK$44-GL$44),(GK$44-GK46-150                                                                             )&lt;=0),"Birth-" &amp;GK45,""),"")
&amp;IFERROR(IF(AND((GK$44-GK46-150-Sheep!$R$320                                           )&gt;(GK$44-GL$44),(GK$44-GK46-150-Sheep!$R$320                                            )&lt;=0),"Wean-"&amp;GK45,""),"")
&amp;IFERROR(IF(AND((GK$44-GK46-150-Sheep!$R$321                                           )&gt;(GK$44-GL$44),(GK$44-GK46-150-Sheep!$R$321                                            )&lt;=0),"Alt1-"   &amp;GK45,""),"")
&amp;IFERROR(IF(AND((GK$44-GK46-150-Sheep!$R$322                                           )&gt;(GK$44-GL$44),(GK$44-GK46-150-Sheep!$R$322                                            )&lt;=0),"Alt2-"   &amp;GK45,""),"")</f>
        <v/>
      </c>
      <c r="GL47" s="440" t="str">
        <f xml:space="preserve">                    IF(AND((GL$44                                  -Sheep!$N$252                               )&gt;(GL$44-GM$44),(GL$44                                  -Sheep!$N$252                                )&lt;=0),"Born","")
&amp;                   IF(AND((GL$44-Sheep!$R$320-Sheep!$N$252                                )&gt;(GL$44-GM$44),(GL$44-Sheep!$R$320-Sheep!$N$252                                )&lt;=0),"WeanStd","")
&amp;                   IF(AND((GL$44-Sheep!$R$321-Sheep!$N$252                                )&gt;(GL$44-GM$44),(GL$44-Sheep!$R$321-Sheep!$N$252                                )&lt;=0),"WeanAlt1","")
&amp;                   IF(AND((GL$44-Sheep!$R$322-Sheep!$N$252                                )&gt;(GL$44-GM$44),(GL$44-Sheep!$R$322-Sheep!$N$252                                )&lt;=0),"WeanAlt2","")
&amp;IFERROR(IF(AND((GL$44-GL46                                                                                     )&gt;(GL$44-GM$44),(GL$44-GL46                                                                                     )&lt;=0),"Join-"    &amp;GL45,""),"")
&amp;IFERROR(IF(AND((GL$44-GL46-INDEX(Sheep!$V$327:$V$334,GL45,1))&gt;(GL$44-GM$44),(GL$44-GL46-INDEX(Sheep!$V$327:$V$334,GL45,1))&lt;=0),"Scan-"  &amp;GL45,""),"")
&amp;IFERROR(IF(AND((GL$44-GL46-150                                                                            )&gt;(GL$44-GM$44),(GL$44-GL46-150                                                                             )&lt;=0),"Birth-" &amp;GL45,""),"")
&amp;IFERROR(IF(AND((GL$44-GL46-150-Sheep!$R$320                                           )&gt;(GL$44-GM$44),(GL$44-GL46-150-Sheep!$R$320                                            )&lt;=0),"Wean-"&amp;GL45,""),"")
&amp;IFERROR(IF(AND((GL$44-GL46-150-Sheep!$R$321                                           )&gt;(GL$44-GM$44),(GL$44-GL46-150-Sheep!$R$321                                            )&lt;=0),"Alt1-"   &amp;GL45,""),"")
&amp;IFERROR(IF(AND((GL$44-GL46-150-Sheep!$R$322                                           )&gt;(GL$44-GM$44),(GL$44-GL46-150-Sheep!$R$322                                            )&lt;=0),"Alt2-"   &amp;GL45,""),"")</f>
        <v/>
      </c>
      <c r="GM47" s="440" t="str">
        <f xml:space="preserve">                    IF(AND((GM$44                                  -Sheep!$N$252                               )&gt;(GM$44-GN$44),(GM$44                                  -Sheep!$N$252                                )&lt;=0),"Born","")
&amp;                   IF(AND((GM$44-Sheep!$R$320-Sheep!$N$252                                )&gt;(GM$44-GN$44),(GM$44-Sheep!$R$320-Sheep!$N$252                                )&lt;=0),"WeanStd","")
&amp;                   IF(AND((GM$44-Sheep!$R$321-Sheep!$N$252                                )&gt;(GM$44-GN$44),(GM$44-Sheep!$R$321-Sheep!$N$252                                )&lt;=0),"WeanAlt1","")
&amp;                   IF(AND((GM$44-Sheep!$R$322-Sheep!$N$252                                )&gt;(GM$44-GN$44),(GM$44-Sheep!$R$322-Sheep!$N$252                                )&lt;=0),"WeanAlt2","")
&amp;IFERROR(IF(AND((GM$44-GM46                                                                                     )&gt;(GM$44-GN$44),(GM$44-GM46                                                                                     )&lt;=0),"Join-"    &amp;GM45,""),"")
&amp;IFERROR(IF(AND((GM$44-GM46-INDEX(Sheep!$V$327:$V$334,GM45,1))&gt;(GM$44-GN$44),(GM$44-GM46-INDEX(Sheep!$V$327:$V$334,GM45,1))&lt;=0),"Scan-"  &amp;GM45,""),"")
&amp;IFERROR(IF(AND((GM$44-GM46-150                                                                            )&gt;(GM$44-GN$44),(GM$44-GM46-150                                                                             )&lt;=0),"Birth-" &amp;GM45,""),"")
&amp;IFERROR(IF(AND((GM$44-GM46-150-Sheep!$R$320                                           )&gt;(GM$44-GN$44),(GM$44-GM46-150-Sheep!$R$320                                            )&lt;=0),"Wean-"&amp;GM45,""),"")
&amp;IFERROR(IF(AND((GM$44-GM46-150-Sheep!$R$321                                           )&gt;(GM$44-GN$44),(GM$44-GM46-150-Sheep!$R$321                                            )&lt;=0),"Alt1-"   &amp;GM45,""),"")
&amp;IFERROR(IF(AND((GM$44-GM46-150-Sheep!$R$322                                           )&gt;(GM$44-GN$44),(GM$44-GM46-150-Sheep!$R$322                                            )&lt;=0),"Alt2-"   &amp;GM45,""),"")</f>
        <v/>
      </c>
      <c r="GN47" s="440" t="str">
        <f xml:space="preserve">                    IF(AND((GN$44                                  -Sheep!$N$252                               )&gt;(GN$44-GO$44),(GN$44                                  -Sheep!$N$252                                )&lt;=0),"Born","")
&amp;                   IF(AND((GN$44-Sheep!$R$320-Sheep!$N$252                                )&gt;(GN$44-GO$44),(GN$44-Sheep!$R$320-Sheep!$N$252                                )&lt;=0),"WeanStd","")
&amp;                   IF(AND((GN$44-Sheep!$R$321-Sheep!$N$252                                )&gt;(GN$44-GO$44),(GN$44-Sheep!$R$321-Sheep!$N$252                                )&lt;=0),"WeanAlt1","")
&amp;                   IF(AND((GN$44-Sheep!$R$322-Sheep!$N$252                                )&gt;(GN$44-GO$44),(GN$44-Sheep!$R$322-Sheep!$N$252                                )&lt;=0),"WeanAlt2","")
&amp;IFERROR(IF(AND((GN$44-GN46                                                                                     )&gt;(GN$44-GO$44),(GN$44-GN46                                                                                     )&lt;=0),"Join-"    &amp;GN45,""),"")
&amp;IFERROR(IF(AND((GN$44-GN46-INDEX(Sheep!$V$327:$V$334,GN45,1))&gt;(GN$44-GO$44),(GN$44-GN46-INDEX(Sheep!$V$327:$V$334,GN45,1))&lt;=0),"Scan-"  &amp;GN45,""),"")
&amp;IFERROR(IF(AND((GN$44-GN46-150                                                                            )&gt;(GN$44-GO$44),(GN$44-GN46-150                                                                             )&lt;=0),"Birth-" &amp;GN45,""),"")
&amp;IFERROR(IF(AND((GN$44-GN46-150-Sheep!$R$320                                           )&gt;(GN$44-GO$44),(GN$44-GN46-150-Sheep!$R$320                                            )&lt;=0),"Wean-"&amp;GN45,""),"")
&amp;IFERROR(IF(AND((GN$44-GN46-150-Sheep!$R$321                                           )&gt;(GN$44-GO$44),(GN$44-GN46-150-Sheep!$R$321                                            )&lt;=0),"Alt1-"   &amp;GN45,""),"")
&amp;IFERROR(IF(AND((GN$44-GN46-150-Sheep!$R$322                                           )&gt;(GN$44-GO$44),(GN$44-GN46-150-Sheep!$R$322                                            )&lt;=0),"Alt2-"   &amp;GN45,""),"")</f>
        <v/>
      </c>
      <c r="GO47" s="440" t="str">
        <f xml:space="preserve">                    IF(AND((GO$44                                  -Sheep!$N$252                               )&gt;(GO$44-GP$44),(GO$44                                  -Sheep!$N$252                                )&lt;=0),"Born","")
&amp;                   IF(AND((GO$44-Sheep!$R$320-Sheep!$N$252                                )&gt;(GO$44-GP$44),(GO$44-Sheep!$R$320-Sheep!$N$252                                )&lt;=0),"WeanStd","")
&amp;                   IF(AND((GO$44-Sheep!$R$321-Sheep!$N$252                                )&gt;(GO$44-GP$44),(GO$44-Sheep!$R$321-Sheep!$N$252                                )&lt;=0),"WeanAlt1","")
&amp;                   IF(AND((GO$44-Sheep!$R$322-Sheep!$N$252                                )&gt;(GO$44-GP$44),(GO$44-Sheep!$R$322-Sheep!$N$252                                )&lt;=0),"WeanAlt2","")
&amp;IFERROR(IF(AND((GO$44-GO46                                                                                     )&gt;(GO$44-GP$44),(GO$44-GO46                                                                                     )&lt;=0),"Join-"    &amp;GO45,""),"")
&amp;IFERROR(IF(AND((GO$44-GO46-INDEX(Sheep!$V$327:$V$334,GO45,1))&gt;(GO$44-GP$44),(GO$44-GO46-INDEX(Sheep!$V$327:$V$334,GO45,1))&lt;=0),"Scan-"  &amp;GO45,""),"")
&amp;IFERROR(IF(AND((GO$44-GO46-150                                                                            )&gt;(GO$44-GP$44),(GO$44-GO46-150                                                                             )&lt;=0),"Birth-" &amp;GO45,""),"")
&amp;IFERROR(IF(AND((GO$44-GO46-150-Sheep!$R$320                                           )&gt;(GO$44-GP$44),(GO$44-GO46-150-Sheep!$R$320                                            )&lt;=0),"Wean-"&amp;GO45,""),"")
&amp;IFERROR(IF(AND((GO$44-GO46-150-Sheep!$R$321                                           )&gt;(GO$44-GP$44),(GO$44-GO46-150-Sheep!$R$321                                            )&lt;=0),"Alt1-"   &amp;GO45,""),"")
&amp;IFERROR(IF(AND((GO$44-GO46-150-Sheep!$R$322                                           )&gt;(GO$44-GP$44),(GO$44-GO46-150-Sheep!$R$322                                            )&lt;=0),"Alt2-"   &amp;GO45,""),"")</f>
        <v/>
      </c>
      <c r="GP47" s="440" t="str">
        <f xml:space="preserve">                    IF(AND((GP$44                                  -Sheep!$N$252                               )&gt;(GP$44-GQ$44),(GP$44                                  -Sheep!$N$252                                )&lt;=0),"Born","")
&amp;                   IF(AND((GP$44-Sheep!$R$320-Sheep!$N$252                                )&gt;(GP$44-GQ$44),(GP$44-Sheep!$R$320-Sheep!$N$252                                )&lt;=0),"WeanStd","")
&amp;                   IF(AND((GP$44-Sheep!$R$321-Sheep!$N$252                                )&gt;(GP$44-GQ$44),(GP$44-Sheep!$R$321-Sheep!$N$252                                )&lt;=0),"WeanAlt1","")
&amp;                   IF(AND((GP$44-Sheep!$R$322-Sheep!$N$252                                )&gt;(GP$44-GQ$44),(GP$44-Sheep!$R$322-Sheep!$N$252                                )&lt;=0),"WeanAlt2","")
&amp;IFERROR(IF(AND((GP$44-GP46                                                                                     )&gt;(GP$44-GQ$44),(GP$44-GP46                                                                                     )&lt;=0),"Join-"    &amp;GP45,""),"")
&amp;IFERROR(IF(AND((GP$44-GP46-INDEX(Sheep!$V$327:$V$334,GP45,1))&gt;(GP$44-GQ$44),(GP$44-GP46-INDEX(Sheep!$V$327:$V$334,GP45,1))&lt;=0),"Scan-"  &amp;GP45,""),"")
&amp;IFERROR(IF(AND((GP$44-GP46-150                                                                            )&gt;(GP$44-GQ$44),(GP$44-GP46-150                                                                             )&lt;=0),"Birth-" &amp;GP45,""),"")
&amp;IFERROR(IF(AND((GP$44-GP46-150-Sheep!$R$320                                           )&gt;(GP$44-GQ$44),(GP$44-GP46-150-Sheep!$R$320                                            )&lt;=0),"Wean-"&amp;GP45,""),"")
&amp;IFERROR(IF(AND((GP$44-GP46-150-Sheep!$R$321                                           )&gt;(GP$44-GQ$44),(GP$44-GP46-150-Sheep!$R$321                                            )&lt;=0),"Alt1-"   &amp;GP45,""),"")
&amp;IFERROR(IF(AND((GP$44-GP46-150-Sheep!$R$322                                           )&gt;(GP$44-GQ$44),(GP$44-GP46-150-Sheep!$R$322                                            )&lt;=0),"Alt2-"   &amp;GP45,""),"")</f>
        <v/>
      </c>
      <c r="GQ47" s="440" t="str">
        <f xml:space="preserve">                    IF(AND((GQ$44                                  -Sheep!$N$252                               )&gt;(GQ$44-GR$44),(GQ$44                                  -Sheep!$N$252                                )&lt;=0),"Born","")
&amp;                   IF(AND((GQ$44-Sheep!$R$320-Sheep!$N$252                                )&gt;(GQ$44-GR$44),(GQ$44-Sheep!$R$320-Sheep!$N$252                                )&lt;=0),"WeanStd","")
&amp;                   IF(AND((GQ$44-Sheep!$R$321-Sheep!$N$252                                )&gt;(GQ$44-GR$44),(GQ$44-Sheep!$R$321-Sheep!$N$252                                )&lt;=0),"WeanAlt1","")
&amp;                   IF(AND((GQ$44-Sheep!$R$322-Sheep!$N$252                                )&gt;(GQ$44-GR$44),(GQ$44-Sheep!$R$322-Sheep!$N$252                                )&lt;=0),"WeanAlt2","")
&amp;IFERROR(IF(AND((GQ$44-GQ46                                                                                     )&gt;(GQ$44-GR$44),(GQ$44-GQ46                                                                                     )&lt;=0),"Join-"    &amp;GQ45,""),"")
&amp;IFERROR(IF(AND((GQ$44-GQ46-INDEX(Sheep!$V$327:$V$334,GQ45,1))&gt;(GQ$44-GR$44),(GQ$44-GQ46-INDEX(Sheep!$V$327:$V$334,GQ45,1))&lt;=0),"Scan-"  &amp;GQ45,""),"")
&amp;IFERROR(IF(AND((GQ$44-GQ46-150                                                                            )&gt;(GQ$44-GR$44),(GQ$44-GQ46-150                                                                             )&lt;=0),"Birth-" &amp;GQ45,""),"")
&amp;IFERROR(IF(AND((GQ$44-GQ46-150-Sheep!$R$320                                           )&gt;(GQ$44-GR$44),(GQ$44-GQ46-150-Sheep!$R$320                                            )&lt;=0),"Wean-"&amp;GQ45,""),"")
&amp;IFERROR(IF(AND((GQ$44-GQ46-150-Sheep!$R$321                                           )&gt;(GQ$44-GR$44),(GQ$44-GQ46-150-Sheep!$R$321                                            )&lt;=0),"Alt1-"   &amp;GQ45,""),"")
&amp;IFERROR(IF(AND((GQ$44-GQ46-150-Sheep!$R$322                                           )&gt;(GQ$44-GR$44),(GQ$44-GQ46-150-Sheep!$R$322                                            )&lt;=0),"Alt2-"   &amp;GQ45,""),"")</f>
        <v>Wean-3</v>
      </c>
      <c r="GR47" s="440" t="str">
        <f xml:space="preserve">                    IF(AND((GR$44                                  -Sheep!$N$252                               )&gt;(GR$44-GS$44),(GR$44                                  -Sheep!$N$252                                )&lt;=0),"Born","")
&amp;                   IF(AND((GR$44-Sheep!$R$320-Sheep!$N$252                                )&gt;(GR$44-GS$44),(GR$44-Sheep!$R$320-Sheep!$N$252                                )&lt;=0),"WeanStd","")
&amp;                   IF(AND((GR$44-Sheep!$R$321-Sheep!$N$252                                )&gt;(GR$44-GS$44),(GR$44-Sheep!$R$321-Sheep!$N$252                                )&lt;=0),"WeanAlt1","")
&amp;                   IF(AND((GR$44-Sheep!$R$322-Sheep!$N$252                                )&gt;(GR$44-GS$44),(GR$44-Sheep!$R$322-Sheep!$N$252                                )&lt;=0),"WeanAlt2","")
&amp;IFERROR(IF(AND((GR$44-GR46                                                                                     )&gt;(GR$44-GS$44),(GR$44-GR46                                                                                     )&lt;=0),"Join-"    &amp;GR45,""),"")
&amp;IFERROR(IF(AND((GR$44-GR46-INDEX(Sheep!$V$327:$V$334,GR45,1))&gt;(GR$44-GS$44),(GR$44-GR46-INDEX(Sheep!$V$327:$V$334,GR45,1))&lt;=0),"Scan-"  &amp;GR45,""),"")
&amp;IFERROR(IF(AND((GR$44-GR46-150                                                                            )&gt;(GR$44-GS$44),(GR$44-GR46-150                                                                             )&lt;=0),"Birth-" &amp;GR45,""),"")
&amp;IFERROR(IF(AND((GR$44-GR46-150-Sheep!$R$320                                           )&gt;(GR$44-GS$44),(GR$44-GR46-150-Sheep!$R$320                                            )&lt;=0),"Wean-"&amp;GR45,""),"")
&amp;IFERROR(IF(AND((GR$44-GR46-150-Sheep!$R$321                                           )&gt;(GR$44-GS$44),(GR$44-GR46-150-Sheep!$R$321                                            )&lt;=0),"Alt1-"   &amp;GR45,""),"")
&amp;IFERROR(IF(AND((GR$44-GR46-150-Sheep!$R$322                                           )&gt;(GR$44-GS$44),(GR$44-GR46-150-Sheep!$R$322                                            )&lt;=0),"Alt2-"   &amp;GR45,""),"")</f>
        <v/>
      </c>
      <c r="GS47" s="440" t="str">
        <f xml:space="preserve">                    IF(AND((GS$44                                  -Sheep!$N$252                               )&gt;(GS$44-GT$44),(GS$44                                  -Sheep!$N$252                                )&lt;=0),"Born","")
&amp;                   IF(AND((GS$44-Sheep!$R$320-Sheep!$N$252                                )&gt;(GS$44-GT$44),(GS$44-Sheep!$R$320-Sheep!$N$252                                )&lt;=0),"WeanStd","")
&amp;                   IF(AND((GS$44-Sheep!$R$321-Sheep!$N$252                                )&gt;(GS$44-GT$44),(GS$44-Sheep!$R$321-Sheep!$N$252                                )&lt;=0),"WeanAlt1","")
&amp;                   IF(AND((GS$44-Sheep!$R$322-Sheep!$N$252                                )&gt;(GS$44-GT$44),(GS$44-Sheep!$R$322-Sheep!$N$252                                )&lt;=0),"WeanAlt2","")
&amp;IFERROR(IF(AND((GS$44-GS46                                                                                     )&gt;(GS$44-GT$44),(GS$44-GS46                                                                                     )&lt;=0),"Join-"    &amp;GS45,""),"")
&amp;IFERROR(IF(AND((GS$44-GS46-INDEX(Sheep!$V$327:$V$334,GS45,1))&gt;(GS$44-GT$44),(GS$44-GS46-INDEX(Sheep!$V$327:$V$334,GS45,1))&lt;=0),"Scan-"  &amp;GS45,""),"")
&amp;IFERROR(IF(AND((GS$44-GS46-150                                                                            )&gt;(GS$44-GT$44),(GS$44-GS46-150                                                                             )&lt;=0),"Birth-" &amp;GS45,""),"")
&amp;IFERROR(IF(AND((GS$44-GS46-150-Sheep!$R$320                                           )&gt;(GS$44-GT$44),(GS$44-GS46-150-Sheep!$R$320                                            )&lt;=0),"Wean-"&amp;GS45,""),"")
&amp;IFERROR(IF(AND((GS$44-GS46-150-Sheep!$R$321                                           )&gt;(GS$44-GT$44),(GS$44-GS46-150-Sheep!$R$321                                            )&lt;=0),"Alt1-"   &amp;GS45,""),"")
&amp;IFERROR(IF(AND((GS$44-GS46-150-Sheep!$R$322                                           )&gt;(GS$44-GT$44),(GS$44-GS46-150-Sheep!$R$322                                            )&lt;=0),"Alt2-"   &amp;GS45,""),"")</f>
        <v/>
      </c>
      <c r="GT47" s="440" t="str">
        <f xml:space="preserve">                    IF(AND((GT$44                                  -Sheep!$N$252                               )&gt;(GT$44-GU$44),(GT$44                                  -Sheep!$N$252                                )&lt;=0),"Born","")
&amp;                   IF(AND((GT$44-Sheep!$R$320-Sheep!$N$252                                )&gt;(GT$44-GU$44),(GT$44-Sheep!$R$320-Sheep!$N$252                                )&lt;=0),"WeanStd","")
&amp;                   IF(AND((GT$44-Sheep!$R$321-Sheep!$N$252                                )&gt;(GT$44-GU$44),(GT$44-Sheep!$R$321-Sheep!$N$252                                )&lt;=0),"WeanAlt1","")
&amp;                   IF(AND((GT$44-Sheep!$R$322-Sheep!$N$252                                )&gt;(GT$44-GU$44),(GT$44-Sheep!$R$322-Sheep!$N$252                                )&lt;=0),"WeanAlt2","")
&amp;IFERROR(IF(AND((GT$44-GT46                                                                                     )&gt;(GT$44-GU$44),(GT$44-GT46                                                                                     )&lt;=0),"Join-"    &amp;GT45,""),"")
&amp;IFERROR(IF(AND((GT$44-GT46-INDEX(Sheep!$V$327:$V$334,GT45,1))&gt;(GT$44-GU$44),(GT$44-GT46-INDEX(Sheep!$V$327:$V$334,GT45,1))&lt;=0),"Scan-"  &amp;GT45,""),"")
&amp;IFERROR(IF(AND((GT$44-GT46-150                                                                            )&gt;(GT$44-GU$44),(GT$44-GT46-150                                                                             )&lt;=0),"Birth-" &amp;GT45,""),"")
&amp;IFERROR(IF(AND((GT$44-GT46-150-Sheep!$R$320                                           )&gt;(GT$44-GU$44),(GT$44-GT46-150-Sheep!$R$320                                            )&lt;=0),"Wean-"&amp;GT45,""),"")
&amp;IFERROR(IF(AND((GT$44-GT46-150-Sheep!$R$321                                           )&gt;(GT$44-GU$44),(GT$44-GT46-150-Sheep!$R$321                                            )&lt;=0),"Alt1-"   &amp;GT45,""),"")
&amp;IFERROR(IF(AND((GT$44-GT46-150-Sheep!$R$322                                           )&gt;(GT$44-GU$44),(GT$44-GT46-150-Sheep!$R$322                                            )&lt;=0),"Alt2-"   &amp;GT45,""),"")</f>
        <v/>
      </c>
      <c r="GU47" s="440" t="str">
        <f xml:space="preserve">                    IF(AND((GU$44                                  -Sheep!$N$252                               )&gt;(GU$44-GV$44),(GU$44                                  -Sheep!$N$252                                )&lt;=0),"Born","")
&amp;                   IF(AND((GU$44-Sheep!$R$320-Sheep!$N$252                                )&gt;(GU$44-GV$44),(GU$44-Sheep!$R$320-Sheep!$N$252                                )&lt;=0),"WeanStd","")
&amp;                   IF(AND((GU$44-Sheep!$R$321-Sheep!$N$252                                )&gt;(GU$44-GV$44),(GU$44-Sheep!$R$321-Sheep!$N$252                                )&lt;=0),"WeanAlt1","")
&amp;                   IF(AND((GU$44-Sheep!$R$322-Sheep!$N$252                                )&gt;(GU$44-GV$44),(GU$44-Sheep!$R$322-Sheep!$N$252                                )&lt;=0),"WeanAlt2","")
&amp;IFERROR(IF(AND((GU$44-GU46                                                                                     )&gt;(GU$44-GV$44),(GU$44-GU46                                                                                     )&lt;=0),"Join-"    &amp;GU45,""),"")
&amp;IFERROR(IF(AND((GU$44-GU46-INDEX(Sheep!$V$327:$V$334,GU45,1))&gt;(GU$44-GV$44),(GU$44-GU46-INDEX(Sheep!$V$327:$V$334,GU45,1))&lt;=0),"Scan-"  &amp;GU45,""),"")
&amp;IFERROR(IF(AND((GU$44-GU46-150                                                                            )&gt;(GU$44-GV$44),(GU$44-GU46-150                                                                             )&lt;=0),"Birth-" &amp;GU45,""),"")
&amp;IFERROR(IF(AND((GU$44-GU46-150-Sheep!$R$320                                           )&gt;(GU$44-GV$44),(GU$44-GU46-150-Sheep!$R$320                                            )&lt;=0),"Wean-"&amp;GU45,""),"")
&amp;IFERROR(IF(AND((GU$44-GU46-150-Sheep!$R$321                                           )&gt;(GU$44-GV$44),(GU$44-GU46-150-Sheep!$R$321                                            )&lt;=0),"Alt1-"   &amp;GU45,""),"")
&amp;IFERROR(IF(AND((GU$44-GU46-150-Sheep!$R$322                                           )&gt;(GU$44-GV$44),(GU$44-GU46-150-Sheep!$R$322                                            )&lt;=0),"Alt2-"   &amp;GU45,""),"")</f>
        <v>Alt1-3</v>
      </c>
      <c r="GV47" s="440" t="str">
        <f xml:space="preserve">                    IF(AND((GV$44                                  -Sheep!$N$252                               )&gt;(GV$44-GW$44),(GV$44                                  -Sheep!$N$252                                )&lt;=0),"Born","")
&amp;                   IF(AND((GV$44-Sheep!$R$320-Sheep!$N$252                                )&gt;(GV$44-GW$44),(GV$44-Sheep!$R$320-Sheep!$N$252                                )&lt;=0),"WeanStd","")
&amp;                   IF(AND((GV$44-Sheep!$R$321-Sheep!$N$252                                )&gt;(GV$44-GW$44),(GV$44-Sheep!$R$321-Sheep!$N$252                                )&lt;=0),"WeanAlt1","")
&amp;                   IF(AND((GV$44-Sheep!$R$322-Sheep!$N$252                                )&gt;(GV$44-GW$44),(GV$44-Sheep!$R$322-Sheep!$N$252                                )&lt;=0),"WeanAlt2","")
&amp;IFERROR(IF(AND((GV$44-GV46                                                                                     )&gt;(GV$44-GW$44),(GV$44-GV46                                                                                     )&lt;=0),"Join-"    &amp;GV45,""),"")
&amp;IFERROR(IF(AND((GV$44-GV46-INDEX(Sheep!$V$327:$V$334,GV45,1))&gt;(GV$44-GW$44),(GV$44-GV46-INDEX(Sheep!$V$327:$V$334,GV45,1))&lt;=0),"Scan-"  &amp;GV45,""),"")
&amp;IFERROR(IF(AND((GV$44-GV46-150                                                                            )&gt;(GV$44-GW$44),(GV$44-GV46-150                                                                             )&lt;=0),"Birth-" &amp;GV45,""),"")
&amp;IFERROR(IF(AND((GV$44-GV46-150-Sheep!$R$320                                           )&gt;(GV$44-GW$44),(GV$44-GV46-150-Sheep!$R$320                                            )&lt;=0),"Wean-"&amp;GV45,""),"")
&amp;IFERROR(IF(AND((GV$44-GV46-150-Sheep!$R$321                                           )&gt;(GV$44-GW$44),(GV$44-GV46-150-Sheep!$R$321                                            )&lt;=0),"Alt1-"   &amp;GV45,""),"")
&amp;IFERROR(IF(AND((GV$44-GV46-150-Sheep!$R$322                                           )&gt;(GV$44-GW$44),(GV$44-GV46-150-Sheep!$R$322                                            )&lt;=0),"Alt2-"   &amp;GV45,""),"")</f>
        <v/>
      </c>
      <c r="GW47" s="440" t="str">
        <f xml:space="preserve">                    IF(AND((GW$44                                  -Sheep!$N$252                               )&gt;(GW$44-GX$44),(GW$44                                  -Sheep!$N$252                                )&lt;=0),"Born","")
&amp;                   IF(AND((GW$44-Sheep!$R$320-Sheep!$N$252                                )&gt;(GW$44-GX$44),(GW$44-Sheep!$R$320-Sheep!$N$252                                )&lt;=0),"WeanStd","")
&amp;                   IF(AND((GW$44-Sheep!$R$321-Sheep!$N$252                                )&gt;(GW$44-GX$44),(GW$44-Sheep!$R$321-Sheep!$N$252                                )&lt;=0),"WeanAlt1","")
&amp;                   IF(AND((GW$44-Sheep!$R$322-Sheep!$N$252                                )&gt;(GW$44-GX$44),(GW$44-Sheep!$R$322-Sheep!$N$252                                )&lt;=0),"WeanAlt2","")
&amp;IFERROR(IF(AND((GW$44-GW46                                                                                     )&gt;(GW$44-GX$44),(GW$44-GW46                                                                                     )&lt;=0),"Join-"    &amp;GW45,""),"")
&amp;IFERROR(IF(AND((GW$44-GW46-INDEX(Sheep!$V$327:$V$334,GW45,1))&gt;(GW$44-GX$44),(GW$44-GW46-INDEX(Sheep!$V$327:$V$334,GW45,1))&lt;=0),"Scan-"  &amp;GW45,""),"")
&amp;IFERROR(IF(AND((GW$44-GW46-150                                                                            )&gt;(GW$44-GX$44),(GW$44-GW46-150                                                                             )&lt;=0),"Birth-" &amp;GW45,""),"")
&amp;IFERROR(IF(AND((GW$44-GW46-150-Sheep!$R$320                                           )&gt;(GW$44-GX$44),(GW$44-GW46-150-Sheep!$R$320                                            )&lt;=0),"Wean-"&amp;GW45,""),"")
&amp;IFERROR(IF(AND((GW$44-GW46-150-Sheep!$R$321                                           )&gt;(GW$44-GX$44),(GW$44-GW46-150-Sheep!$R$321                                            )&lt;=0),"Alt1-"   &amp;GW45,""),"")
&amp;IFERROR(IF(AND((GW$44-GW46-150-Sheep!$R$322                                           )&gt;(GW$44-GX$44),(GW$44-GW46-150-Sheep!$R$322                                            )&lt;=0),"Alt2-"   &amp;GW45,""),"")</f>
        <v/>
      </c>
      <c r="GX47" s="440" t="str">
        <f xml:space="preserve">                    IF(AND((GX$44                                  -Sheep!$N$252                               )&gt;(GX$44-GY$44),(GX$44                                  -Sheep!$N$252                                )&lt;=0),"Born","")
&amp;                   IF(AND((GX$44-Sheep!$R$320-Sheep!$N$252                                )&gt;(GX$44-GY$44),(GX$44-Sheep!$R$320-Sheep!$N$252                                )&lt;=0),"WeanStd","")
&amp;                   IF(AND((GX$44-Sheep!$R$321-Sheep!$N$252                                )&gt;(GX$44-GY$44),(GX$44-Sheep!$R$321-Sheep!$N$252                                )&lt;=0),"WeanAlt1","")
&amp;                   IF(AND((GX$44-Sheep!$R$322-Sheep!$N$252                                )&gt;(GX$44-GY$44),(GX$44-Sheep!$R$322-Sheep!$N$252                                )&lt;=0),"WeanAlt2","")
&amp;IFERROR(IF(AND((GX$44-GX46                                                                                     )&gt;(GX$44-GY$44),(GX$44-GX46                                                                                     )&lt;=0),"Join-"    &amp;GX45,""),"")
&amp;IFERROR(IF(AND((GX$44-GX46-INDEX(Sheep!$V$327:$V$334,GX45,1))&gt;(GX$44-GY$44),(GX$44-GX46-INDEX(Sheep!$V$327:$V$334,GX45,1))&lt;=0),"Scan-"  &amp;GX45,""),"")
&amp;IFERROR(IF(AND((GX$44-GX46-150                                                                            )&gt;(GX$44-GY$44),(GX$44-GX46-150                                                                             )&lt;=0),"Birth-" &amp;GX45,""),"")
&amp;IFERROR(IF(AND((GX$44-GX46-150-Sheep!$R$320                                           )&gt;(GX$44-GY$44),(GX$44-GX46-150-Sheep!$R$320                                            )&lt;=0),"Wean-"&amp;GX45,""),"")
&amp;IFERROR(IF(AND((GX$44-GX46-150-Sheep!$R$321                                           )&gt;(GX$44-GY$44),(GX$44-GX46-150-Sheep!$R$321                                            )&lt;=0),"Alt1-"   &amp;GX45,""),"")
&amp;IFERROR(IF(AND((GX$44-GX46-150-Sheep!$R$322                                           )&gt;(GX$44-GY$44),(GX$44-GX46-150-Sheep!$R$322                                            )&lt;=0),"Alt2-"   &amp;GX45,""),"")</f>
        <v/>
      </c>
      <c r="GY47" s="440" t="str">
        <f xml:space="preserve">                    IF(AND((GY$44                                  -Sheep!$N$252                               )&gt;(GY$44-GZ$44),(GY$44                                  -Sheep!$N$252                                )&lt;=0),"Born","")
&amp;                   IF(AND((GY$44-Sheep!$R$320-Sheep!$N$252                                )&gt;(GY$44-GZ$44),(GY$44-Sheep!$R$320-Sheep!$N$252                                )&lt;=0),"WeanStd","")
&amp;                   IF(AND((GY$44-Sheep!$R$321-Sheep!$N$252                                )&gt;(GY$44-GZ$44),(GY$44-Sheep!$R$321-Sheep!$N$252                                )&lt;=0),"WeanAlt1","")
&amp;                   IF(AND((GY$44-Sheep!$R$322-Sheep!$N$252                                )&gt;(GY$44-GZ$44),(GY$44-Sheep!$R$322-Sheep!$N$252                                )&lt;=0),"WeanAlt2","")
&amp;IFERROR(IF(AND((GY$44-GY46                                                                                     )&gt;(GY$44-GZ$44),(GY$44-GY46                                                                                     )&lt;=0),"Join-"    &amp;GY45,""),"")
&amp;IFERROR(IF(AND((GY$44-GY46-INDEX(Sheep!$V$327:$V$334,GY45,1))&gt;(GY$44-GZ$44),(GY$44-GY46-INDEX(Sheep!$V$327:$V$334,GY45,1))&lt;=0),"Scan-"  &amp;GY45,""),"")
&amp;IFERROR(IF(AND((GY$44-GY46-150                                                                            )&gt;(GY$44-GZ$44),(GY$44-GY46-150                                                                             )&lt;=0),"Birth-" &amp;GY45,""),"")
&amp;IFERROR(IF(AND((GY$44-GY46-150-Sheep!$R$320                                           )&gt;(GY$44-GZ$44),(GY$44-GY46-150-Sheep!$R$320                                            )&lt;=0),"Wean-"&amp;GY45,""),"")
&amp;IFERROR(IF(AND((GY$44-GY46-150-Sheep!$R$321                                           )&gt;(GY$44-GZ$44),(GY$44-GY46-150-Sheep!$R$321                                            )&lt;=0),"Alt1-"   &amp;GY45,""),"")
&amp;IFERROR(IF(AND((GY$44-GY46-150-Sheep!$R$322                                           )&gt;(GY$44-GZ$44),(GY$44-GY46-150-Sheep!$R$322                                            )&lt;=0),"Alt2-"   &amp;GY45,""),"")</f>
        <v>Alt2-3</v>
      </c>
      <c r="GZ47" s="440" t="str">
        <f xml:space="preserve">                    IF(AND((GZ$44                                  -Sheep!$N$252                               )&gt;(GZ$44-HA$44),(GZ$44                                  -Sheep!$N$252                                )&lt;=0),"Born","")
&amp;                   IF(AND((GZ$44-Sheep!$R$320-Sheep!$N$252                                )&gt;(GZ$44-HA$44),(GZ$44-Sheep!$R$320-Sheep!$N$252                                )&lt;=0),"WeanStd","")
&amp;                   IF(AND((GZ$44-Sheep!$R$321-Sheep!$N$252                                )&gt;(GZ$44-HA$44),(GZ$44-Sheep!$R$321-Sheep!$N$252                                )&lt;=0),"WeanAlt1","")
&amp;                   IF(AND((GZ$44-Sheep!$R$322-Sheep!$N$252                                )&gt;(GZ$44-HA$44),(GZ$44-Sheep!$R$322-Sheep!$N$252                                )&lt;=0),"WeanAlt2","")
&amp;IFERROR(IF(AND((GZ$44-GZ46                                                                                     )&gt;(GZ$44-HA$44),(GZ$44-GZ46                                                                                     )&lt;=0),"Join-"    &amp;GZ45,""),"")
&amp;IFERROR(IF(AND((GZ$44-GZ46-INDEX(Sheep!$V$327:$V$334,GZ45,1))&gt;(GZ$44-HA$44),(GZ$44-GZ46-INDEX(Sheep!$V$327:$V$334,GZ45,1))&lt;=0),"Scan-"  &amp;GZ45,""),"")
&amp;IFERROR(IF(AND((GZ$44-GZ46-150                                                                            )&gt;(GZ$44-HA$44),(GZ$44-GZ46-150                                                                             )&lt;=0),"Birth-" &amp;GZ45,""),"")
&amp;IFERROR(IF(AND((GZ$44-GZ46-150-Sheep!$R$320                                           )&gt;(GZ$44-HA$44),(GZ$44-GZ46-150-Sheep!$R$320                                            )&lt;=0),"Wean-"&amp;GZ45,""),"")
&amp;IFERROR(IF(AND((GZ$44-GZ46-150-Sheep!$R$321                                           )&gt;(GZ$44-HA$44),(GZ$44-GZ46-150-Sheep!$R$321                                            )&lt;=0),"Alt1-"   &amp;GZ45,""),"")
&amp;IFERROR(IF(AND((GZ$44-GZ46-150-Sheep!$R$322                                           )&gt;(GZ$44-HA$44),(GZ$44-GZ46-150-Sheep!$R$322                                            )&lt;=0),"Alt2-"   &amp;GZ45,""),"")</f>
        <v/>
      </c>
      <c r="HA47" s="440" t="str">
        <f xml:space="preserve">                    IF(AND((HA$44                                  -Sheep!$N$252                               )&gt;(HA$44-HB$44),(HA$44                                  -Sheep!$N$252                                )&lt;=0),"Born","")
&amp;                   IF(AND((HA$44-Sheep!$R$320-Sheep!$N$252                                )&gt;(HA$44-HB$44),(HA$44-Sheep!$R$320-Sheep!$N$252                                )&lt;=0),"WeanStd","")
&amp;                   IF(AND((HA$44-Sheep!$R$321-Sheep!$N$252                                )&gt;(HA$44-HB$44),(HA$44-Sheep!$R$321-Sheep!$N$252                                )&lt;=0),"WeanAlt1","")
&amp;                   IF(AND((HA$44-Sheep!$R$322-Sheep!$N$252                                )&gt;(HA$44-HB$44),(HA$44-Sheep!$R$322-Sheep!$N$252                                )&lt;=0),"WeanAlt2","")
&amp;IFERROR(IF(AND((HA$44-HA46                                                                                     )&gt;(HA$44-HB$44),(HA$44-HA46                                                                                     )&lt;=0),"Join-"    &amp;HA45,""),"")
&amp;IFERROR(IF(AND((HA$44-HA46-INDEX(Sheep!$V$327:$V$334,HA45,1))&gt;(HA$44-HB$44),(HA$44-HA46-INDEX(Sheep!$V$327:$V$334,HA45,1))&lt;=0),"Scan-"  &amp;HA45,""),"")
&amp;IFERROR(IF(AND((HA$44-HA46-150                                                                            )&gt;(HA$44-HB$44),(HA$44-HA46-150                                                                             )&lt;=0),"Birth-" &amp;HA45,""),"")
&amp;IFERROR(IF(AND((HA$44-HA46-150-Sheep!$R$320                                           )&gt;(HA$44-HB$44),(HA$44-HA46-150-Sheep!$R$320                                            )&lt;=0),"Wean-"&amp;HA45,""),"")
&amp;IFERROR(IF(AND((HA$44-HA46-150-Sheep!$R$321                                           )&gt;(HA$44-HB$44),(HA$44-HA46-150-Sheep!$R$321                                            )&lt;=0),"Alt1-"   &amp;HA45,""),"")
&amp;IFERROR(IF(AND((HA$44-HA46-150-Sheep!$R$322                                           )&gt;(HA$44-HB$44),(HA$44-HA46-150-Sheep!$R$322                                            )&lt;=0),"Alt2-"   &amp;HA45,""),"")</f>
        <v/>
      </c>
      <c r="HB47" s="440" t="str">
        <f xml:space="preserve">                    IF(AND((HB$44                                  -Sheep!$N$252                               )&gt;(HB$44-HC$44),(HB$44                                  -Sheep!$N$252                                )&lt;=0),"Born","")
&amp;                   IF(AND((HB$44-Sheep!$R$320-Sheep!$N$252                                )&gt;(HB$44-HC$44),(HB$44-Sheep!$R$320-Sheep!$N$252                                )&lt;=0),"WeanStd","")
&amp;                   IF(AND((HB$44-Sheep!$R$321-Sheep!$N$252                                )&gt;(HB$44-HC$44),(HB$44-Sheep!$R$321-Sheep!$N$252                                )&lt;=0),"WeanAlt1","")
&amp;                   IF(AND((HB$44-Sheep!$R$322-Sheep!$N$252                                )&gt;(HB$44-HC$44),(HB$44-Sheep!$R$322-Sheep!$N$252                                )&lt;=0),"WeanAlt2","")
&amp;IFERROR(IF(AND((HB$44-HB46                                                                                     )&gt;(HB$44-HC$44),(HB$44-HB46                                                                                     )&lt;=0),"Join-"    &amp;HB45,""),"")
&amp;IFERROR(IF(AND((HB$44-HB46-INDEX(Sheep!$V$327:$V$334,HB45,1))&gt;(HB$44-HC$44),(HB$44-HB46-INDEX(Sheep!$V$327:$V$334,HB45,1))&lt;=0),"Scan-"  &amp;HB45,""),"")
&amp;IFERROR(IF(AND((HB$44-HB46-150                                                                            )&gt;(HB$44-HC$44),(HB$44-HB46-150                                                                             )&lt;=0),"Birth-" &amp;HB45,""),"")
&amp;IFERROR(IF(AND((HB$44-HB46-150-Sheep!$R$320                                           )&gt;(HB$44-HC$44),(HB$44-HB46-150-Sheep!$R$320                                            )&lt;=0),"Wean-"&amp;HB45,""),"")
&amp;IFERROR(IF(AND((HB$44-HB46-150-Sheep!$R$321                                           )&gt;(HB$44-HC$44),(HB$44-HB46-150-Sheep!$R$321                                            )&lt;=0),"Alt1-"   &amp;HB45,""),"")
&amp;IFERROR(IF(AND((HB$44-HB46-150-Sheep!$R$322                                           )&gt;(HB$44-HC$44),(HB$44-HB46-150-Sheep!$R$322                                            )&lt;=0),"Alt2-"   &amp;HB45,""),"")</f>
        <v/>
      </c>
      <c r="HC47" s="440" t="str">
        <f xml:space="preserve">                    IF(AND((HC$44                                  -Sheep!$N$252                               )&gt;(HC$44-HD$44),(HC$44                                  -Sheep!$N$252                                )&lt;=0),"Born","")
&amp;                   IF(AND((HC$44-Sheep!$R$320-Sheep!$N$252                                )&gt;(HC$44-HD$44),(HC$44-Sheep!$R$320-Sheep!$N$252                                )&lt;=0),"WeanStd","")
&amp;                   IF(AND((HC$44-Sheep!$R$321-Sheep!$N$252                                )&gt;(HC$44-HD$44),(HC$44-Sheep!$R$321-Sheep!$N$252                                )&lt;=0),"WeanAlt1","")
&amp;                   IF(AND((HC$44-Sheep!$R$322-Sheep!$N$252                                )&gt;(HC$44-HD$44),(HC$44-Sheep!$R$322-Sheep!$N$252                                )&lt;=0),"WeanAlt2","")
&amp;IFERROR(IF(AND((HC$44-HC46                                                                                     )&gt;(HC$44-HD$44),(HC$44-HC46                                                                                     )&lt;=0),"Join-"    &amp;HC45,""),"")
&amp;IFERROR(IF(AND((HC$44-HC46-INDEX(Sheep!$V$327:$V$334,HC45,1))&gt;(HC$44-HD$44),(HC$44-HC46-INDEX(Sheep!$V$327:$V$334,HC45,1))&lt;=0),"Scan-"  &amp;HC45,""),"")
&amp;IFERROR(IF(AND((HC$44-HC46-150                                                                            )&gt;(HC$44-HD$44),(HC$44-HC46-150                                                                             )&lt;=0),"Birth-" &amp;HC45,""),"")
&amp;IFERROR(IF(AND((HC$44-HC46-150-Sheep!$R$320                                           )&gt;(HC$44-HD$44),(HC$44-HC46-150-Sheep!$R$320                                            )&lt;=0),"Wean-"&amp;HC45,""),"")
&amp;IFERROR(IF(AND((HC$44-HC46-150-Sheep!$R$321                                           )&gt;(HC$44-HD$44),(HC$44-HC46-150-Sheep!$R$321                                            )&lt;=0),"Alt1-"   &amp;HC45,""),"")
&amp;IFERROR(IF(AND((HC$44-HC46-150-Sheep!$R$322                                           )&gt;(HC$44-HD$44),(HC$44-HC46-150-Sheep!$R$322                                            )&lt;=0),"Alt2-"   &amp;HC45,""),"")</f>
        <v/>
      </c>
      <c r="HD47" s="440" t="str">
        <f xml:space="preserve">                    IF(AND((HD$44                                  -Sheep!$N$252                               )&gt;(HD$44-HE$44),(HD$44                                  -Sheep!$N$252                                )&lt;=0),"Born","")
&amp;                   IF(AND((HD$44-Sheep!$R$320-Sheep!$N$252                                )&gt;(HD$44-HE$44),(HD$44-Sheep!$R$320-Sheep!$N$252                                )&lt;=0),"WeanStd","")
&amp;                   IF(AND((HD$44-Sheep!$R$321-Sheep!$N$252                                )&gt;(HD$44-HE$44),(HD$44-Sheep!$R$321-Sheep!$N$252                                )&lt;=0),"WeanAlt1","")
&amp;                   IF(AND((HD$44-Sheep!$R$322-Sheep!$N$252                                )&gt;(HD$44-HE$44),(HD$44-Sheep!$R$322-Sheep!$N$252                                )&lt;=0),"WeanAlt2","")
&amp;IFERROR(IF(AND((HD$44-HD46                                                                                     )&gt;(HD$44-HE$44),(HD$44-HD46                                                                                     )&lt;=0),"Join-"    &amp;HD45,""),"")
&amp;IFERROR(IF(AND((HD$44-HD46-INDEX(Sheep!$V$327:$V$334,HD45,1))&gt;(HD$44-HE$44),(HD$44-HD46-INDEX(Sheep!$V$327:$V$334,HD45,1))&lt;=0),"Scan-"  &amp;HD45,""),"")
&amp;IFERROR(IF(AND((HD$44-HD46-150                                                                            )&gt;(HD$44-HE$44),(HD$44-HD46-150                                                                             )&lt;=0),"Birth-" &amp;HD45,""),"")
&amp;IFERROR(IF(AND((HD$44-HD46-150-Sheep!$R$320                                           )&gt;(HD$44-HE$44),(HD$44-HD46-150-Sheep!$R$320                                            )&lt;=0),"Wean-"&amp;HD45,""),"")
&amp;IFERROR(IF(AND((HD$44-HD46-150-Sheep!$R$321                                           )&gt;(HD$44-HE$44),(HD$44-HD46-150-Sheep!$R$321                                            )&lt;=0),"Alt1-"   &amp;HD45,""),"")
&amp;IFERROR(IF(AND((HD$44-HD46-150-Sheep!$R$322                                           )&gt;(HD$44-HE$44),(HD$44-HD46-150-Sheep!$R$322                                            )&lt;=0),"Alt2-"   &amp;HD45,""),"")</f>
        <v/>
      </c>
      <c r="HE47" s="440" t="str">
        <f xml:space="preserve">                    IF(AND((HE$44                                  -Sheep!$N$252                               )&gt;(HE$44-HF$44),(HE$44                                  -Sheep!$N$252                                )&lt;=0),"Born","")
&amp;                   IF(AND((HE$44-Sheep!$R$320-Sheep!$N$252                                )&gt;(HE$44-HF$44),(HE$44-Sheep!$R$320-Sheep!$N$252                                )&lt;=0),"WeanStd","")
&amp;                   IF(AND((HE$44-Sheep!$R$321-Sheep!$N$252                                )&gt;(HE$44-HF$44),(HE$44-Sheep!$R$321-Sheep!$N$252                                )&lt;=0),"WeanAlt1","")
&amp;                   IF(AND((HE$44-Sheep!$R$322-Sheep!$N$252                                )&gt;(HE$44-HF$44),(HE$44-Sheep!$R$322-Sheep!$N$252                                )&lt;=0),"WeanAlt2","")
&amp;IFERROR(IF(AND((HE$44-HE46                                                                                     )&gt;(HE$44-HF$44),(HE$44-HE46                                                                                     )&lt;=0),"Join-"    &amp;HE45,""),"")
&amp;IFERROR(IF(AND((HE$44-HE46-INDEX(Sheep!$V$327:$V$334,HE45,1))&gt;(HE$44-HF$44),(HE$44-HE46-INDEX(Sheep!$V$327:$V$334,HE45,1))&lt;=0),"Scan-"  &amp;HE45,""),"")
&amp;IFERROR(IF(AND((HE$44-HE46-150                                                                            )&gt;(HE$44-HF$44),(HE$44-HE46-150                                                                             )&lt;=0),"Birth-" &amp;HE45,""),"")
&amp;IFERROR(IF(AND((HE$44-HE46-150-Sheep!$R$320                                           )&gt;(HE$44-HF$44),(HE$44-HE46-150-Sheep!$R$320                                            )&lt;=0),"Wean-"&amp;HE45,""),"")
&amp;IFERROR(IF(AND((HE$44-HE46-150-Sheep!$R$321                                           )&gt;(HE$44-HF$44),(HE$44-HE46-150-Sheep!$R$321                                            )&lt;=0),"Alt1-"   &amp;HE45,""),"")
&amp;IFERROR(IF(AND((HE$44-HE46-150-Sheep!$R$322                                           )&gt;(HE$44-HF$44),(HE$44-HE46-150-Sheep!$R$322                                            )&lt;=0),"Alt2-"   &amp;HE45,""),"")</f>
        <v/>
      </c>
      <c r="HF47" s="440" t="str">
        <f xml:space="preserve">                    IF(AND((HF$44                                  -Sheep!$N$252                               )&gt;(HF$44-HG$44),(HF$44                                  -Sheep!$N$252                                )&lt;=0),"Born","")
&amp;                   IF(AND((HF$44-Sheep!$R$320-Sheep!$N$252                                )&gt;(HF$44-HG$44),(HF$44-Sheep!$R$320-Sheep!$N$252                                )&lt;=0),"WeanStd","")
&amp;                   IF(AND((HF$44-Sheep!$R$321-Sheep!$N$252                                )&gt;(HF$44-HG$44),(HF$44-Sheep!$R$321-Sheep!$N$252                                )&lt;=0),"WeanAlt1","")
&amp;                   IF(AND((HF$44-Sheep!$R$322-Sheep!$N$252                                )&gt;(HF$44-HG$44),(HF$44-Sheep!$R$322-Sheep!$N$252                                )&lt;=0),"WeanAlt2","")
&amp;IFERROR(IF(AND((HF$44-HF46                                                                                     )&gt;(HF$44-HG$44),(HF$44-HF46                                                                                     )&lt;=0),"Join-"    &amp;HF45,""),"")
&amp;IFERROR(IF(AND((HF$44-HF46-INDEX(Sheep!$V$327:$V$334,HF45,1))&gt;(HF$44-HG$44),(HF$44-HF46-INDEX(Sheep!$V$327:$V$334,HF45,1))&lt;=0),"Scan-"  &amp;HF45,""),"")
&amp;IFERROR(IF(AND((HF$44-HF46-150                                                                            )&gt;(HF$44-HG$44),(HF$44-HF46-150                                                                             )&lt;=0),"Birth-" &amp;HF45,""),"")
&amp;IFERROR(IF(AND((HF$44-HF46-150-Sheep!$R$320                                           )&gt;(HF$44-HG$44),(HF$44-HF46-150-Sheep!$R$320                                            )&lt;=0),"Wean-"&amp;HF45,""),"")
&amp;IFERROR(IF(AND((HF$44-HF46-150-Sheep!$R$321                                           )&gt;(HF$44-HG$44),(HF$44-HF46-150-Sheep!$R$321                                            )&lt;=0),"Alt1-"   &amp;HF45,""),"")
&amp;IFERROR(IF(AND((HF$44-HF46-150-Sheep!$R$322                                           )&gt;(HF$44-HG$44),(HF$44-HF46-150-Sheep!$R$322                                            )&lt;=0),"Alt2-"   &amp;HF45,""),"")</f>
        <v/>
      </c>
      <c r="HG47" s="440" t="str">
        <f xml:space="preserve">                    IF(AND((HG$44                                  -Sheep!$N$252                               )&gt;(HG$44-HH$44),(HG$44                                  -Sheep!$N$252                                )&lt;=0),"Born","")
&amp;                   IF(AND((HG$44-Sheep!$R$320-Sheep!$N$252                                )&gt;(HG$44-HH$44),(HG$44-Sheep!$R$320-Sheep!$N$252                                )&lt;=0),"WeanStd","")
&amp;                   IF(AND((HG$44-Sheep!$R$321-Sheep!$N$252                                )&gt;(HG$44-HH$44),(HG$44-Sheep!$R$321-Sheep!$N$252                                )&lt;=0),"WeanAlt1","")
&amp;                   IF(AND((HG$44-Sheep!$R$322-Sheep!$N$252                                )&gt;(HG$44-HH$44),(HG$44-Sheep!$R$322-Sheep!$N$252                                )&lt;=0),"WeanAlt2","")
&amp;IFERROR(IF(AND((HG$44-HG46                                                                                     )&gt;(HG$44-HH$44),(HG$44-HG46                                                                                     )&lt;=0),"Join-"    &amp;HG45,""),"")
&amp;IFERROR(IF(AND((HG$44-HG46-INDEX(Sheep!$V$327:$V$334,HG45,1))&gt;(HG$44-HH$44),(HG$44-HG46-INDEX(Sheep!$V$327:$V$334,HG45,1))&lt;=0),"Scan-"  &amp;HG45,""),"")
&amp;IFERROR(IF(AND((HG$44-HG46-150                                                                            )&gt;(HG$44-HH$44),(HG$44-HG46-150                                                                             )&lt;=0),"Birth-" &amp;HG45,""),"")
&amp;IFERROR(IF(AND((HG$44-HG46-150-Sheep!$R$320                                           )&gt;(HG$44-HH$44),(HG$44-HG46-150-Sheep!$R$320                                            )&lt;=0),"Wean-"&amp;HG45,""),"")
&amp;IFERROR(IF(AND((HG$44-HG46-150-Sheep!$R$321                                           )&gt;(HG$44-HH$44),(HG$44-HG46-150-Sheep!$R$321                                            )&lt;=0),"Alt1-"   &amp;HG45,""),"")
&amp;IFERROR(IF(AND((HG$44-HG46-150-Sheep!$R$322                                           )&gt;(HG$44-HH$44),(HG$44-HG46-150-Sheep!$R$322                                            )&lt;=0),"Alt2-"   &amp;HG45,""),"")</f>
        <v/>
      </c>
      <c r="HH47" s="440" t="str">
        <f xml:space="preserve">                    IF(AND((HH$44                                  -Sheep!$N$252                               )&gt;(HH$44-HI$44),(HH$44                                  -Sheep!$N$252                                )&lt;=0),"Born","")
&amp;                   IF(AND((HH$44-Sheep!$R$320-Sheep!$N$252                                )&gt;(HH$44-HI$44),(HH$44-Sheep!$R$320-Sheep!$N$252                                )&lt;=0),"WeanStd","")
&amp;                   IF(AND((HH$44-Sheep!$R$321-Sheep!$N$252                                )&gt;(HH$44-HI$44),(HH$44-Sheep!$R$321-Sheep!$N$252                                )&lt;=0),"WeanAlt1","")
&amp;                   IF(AND((HH$44-Sheep!$R$322-Sheep!$N$252                                )&gt;(HH$44-HI$44),(HH$44-Sheep!$R$322-Sheep!$N$252                                )&lt;=0),"WeanAlt2","")
&amp;IFERROR(IF(AND((HH$44-HH46                                                                                     )&gt;(HH$44-HI$44),(HH$44-HH46                                                                                     )&lt;=0),"Join-"    &amp;HH45,""),"")
&amp;IFERROR(IF(AND((HH$44-HH46-INDEX(Sheep!$V$327:$V$334,HH45,1))&gt;(HH$44-HI$44),(HH$44-HH46-INDEX(Sheep!$V$327:$V$334,HH45,1))&lt;=0),"Scan-"  &amp;HH45,""),"")
&amp;IFERROR(IF(AND((HH$44-HH46-150                                                                            )&gt;(HH$44-HI$44),(HH$44-HH46-150                                                                             )&lt;=0),"Birth-" &amp;HH45,""),"")
&amp;IFERROR(IF(AND((HH$44-HH46-150-Sheep!$R$320                                           )&gt;(HH$44-HI$44),(HH$44-HH46-150-Sheep!$R$320                                            )&lt;=0),"Wean-"&amp;HH45,""),"")
&amp;IFERROR(IF(AND((HH$44-HH46-150-Sheep!$R$321                                           )&gt;(HH$44-HI$44),(HH$44-HH46-150-Sheep!$R$321                                            )&lt;=0),"Alt1-"   &amp;HH45,""),"")
&amp;IFERROR(IF(AND((HH$44-HH46-150-Sheep!$R$322                                           )&gt;(HH$44-HI$44),(HH$44-HH46-150-Sheep!$R$322                                            )&lt;=0),"Alt2-"   &amp;HH45,""),"")</f>
        <v>Join-4</v>
      </c>
      <c r="HI47" s="440" t="str">
        <f xml:space="preserve">                    IF(AND((HI$44                                  -Sheep!$N$252                               )&gt;(HI$44-HJ$44),(HI$44                                  -Sheep!$N$252                                )&lt;=0),"Born","")
&amp;                   IF(AND((HI$44-Sheep!$R$320-Sheep!$N$252                                )&gt;(HI$44-HJ$44),(HI$44-Sheep!$R$320-Sheep!$N$252                                )&lt;=0),"WeanStd","")
&amp;                   IF(AND((HI$44-Sheep!$R$321-Sheep!$N$252                                )&gt;(HI$44-HJ$44),(HI$44-Sheep!$R$321-Sheep!$N$252                                )&lt;=0),"WeanAlt1","")
&amp;                   IF(AND((HI$44-Sheep!$R$322-Sheep!$N$252                                )&gt;(HI$44-HJ$44),(HI$44-Sheep!$R$322-Sheep!$N$252                                )&lt;=0),"WeanAlt2","")
&amp;IFERROR(IF(AND((HI$44-HI46                                                                                     )&gt;(HI$44-HJ$44),(HI$44-HI46                                                                                     )&lt;=0),"Join-"    &amp;HI45,""),"")
&amp;IFERROR(IF(AND((HI$44-HI46-INDEX(Sheep!$V$327:$V$334,HI45,1))&gt;(HI$44-HJ$44),(HI$44-HI46-INDEX(Sheep!$V$327:$V$334,HI45,1))&lt;=0),"Scan-"  &amp;HI45,""),"")
&amp;IFERROR(IF(AND((HI$44-HI46-150                                                                            )&gt;(HI$44-HJ$44),(HI$44-HI46-150                                                                             )&lt;=0),"Birth-" &amp;HI45,""),"")
&amp;IFERROR(IF(AND((HI$44-HI46-150-Sheep!$R$320                                           )&gt;(HI$44-HJ$44),(HI$44-HI46-150-Sheep!$R$320                                            )&lt;=0),"Wean-"&amp;HI45,""),"")
&amp;IFERROR(IF(AND((HI$44-HI46-150-Sheep!$R$321                                           )&gt;(HI$44-HJ$44),(HI$44-HI46-150-Sheep!$R$321                                            )&lt;=0),"Alt1-"   &amp;HI45,""),"")
&amp;IFERROR(IF(AND((HI$44-HI46-150-Sheep!$R$322                                           )&gt;(HI$44-HJ$44),(HI$44-HI46-150-Sheep!$R$322                                            )&lt;=0),"Alt2-"   &amp;HI45,""),"")</f>
        <v/>
      </c>
      <c r="HJ47" s="440" t="str">
        <f xml:space="preserve">                    IF(AND((HJ$44                                  -Sheep!$N$252                               )&gt;(HJ$44-HK$44),(HJ$44                                  -Sheep!$N$252                                )&lt;=0),"Born","")
&amp;                   IF(AND((HJ$44-Sheep!$R$320-Sheep!$N$252                                )&gt;(HJ$44-HK$44),(HJ$44-Sheep!$R$320-Sheep!$N$252                                )&lt;=0),"WeanStd","")
&amp;                   IF(AND((HJ$44-Sheep!$R$321-Sheep!$N$252                                )&gt;(HJ$44-HK$44),(HJ$44-Sheep!$R$321-Sheep!$N$252                                )&lt;=0),"WeanAlt1","")
&amp;                   IF(AND((HJ$44-Sheep!$R$322-Sheep!$N$252                                )&gt;(HJ$44-HK$44),(HJ$44-Sheep!$R$322-Sheep!$N$252                                )&lt;=0),"WeanAlt2","")
&amp;IFERROR(IF(AND((HJ$44-HJ46                                                                                     )&gt;(HJ$44-HK$44),(HJ$44-HJ46                                                                                     )&lt;=0),"Join-"    &amp;HJ45,""),"")
&amp;IFERROR(IF(AND((HJ$44-HJ46-INDEX(Sheep!$V$327:$V$334,HJ45,1))&gt;(HJ$44-HK$44),(HJ$44-HJ46-INDEX(Sheep!$V$327:$V$334,HJ45,1))&lt;=0),"Scan-"  &amp;HJ45,""),"")
&amp;IFERROR(IF(AND((HJ$44-HJ46-150                                                                            )&gt;(HJ$44-HK$44),(HJ$44-HJ46-150                                                                             )&lt;=0),"Birth-" &amp;HJ45,""),"")
&amp;IFERROR(IF(AND((HJ$44-HJ46-150-Sheep!$R$320                                           )&gt;(HJ$44-HK$44),(HJ$44-HJ46-150-Sheep!$R$320                                            )&lt;=0),"Wean-"&amp;HJ45,""),"")
&amp;IFERROR(IF(AND((HJ$44-HJ46-150-Sheep!$R$321                                           )&gt;(HJ$44-HK$44),(HJ$44-HJ46-150-Sheep!$R$321                                            )&lt;=0),"Alt1-"   &amp;HJ45,""),"")
&amp;IFERROR(IF(AND((HJ$44-HJ46-150-Sheep!$R$322                                           )&gt;(HJ$44-HK$44),(HJ$44-HJ46-150-Sheep!$R$322                                            )&lt;=0),"Alt2-"   &amp;HJ45,""),"")</f>
        <v/>
      </c>
      <c r="HK47" s="440" t="str">
        <f xml:space="preserve">                    IF(AND((HK$44                                  -Sheep!$N$252                               )&gt;(HK$44-HL$44),(HK$44                                  -Sheep!$N$252                                )&lt;=0),"Born","")
&amp;                   IF(AND((HK$44-Sheep!$R$320-Sheep!$N$252                                )&gt;(HK$44-HL$44),(HK$44-Sheep!$R$320-Sheep!$N$252                                )&lt;=0),"WeanStd","")
&amp;                   IF(AND((HK$44-Sheep!$R$321-Sheep!$N$252                                )&gt;(HK$44-HL$44),(HK$44-Sheep!$R$321-Sheep!$N$252                                )&lt;=0),"WeanAlt1","")
&amp;                   IF(AND((HK$44-Sheep!$R$322-Sheep!$N$252                                )&gt;(HK$44-HL$44),(HK$44-Sheep!$R$322-Sheep!$N$252                                )&lt;=0),"WeanAlt2","")
&amp;IFERROR(IF(AND((HK$44-HK46                                                                                     )&gt;(HK$44-HL$44),(HK$44-HK46                                                                                     )&lt;=0),"Join-"    &amp;HK45,""),"")
&amp;IFERROR(IF(AND((HK$44-HK46-INDEX(Sheep!$V$327:$V$334,HK45,1))&gt;(HK$44-HL$44),(HK$44-HK46-INDEX(Sheep!$V$327:$V$334,HK45,1))&lt;=0),"Scan-"  &amp;HK45,""),"")
&amp;IFERROR(IF(AND((HK$44-HK46-150                                                                            )&gt;(HK$44-HL$44),(HK$44-HK46-150                                                                             )&lt;=0),"Birth-" &amp;HK45,""),"")
&amp;IFERROR(IF(AND((HK$44-HK46-150-Sheep!$R$320                                           )&gt;(HK$44-HL$44),(HK$44-HK46-150-Sheep!$R$320                                            )&lt;=0),"Wean-"&amp;HK45,""),"")
&amp;IFERROR(IF(AND((HK$44-HK46-150-Sheep!$R$321                                           )&gt;(HK$44-HL$44),(HK$44-HK46-150-Sheep!$R$321                                            )&lt;=0),"Alt1-"   &amp;HK45,""),"")
&amp;IFERROR(IF(AND((HK$44-HK46-150-Sheep!$R$322                                           )&gt;(HK$44-HL$44),(HK$44-HK46-150-Sheep!$R$322                                            )&lt;=0),"Alt2-"   &amp;HK45,""),"")</f>
        <v/>
      </c>
      <c r="HL47" s="440" t="str">
        <f xml:space="preserve">                    IF(AND((HL$44                                  -Sheep!$N$252                               )&gt;(HL$44-HM$44),(HL$44                                  -Sheep!$N$252                                )&lt;=0),"Born","")
&amp;                   IF(AND((HL$44-Sheep!$R$320-Sheep!$N$252                                )&gt;(HL$44-HM$44),(HL$44-Sheep!$R$320-Sheep!$N$252                                )&lt;=0),"WeanStd","")
&amp;                   IF(AND((HL$44-Sheep!$R$321-Sheep!$N$252                                )&gt;(HL$44-HM$44),(HL$44-Sheep!$R$321-Sheep!$N$252                                )&lt;=0),"WeanAlt1","")
&amp;                   IF(AND((HL$44-Sheep!$R$322-Sheep!$N$252                                )&gt;(HL$44-HM$44),(HL$44-Sheep!$R$322-Sheep!$N$252                                )&lt;=0),"WeanAlt2","")
&amp;IFERROR(IF(AND((HL$44-HL46                                                                                     )&gt;(HL$44-HM$44),(HL$44-HL46                                                                                     )&lt;=0),"Join-"    &amp;HL45,""),"")
&amp;IFERROR(IF(AND((HL$44-HL46-INDEX(Sheep!$V$327:$V$334,HL45,1))&gt;(HL$44-HM$44),(HL$44-HL46-INDEX(Sheep!$V$327:$V$334,HL45,1))&lt;=0),"Scan-"  &amp;HL45,""),"")
&amp;IFERROR(IF(AND((HL$44-HL46-150                                                                            )&gt;(HL$44-HM$44),(HL$44-HL46-150                                                                             )&lt;=0),"Birth-" &amp;HL45,""),"")
&amp;IFERROR(IF(AND((HL$44-HL46-150-Sheep!$R$320                                           )&gt;(HL$44-HM$44),(HL$44-HL46-150-Sheep!$R$320                                            )&lt;=0),"Wean-"&amp;HL45,""),"")
&amp;IFERROR(IF(AND((HL$44-HL46-150-Sheep!$R$321                                           )&gt;(HL$44-HM$44),(HL$44-HL46-150-Sheep!$R$321                                            )&lt;=0),"Alt1-"   &amp;HL45,""),"")
&amp;IFERROR(IF(AND((HL$44-HL46-150-Sheep!$R$322                                           )&gt;(HL$44-HM$44),(HL$44-HL46-150-Sheep!$R$322                                            )&lt;=0),"Alt2-"   &amp;HL45,""),"")</f>
        <v/>
      </c>
      <c r="HM47" s="440" t="str">
        <f xml:space="preserve">                    IF(AND((HM$44                                  -Sheep!$N$252                               )&gt;(HM$44-HN$44),(HM$44                                  -Sheep!$N$252                                )&lt;=0),"Born","")
&amp;                   IF(AND((HM$44-Sheep!$R$320-Sheep!$N$252                                )&gt;(HM$44-HN$44),(HM$44-Sheep!$R$320-Sheep!$N$252                                )&lt;=0),"WeanStd","")
&amp;                   IF(AND((HM$44-Sheep!$R$321-Sheep!$N$252                                )&gt;(HM$44-HN$44),(HM$44-Sheep!$R$321-Sheep!$N$252                                )&lt;=0),"WeanAlt1","")
&amp;                   IF(AND((HM$44-Sheep!$R$322-Sheep!$N$252                                )&gt;(HM$44-HN$44),(HM$44-Sheep!$R$322-Sheep!$N$252                                )&lt;=0),"WeanAlt2","")
&amp;IFERROR(IF(AND((HM$44-HM46                                                                                     )&gt;(HM$44-HN$44),(HM$44-HM46                                                                                     )&lt;=0),"Join-"    &amp;HM45,""),"")
&amp;IFERROR(IF(AND((HM$44-HM46-INDEX(Sheep!$V$327:$V$334,HM45,1))&gt;(HM$44-HN$44),(HM$44-HM46-INDEX(Sheep!$V$327:$V$334,HM45,1))&lt;=0),"Scan-"  &amp;HM45,""),"")
&amp;IFERROR(IF(AND((HM$44-HM46-150                                                                            )&gt;(HM$44-HN$44),(HM$44-HM46-150                                                                             )&lt;=0),"Birth-" &amp;HM45,""),"")
&amp;IFERROR(IF(AND((HM$44-HM46-150-Sheep!$R$320                                           )&gt;(HM$44-HN$44),(HM$44-HM46-150-Sheep!$R$320                                            )&lt;=0),"Wean-"&amp;HM45,""),"")
&amp;IFERROR(IF(AND((HM$44-HM46-150-Sheep!$R$321                                           )&gt;(HM$44-HN$44),(HM$44-HM46-150-Sheep!$R$321                                            )&lt;=0),"Alt1-"   &amp;HM45,""),"")
&amp;IFERROR(IF(AND((HM$44-HM46-150-Sheep!$R$322                                           )&gt;(HM$44-HN$44),(HM$44-HM46-150-Sheep!$R$322                                            )&lt;=0),"Alt2-"   &amp;HM45,""),"")</f>
        <v/>
      </c>
      <c r="HN47" s="440" t="str">
        <f xml:space="preserve">                    IF(AND((HN$44                                  -Sheep!$N$252                               )&gt;(HN$44-HO$44),(HN$44                                  -Sheep!$N$252                                )&lt;=0),"Born","")
&amp;                   IF(AND((HN$44-Sheep!$R$320-Sheep!$N$252                                )&gt;(HN$44-HO$44),(HN$44-Sheep!$R$320-Sheep!$N$252                                )&lt;=0),"WeanStd","")
&amp;                   IF(AND((HN$44-Sheep!$R$321-Sheep!$N$252                                )&gt;(HN$44-HO$44),(HN$44-Sheep!$R$321-Sheep!$N$252                                )&lt;=0),"WeanAlt1","")
&amp;                   IF(AND((HN$44-Sheep!$R$322-Sheep!$N$252                                )&gt;(HN$44-HO$44),(HN$44-Sheep!$R$322-Sheep!$N$252                                )&lt;=0),"WeanAlt2","")
&amp;IFERROR(IF(AND((HN$44-HN46                                                                                     )&gt;(HN$44-HO$44),(HN$44-HN46                                                                                     )&lt;=0),"Join-"    &amp;HN45,""),"")
&amp;IFERROR(IF(AND((HN$44-HN46-INDEX(Sheep!$V$327:$V$334,HN45,1))&gt;(HN$44-HO$44),(HN$44-HN46-INDEX(Sheep!$V$327:$V$334,HN45,1))&lt;=0),"Scan-"  &amp;HN45,""),"")
&amp;IFERROR(IF(AND((HN$44-HN46-150                                                                            )&gt;(HN$44-HO$44),(HN$44-HN46-150                                                                             )&lt;=0),"Birth-" &amp;HN45,""),"")
&amp;IFERROR(IF(AND((HN$44-HN46-150-Sheep!$R$320                                           )&gt;(HN$44-HO$44),(HN$44-HN46-150-Sheep!$R$320                                            )&lt;=0),"Wean-"&amp;HN45,""),"")
&amp;IFERROR(IF(AND((HN$44-HN46-150-Sheep!$R$321                                           )&gt;(HN$44-HO$44),(HN$44-HN46-150-Sheep!$R$321                                            )&lt;=0),"Alt1-"   &amp;HN45,""),"")
&amp;IFERROR(IF(AND((HN$44-HN46-150-Sheep!$R$322                                           )&gt;(HN$44-HO$44),(HN$44-HN46-150-Sheep!$R$322                                            )&lt;=0),"Alt2-"   &amp;HN45,""),"")</f>
        <v/>
      </c>
      <c r="HO47" s="440" t="str">
        <f xml:space="preserve">                    IF(AND((HO$44                                  -Sheep!$N$252                               )&gt;(HO$44-HP$44),(HO$44                                  -Sheep!$N$252                                )&lt;=0),"Born","")
&amp;                   IF(AND((HO$44-Sheep!$R$320-Sheep!$N$252                                )&gt;(HO$44-HP$44),(HO$44-Sheep!$R$320-Sheep!$N$252                                )&lt;=0),"WeanStd","")
&amp;                   IF(AND((HO$44-Sheep!$R$321-Sheep!$N$252                                )&gt;(HO$44-HP$44),(HO$44-Sheep!$R$321-Sheep!$N$252                                )&lt;=0),"WeanAlt1","")
&amp;                   IF(AND((HO$44-Sheep!$R$322-Sheep!$N$252                                )&gt;(HO$44-HP$44),(HO$44-Sheep!$R$322-Sheep!$N$252                                )&lt;=0),"WeanAlt2","")
&amp;IFERROR(IF(AND((HO$44-HO46                                                                                     )&gt;(HO$44-HP$44),(HO$44-HO46                                                                                     )&lt;=0),"Join-"    &amp;HO45,""),"")
&amp;IFERROR(IF(AND((HO$44-HO46-INDEX(Sheep!$V$327:$V$334,HO45,1))&gt;(HO$44-HP$44),(HO$44-HO46-INDEX(Sheep!$V$327:$V$334,HO45,1))&lt;=0),"Scan-"  &amp;HO45,""),"")
&amp;IFERROR(IF(AND((HO$44-HO46-150                                                                            )&gt;(HO$44-HP$44),(HO$44-HO46-150                                                                             )&lt;=0),"Birth-" &amp;HO45,""),"")
&amp;IFERROR(IF(AND((HO$44-HO46-150-Sheep!$R$320                                           )&gt;(HO$44-HP$44),(HO$44-HO46-150-Sheep!$R$320                                            )&lt;=0),"Wean-"&amp;HO45,""),"")
&amp;IFERROR(IF(AND((HO$44-HO46-150-Sheep!$R$321                                           )&gt;(HO$44-HP$44),(HO$44-HO46-150-Sheep!$R$321                                            )&lt;=0),"Alt1-"   &amp;HO45,""),"")
&amp;IFERROR(IF(AND((HO$44-HO46-150-Sheep!$R$322                                           )&gt;(HO$44-HP$44),(HO$44-HO46-150-Sheep!$R$322                                            )&lt;=0),"Alt2-"   &amp;HO45,""),"")</f>
        <v/>
      </c>
      <c r="HP47" s="440" t="str">
        <f xml:space="preserve">                    IF(AND((HP$44                                  -Sheep!$N$252                               )&gt;(HP$44-HQ$44),(HP$44                                  -Sheep!$N$252                                )&lt;=0),"Born","")
&amp;                   IF(AND((HP$44-Sheep!$R$320-Sheep!$N$252                                )&gt;(HP$44-HQ$44),(HP$44-Sheep!$R$320-Sheep!$N$252                                )&lt;=0),"WeanStd","")
&amp;                   IF(AND((HP$44-Sheep!$R$321-Sheep!$N$252                                )&gt;(HP$44-HQ$44),(HP$44-Sheep!$R$321-Sheep!$N$252                                )&lt;=0),"WeanAlt1","")
&amp;                   IF(AND((HP$44-Sheep!$R$322-Sheep!$N$252                                )&gt;(HP$44-HQ$44),(HP$44-Sheep!$R$322-Sheep!$N$252                                )&lt;=0),"WeanAlt2","")
&amp;IFERROR(IF(AND((HP$44-HP46                                                                                     )&gt;(HP$44-HQ$44),(HP$44-HP46                                                                                     )&lt;=0),"Join-"    &amp;HP45,""),"")
&amp;IFERROR(IF(AND((HP$44-HP46-INDEX(Sheep!$V$327:$V$334,HP45,1))&gt;(HP$44-HQ$44),(HP$44-HP46-INDEX(Sheep!$V$327:$V$334,HP45,1))&lt;=0),"Scan-"  &amp;HP45,""),"")
&amp;IFERROR(IF(AND((HP$44-HP46-150                                                                            )&gt;(HP$44-HQ$44),(HP$44-HP46-150                                                                             )&lt;=0),"Birth-" &amp;HP45,""),"")
&amp;IFERROR(IF(AND((HP$44-HP46-150-Sheep!$R$320                                           )&gt;(HP$44-HQ$44),(HP$44-HP46-150-Sheep!$R$320                                            )&lt;=0),"Wean-"&amp;HP45,""),"")
&amp;IFERROR(IF(AND((HP$44-HP46-150-Sheep!$R$321                                           )&gt;(HP$44-HQ$44),(HP$44-HP46-150-Sheep!$R$321                                            )&lt;=0),"Alt1-"   &amp;HP45,""),"")
&amp;IFERROR(IF(AND((HP$44-HP46-150-Sheep!$R$322                                           )&gt;(HP$44-HQ$44),(HP$44-HP46-150-Sheep!$R$322                                            )&lt;=0),"Alt2-"   &amp;HP45,""),"")</f>
        <v/>
      </c>
      <c r="HQ47" s="440" t="str">
        <f xml:space="preserve">                    IF(AND((HQ$44                                  -Sheep!$N$252                               )&gt;(HQ$44-HR$44),(HQ$44                                  -Sheep!$N$252                                )&lt;=0),"Born","")
&amp;                   IF(AND((HQ$44-Sheep!$R$320-Sheep!$N$252                                )&gt;(HQ$44-HR$44),(HQ$44-Sheep!$R$320-Sheep!$N$252                                )&lt;=0),"WeanStd","")
&amp;                   IF(AND((HQ$44-Sheep!$R$321-Sheep!$N$252                                )&gt;(HQ$44-HR$44),(HQ$44-Sheep!$R$321-Sheep!$N$252                                )&lt;=0),"WeanAlt1","")
&amp;                   IF(AND((HQ$44-Sheep!$R$322-Sheep!$N$252                                )&gt;(HQ$44-HR$44),(HQ$44-Sheep!$R$322-Sheep!$N$252                                )&lt;=0),"WeanAlt2","")
&amp;IFERROR(IF(AND((HQ$44-HQ46                                                                                     )&gt;(HQ$44-HR$44),(HQ$44-HQ46                                                                                     )&lt;=0),"Join-"    &amp;HQ45,""),"")
&amp;IFERROR(IF(AND((HQ$44-HQ46-INDEX(Sheep!$V$327:$V$334,HQ45,1))&gt;(HQ$44-HR$44),(HQ$44-HQ46-INDEX(Sheep!$V$327:$V$334,HQ45,1))&lt;=0),"Scan-"  &amp;HQ45,""),"")
&amp;IFERROR(IF(AND((HQ$44-HQ46-150                                                                            )&gt;(HQ$44-HR$44),(HQ$44-HQ46-150                                                                             )&lt;=0),"Birth-" &amp;HQ45,""),"")
&amp;IFERROR(IF(AND((HQ$44-HQ46-150-Sheep!$R$320                                           )&gt;(HQ$44-HR$44),(HQ$44-HQ46-150-Sheep!$R$320                                            )&lt;=0),"Wean-"&amp;HQ45,""),"")
&amp;IFERROR(IF(AND((HQ$44-HQ46-150-Sheep!$R$321                                           )&gt;(HQ$44-HR$44),(HQ$44-HQ46-150-Sheep!$R$321                                            )&lt;=0),"Alt1-"   &amp;HQ45,""),"")
&amp;IFERROR(IF(AND((HQ$44-HQ46-150-Sheep!$R$322                                           )&gt;(HQ$44-HR$44),(HQ$44-HQ46-150-Sheep!$R$322                                            )&lt;=0),"Alt2-"   &amp;HQ45,""),"")</f>
        <v/>
      </c>
      <c r="HR47" s="440" t="str">
        <f xml:space="preserve">                    IF(AND((HR$44                                  -Sheep!$N$252                               )&gt;(HR$44-HS$44),(HR$44                                  -Sheep!$N$252                                )&lt;=0),"Born","")
&amp;                   IF(AND((HR$44-Sheep!$R$320-Sheep!$N$252                                )&gt;(HR$44-HS$44),(HR$44-Sheep!$R$320-Sheep!$N$252                                )&lt;=0),"WeanStd","")
&amp;                   IF(AND((HR$44-Sheep!$R$321-Sheep!$N$252                                )&gt;(HR$44-HS$44),(HR$44-Sheep!$R$321-Sheep!$N$252                                )&lt;=0),"WeanAlt1","")
&amp;                   IF(AND((HR$44-Sheep!$R$322-Sheep!$N$252                                )&gt;(HR$44-HS$44),(HR$44-Sheep!$R$322-Sheep!$N$252                                )&lt;=0),"WeanAlt2","")
&amp;IFERROR(IF(AND((HR$44-HR46                                                                                     )&gt;(HR$44-HS$44),(HR$44-HR46                                                                                     )&lt;=0),"Join-"    &amp;HR45,""),"")
&amp;IFERROR(IF(AND((HR$44-HR46-INDEX(Sheep!$V$327:$V$334,HR45,1))&gt;(HR$44-HS$44),(HR$44-HR46-INDEX(Sheep!$V$327:$V$334,HR45,1))&lt;=0),"Scan-"  &amp;HR45,""),"")
&amp;IFERROR(IF(AND((HR$44-HR46-150                                                                            )&gt;(HR$44-HS$44),(HR$44-HR46-150                                                                             )&lt;=0),"Birth-" &amp;HR45,""),"")
&amp;IFERROR(IF(AND((HR$44-HR46-150-Sheep!$R$320                                           )&gt;(HR$44-HS$44),(HR$44-HR46-150-Sheep!$R$320                                            )&lt;=0),"Wean-"&amp;HR45,""),"")
&amp;IFERROR(IF(AND((HR$44-HR46-150-Sheep!$R$321                                           )&gt;(HR$44-HS$44),(HR$44-HR46-150-Sheep!$R$321                                            )&lt;=0),"Alt1-"   &amp;HR45,""),"")
&amp;IFERROR(IF(AND((HR$44-HR46-150-Sheep!$R$322                                           )&gt;(HR$44-HS$44),(HR$44-HR46-150-Sheep!$R$322                                            )&lt;=0),"Alt2-"   &amp;HR45,""),"")</f>
        <v>Scan-4</v>
      </c>
      <c r="HS47" s="440" t="str">
        <f xml:space="preserve">                    IF(AND((HS$44                                  -Sheep!$N$252                               )&gt;(HS$44-HT$44),(HS$44                                  -Sheep!$N$252                                )&lt;=0),"Born","")
&amp;                   IF(AND((HS$44-Sheep!$R$320-Sheep!$N$252                                )&gt;(HS$44-HT$44),(HS$44-Sheep!$R$320-Sheep!$N$252                                )&lt;=0),"WeanStd","")
&amp;                   IF(AND((HS$44-Sheep!$R$321-Sheep!$N$252                                )&gt;(HS$44-HT$44),(HS$44-Sheep!$R$321-Sheep!$N$252                                )&lt;=0),"WeanAlt1","")
&amp;                   IF(AND((HS$44-Sheep!$R$322-Sheep!$N$252                                )&gt;(HS$44-HT$44),(HS$44-Sheep!$R$322-Sheep!$N$252                                )&lt;=0),"WeanAlt2","")
&amp;IFERROR(IF(AND((HS$44-HS46                                                                                     )&gt;(HS$44-HT$44),(HS$44-HS46                                                                                     )&lt;=0),"Join-"    &amp;HS45,""),"")
&amp;IFERROR(IF(AND((HS$44-HS46-INDEX(Sheep!$V$327:$V$334,HS45,1))&gt;(HS$44-HT$44),(HS$44-HS46-INDEX(Sheep!$V$327:$V$334,HS45,1))&lt;=0),"Scan-"  &amp;HS45,""),"")
&amp;IFERROR(IF(AND((HS$44-HS46-150                                                                            )&gt;(HS$44-HT$44),(HS$44-HS46-150                                                                             )&lt;=0),"Birth-" &amp;HS45,""),"")
&amp;IFERROR(IF(AND((HS$44-HS46-150-Sheep!$R$320                                           )&gt;(HS$44-HT$44),(HS$44-HS46-150-Sheep!$R$320                                            )&lt;=0),"Wean-"&amp;HS45,""),"")
&amp;IFERROR(IF(AND((HS$44-HS46-150-Sheep!$R$321                                           )&gt;(HS$44-HT$44),(HS$44-HS46-150-Sheep!$R$321                                            )&lt;=0),"Alt1-"   &amp;HS45,""),"")
&amp;IFERROR(IF(AND((HS$44-HS46-150-Sheep!$R$322                                           )&gt;(HS$44-HT$44),(HS$44-HS46-150-Sheep!$R$322                                            )&lt;=0),"Alt2-"   &amp;HS45,""),"")</f>
        <v/>
      </c>
      <c r="HT47" s="440" t="str">
        <f xml:space="preserve">                    IF(AND((HT$44                                  -Sheep!$N$252                               )&gt;(HT$44-HU$44),(HT$44                                  -Sheep!$N$252                                )&lt;=0),"Born","")
&amp;                   IF(AND((HT$44-Sheep!$R$320-Sheep!$N$252                                )&gt;(HT$44-HU$44),(HT$44-Sheep!$R$320-Sheep!$N$252                                )&lt;=0),"WeanStd","")
&amp;                   IF(AND((HT$44-Sheep!$R$321-Sheep!$N$252                                )&gt;(HT$44-HU$44),(HT$44-Sheep!$R$321-Sheep!$N$252                                )&lt;=0),"WeanAlt1","")
&amp;                   IF(AND((HT$44-Sheep!$R$322-Sheep!$N$252                                )&gt;(HT$44-HU$44),(HT$44-Sheep!$R$322-Sheep!$N$252                                )&lt;=0),"WeanAlt2","")
&amp;IFERROR(IF(AND((HT$44-HT46                                                                                     )&gt;(HT$44-HU$44),(HT$44-HT46                                                                                     )&lt;=0),"Join-"    &amp;HT45,""),"")
&amp;IFERROR(IF(AND((HT$44-HT46-INDEX(Sheep!$V$327:$V$334,HT45,1))&gt;(HT$44-HU$44),(HT$44-HT46-INDEX(Sheep!$V$327:$V$334,HT45,1))&lt;=0),"Scan-"  &amp;HT45,""),"")
&amp;IFERROR(IF(AND((HT$44-HT46-150                                                                            )&gt;(HT$44-HU$44),(HT$44-HT46-150                                                                             )&lt;=0),"Birth-" &amp;HT45,""),"")
&amp;IFERROR(IF(AND((HT$44-HT46-150-Sheep!$R$320                                           )&gt;(HT$44-HU$44),(HT$44-HT46-150-Sheep!$R$320                                            )&lt;=0),"Wean-"&amp;HT45,""),"")
&amp;IFERROR(IF(AND((HT$44-HT46-150-Sheep!$R$321                                           )&gt;(HT$44-HU$44),(HT$44-HT46-150-Sheep!$R$321                                            )&lt;=0),"Alt1-"   &amp;HT45,""),"")
&amp;IFERROR(IF(AND((HT$44-HT46-150-Sheep!$R$322                                           )&gt;(HT$44-HU$44),(HT$44-HT46-150-Sheep!$R$322                                            )&lt;=0),"Alt2-"   &amp;HT45,""),"")</f>
        <v/>
      </c>
      <c r="HU47" s="440" t="str">
        <f xml:space="preserve">                    IF(AND((HU$44                                  -Sheep!$N$252                               )&gt;(HU$44-HV$44),(HU$44                                  -Sheep!$N$252                                )&lt;=0),"Born","")
&amp;                   IF(AND((HU$44-Sheep!$R$320-Sheep!$N$252                                )&gt;(HU$44-HV$44),(HU$44-Sheep!$R$320-Sheep!$N$252                                )&lt;=0),"WeanStd","")
&amp;                   IF(AND((HU$44-Sheep!$R$321-Sheep!$N$252                                )&gt;(HU$44-HV$44),(HU$44-Sheep!$R$321-Sheep!$N$252                                )&lt;=0),"WeanAlt1","")
&amp;                   IF(AND((HU$44-Sheep!$R$322-Sheep!$N$252                                )&gt;(HU$44-HV$44),(HU$44-Sheep!$R$322-Sheep!$N$252                                )&lt;=0),"WeanAlt2","")
&amp;IFERROR(IF(AND((HU$44-HU46                                                                                     )&gt;(HU$44-HV$44),(HU$44-HU46                                                                                     )&lt;=0),"Join-"    &amp;HU45,""),"")
&amp;IFERROR(IF(AND((HU$44-HU46-INDEX(Sheep!$V$327:$V$334,HU45,1))&gt;(HU$44-HV$44),(HU$44-HU46-INDEX(Sheep!$V$327:$V$334,HU45,1))&lt;=0),"Scan-"  &amp;HU45,""),"")
&amp;IFERROR(IF(AND((HU$44-HU46-150                                                                            )&gt;(HU$44-HV$44),(HU$44-HU46-150                                                                             )&lt;=0),"Birth-" &amp;HU45,""),"")
&amp;IFERROR(IF(AND((HU$44-HU46-150-Sheep!$R$320                                           )&gt;(HU$44-HV$44),(HU$44-HU46-150-Sheep!$R$320                                            )&lt;=0),"Wean-"&amp;HU45,""),"")
&amp;IFERROR(IF(AND((HU$44-HU46-150-Sheep!$R$321                                           )&gt;(HU$44-HV$44),(HU$44-HU46-150-Sheep!$R$321                                            )&lt;=0),"Alt1-"   &amp;HU45,""),"")
&amp;IFERROR(IF(AND((HU$44-HU46-150-Sheep!$R$322                                           )&gt;(HU$44-HV$44),(HU$44-HU46-150-Sheep!$R$322                                            )&lt;=0),"Alt2-"   &amp;HU45,""),"")</f>
        <v/>
      </c>
      <c r="HV47" s="440" t="str">
        <f xml:space="preserve">                    IF(AND((HV$44                                  -Sheep!$N$252                               )&gt;(HV$44-HW$44),(HV$44                                  -Sheep!$N$252                                )&lt;=0),"Born","")
&amp;                   IF(AND((HV$44-Sheep!$R$320-Sheep!$N$252                                )&gt;(HV$44-HW$44),(HV$44-Sheep!$R$320-Sheep!$N$252                                )&lt;=0),"WeanStd","")
&amp;                   IF(AND((HV$44-Sheep!$R$321-Sheep!$N$252                                )&gt;(HV$44-HW$44),(HV$44-Sheep!$R$321-Sheep!$N$252                                )&lt;=0),"WeanAlt1","")
&amp;                   IF(AND((HV$44-Sheep!$R$322-Sheep!$N$252                                )&gt;(HV$44-HW$44),(HV$44-Sheep!$R$322-Sheep!$N$252                                )&lt;=0),"WeanAlt2","")
&amp;IFERROR(IF(AND((HV$44-HV46                                                                                     )&gt;(HV$44-HW$44),(HV$44-HV46                                                                                     )&lt;=0),"Join-"    &amp;HV45,""),"")
&amp;IFERROR(IF(AND((HV$44-HV46-INDEX(Sheep!$V$327:$V$334,HV45,1))&gt;(HV$44-HW$44),(HV$44-HV46-INDEX(Sheep!$V$327:$V$334,HV45,1))&lt;=0),"Scan-"  &amp;HV45,""),"")
&amp;IFERROR(IF(AND((HV$44-HV46-150                                                                            )&gt;(HV$44-HW$44),(HV$44-HV46-150                                                                             )&lt;=0),"Birth-" &amp;HV45,""),"")
&amp;IFERROR(IF(AND((HV$44-HV46-150-Sheep!$R$320                                           )&gt;(HV$44-HW$44),(HV$44-HV46-150-Sheep!$R$320                                            )&lt;=0),"Wean-"&amp;HV45,""),"")
&amp;IFERROR(IF(AND((HV$44-HV46-150-Sheep!$R$321                                           )&gt;(HV$44-HW$44),(HV$44-HV46-150-Sheep!$R$321                                            )&lt;=0),"Alt1-"   &amp;HV45,""),"")
&amp;IFERROR(IF(AND((HV$44-HV46-150-Sheep!$R$322                                           )&gt;(HV$44-HW$44),(HV$44-HV46-150-Sheep!$R$322                                            )&lt;=0),"Alt2-"   &amp;HV45,""),"")</f>
        <v/>
      </c>
      <c r="HW47" s="440" t="str">
        <f xml:space="preserve">                    IF(AND((HW$44                                  -Sheep!$N$252                               )&gt;(HW$44-HX$44),(HW$44                                  -Sheep!$N$252                                )&lt;=0),"Born","")
&amp;                   IF(AND((HW$44-Sheep!$R$320-Sheep!$N$252                                )&gt;(HW$44-HX$44),(HW$44-Sheep!$R$320-Sheep!$N$252                                )&lt;=0),"WeanStd","")
&amp;                   IF(AND((HW$44-Sheep!$R$321-Sheep!$N$252                                )&gt;(HW$44-HX$44),(HW$44-Sheep!$R$321-Sheep!$N$252                                )&lt;=0),"WeanAlt1","")
&amp;                   IF(AND((HW$44-Sheep!$R$322-Sheep!$N$252                                )&gt;(HW$44-HX$44),(HW$44-Sheep!$R$322-Sheep!$N$252                                )&lt;=0),"WeanAlt2","")
&amp;IFERROR(IF(AND((HW$44-HW46                                                                                     )&gt;(HW$44-HX$44),(HW$44-HW46                                                                                     )&lt;=0),"Join-"    &amp;HW45,""),"")
&amp;IFERROR(IF(AND((HW$44-HW46-INDEX(Sheep!$V$327:$V$334,HW45,1))&gt;(HW$44-HX$44),(HW$44-HW46-INDEX(Sheep!$V$327:$V$334,HW45,1))&lt;=0),"Scan-"  &amp;HW45,""),"")
&amp;IFERROR(IF(AND((HW$44-HW46-150                                                                            )&gt;(HW$44-HX$44),(HW$44-HW46-150                                                                             )&lt;=0),"Birth-" &amp;HW45,""),"")
&amp;IFERROR(IF(AND((HW$44-HW46-150-Sheep!$R$320                                           )&gt;(HW$44-HX$44),(HW$44-HW46-150-Sheep!$R$320                                            )&lt;=0),"Wean-"&amp;HW45,""),"")
&amp;IFERROR(IF(AND((HW$44-HW46-150-Sheep!$R$321                                           )&gt;(HW$44-HX$44),(HW$44-HW46-150-Sheep!$R$321                                            )&lt;=0),"Alt1-"   &amp;HW45,""),"")
&amp;IFERROR(IF(AND((HW$44-HW46-150-Sheep!$R$322                                           )&gt;(HW$44-HX$44),(HW$44-HW46-150-Sheep!$R$322                                            )&lt;=0),"Alt2-"   &amp;HW45,""),"")</f>
        <v/>
      </c>
      <c r="HX47" s="440" t="str">
        <f xml:space="preserve">                    IF(AND((HX$44                                  -Sheep!$N$252                               )&gt;(HX$44-HY$44),(HX$44                                  -Sheep!$N$252                                )&lt;=0),"Born","")
&amp;                   IF(AND((HX$44-Sheep!$R$320-Sheep!$N$252                                )&gt;(HX$44-HY$44),(HX$44-Sheep!$R$320-Sheep!$N$252                                )&lt;=0),"WeanStd","")
&amp;                   IF(AND((HX$44-Sheep!$R$321-Sheep!$N$252                                )&gt;(HX$44-HY$44),(HX$44-Sheep!$R$321-Sheep!$N$252                                )&lt;=0),"WeanAlt1","")
&amp;                   IF(AND((HX$44-Sheep!$R$322-Sheep!$N$252                                )&gt;(HX$44-HY$44),(HX$44-Sheep!$R$322-Sheep!$N$252                                )&lt;=0),"WeanAlt2","")
&amp;IFERROR(IF(AND((HX$44-HX46                                                                                     )&gt;(HX$44-HY$44),(HX$44-HX46                                                                                     )&lt;=0),"Join-"    &amp;HX45,""),"")
&amp;IFERROR(IF(AND((HX$44-HX46-INDEX(Sheep!$V$327:$V$334,HX45,1))&gt;(HX$44-HY$44),(HX$44-HX46-INDEX(Sheep!$V$327:$V$334,HX45,1))&lt;=0),"Scan-"  &amp;HX45,""),"")
&amp;IFERROR(IF(AND((HX$44-HX46-150                                                                            )&gt;(HX$44-HY$44),(HX$44-HX46-150                                                                             )&lt;=0),"Birth-" &amp;HX45,""),"")
&amp;IFERROR(IF(AND((HX$44-HX46-150-Sheep!$R$320                                           )&gt;(HX$44-HY$44),(HX$44-HX46-150-Sheep!$R$320                                            )&lt;=0),"Wean-"&amp;HX45,""),"")
&amp;IFERROR(IF(AND((HX$44-HX46-150-Sheep!$R$321                                           )&gt;(HX$44-HY$44),(HX$44-HX46-150-Sheep!$R$321                                            )&lt;=0),"Alt1-"   &amp;HX45,""),"")
&amp;IFERROR(IF(AND((HX$44-HX46-150-Sheep!$R$322                                           )&gt;(HX$44-HY$44),(HX$44-HX46-150-Sheep!$R$322                                            )&lt;=0),"Alt2-"   &amp;HX45,""),"")</f>
        <v/>
      </c>
      <c r="HY47" s="440" t="str">
        <f xml:space="preserve">                    IF(AND((HY$44                                  -Sheep!$N$252                               )&gt;(HY$44-HZ$44),(HY$44                                  -Sheep!$N$252                                )&lt;=0),"Born","")
&amp;                   IF(AND((HY$44-Sheep!$R$320-Sheep!$N$252                                )&gt;(HY$44-HZ$44),(HY$44-Sheep!$R$320-Sheep!$N$252                                )&lt;=0),"WeanStd","")
&amp;                   IF(AND((HY$44-Sheep!$R$321-Sheep!$N$252                                )&gt;(HY$44-HZ$44),(HY$44-Sheep!$R$321-Sheep!$N$252                                )&lt;=0),"WeanAlt1","")
&amp;                   IF(AND((HY$44-Sheep!$R$322-Sheep!$N$252                                )&gt;(HY$44-HZ$44),(HY$44-Sheep!$R$322-Sheep!$N$252                                )&lt;=0),"WeanAlt2","")
&amp;IFERROR(IF(AND((HY$44-HY46                                                                                     )&gt;(HY$44-HZ$44),(HY$44-HY46                                                                                     )&lt;=0),"Join-"    &amp;HY45,""),"")
&amp;IFERROR(IF(AND((HY$44-HY46-INDEX(Sheep!$V$327:$V$334,HY45,1))&gt;(HY$44-HZ$44),(HY$44-HY46-INDEX(Sheep!$V$327:$V$334,HY45,1))&lt;=0),"Scan-"  &amp;HY45,""),"")
&amp;IFERROR(IF(AND((HY$44-HY46-150                                                                            )&gt;(HY$44-HZ$44),(HY$44-HY46-150                                                                             )&lt;=0),"Birth-" &amp;HY45,""),"")
&amp;IFERROR(IF(AND((HY$44-HY46-150-Sheep!$R$320                                           )&gt;(HY$44-HZ$44),(HY$44-HY46-150-Sheep!$R$320                                            )&lt;=0),"Wean-"&amp;HY45,""),"")
&amp;IFERROR(IF(AND((HY$44-HY46-150-Sheep!$R$321                                           )&gt;(HY$44-HZ$44),(HY$44-HY46-150-Sheep!$R$321                                            )&lt;=0),"Alt1-"   &amp;HY45,""),"")
&amp;IFERROR(IF(AND((HY$44-HY46-150-Sheep!$R$322                                           )&gt;(HY$44-HZ$44),(HY$44-HY46-150-Sheep!$R$322                                            )&lt;=0),"Alt2-"   &amp;HY45,""),"")</f>
        <v/>
      </c>
      <c r="HZ47" s="440" t="str">
        <f xml:space="preserve">                    IF(AND((HZ$44                                  -Sheep!$N$252                               )&gt;(HZ$44-IA$44),(HZ$44                                  -Sheep!$N$252                                )&lt;=0),"Born","")
&amp;                   IF(AND((HZ$44-Sheep!$R$320-Sheep!$N$252                                )&gt;(HZ$44-IA$44),(HZ$44-Sheep!$R$320-Sheep!$N$252                                )&lt;=0),"WeanStd","")
&amp;                   IF(AND((HZ$44-Sheep!$R$321-Sheep!$N$252                                )&gt;(HZ$44-IA$44),(HZ$44-Sheep!$R$321-Sheep!$N$252                                )&lt;=0),"WeanAlt1","")
&amp;                   IF(AND((HZ$44-Sheep!$R$322-Sheep!$N$252                                )&gt;(HZ$44-IA$44),(HZ$44-Sheep!$R$322-Sheep!$N$252                                )&lt;=0),"WeanAlt2","")
&amp;IFERROR(IF(AND((HZ$44-HZ46                                                                                     )&gt;(HZ$44-IA$44),(HZ$44-HZ46                                                                                     )&lt;=0),"Join-"    &amp;HZ45,""),"")
&amp;IFERROR(IF(AND((HZ$44-HZ46-INDEX(Sheep!$V$327:$V$334,HZ45,1))&gt;(HZ$44-IA$44),(HZ$44-HZ46-INDEX(Sheep!$V$327:$V$334,HZ45,1))&lt;=0),"Scan-"  &amp;HZ45,""),"")
&amp;IFERROR(IF(AND((HZ$44-HZ46-150                                                                            )&gt;(HZ$44-IA$44),(HZ$44-HZ46-150                                                                             )&lt;=0),"Birth-" &amp;HZ45,""),"")
&amp;IFERROR(IF(AND((HZ$44-HZ46-150-Sheep!$R$320                                           )&gt;(HZ$44-IA$44),(HZ$44-HZ46-150-Sheep!$R$320                                            )&lt;=0),"Wean-"&amp;HZ45,""),"")
&amp;IFERROR(IF(AND((HZ$44-HZ46-150-Sheep!$R$321                                           )&gt;(HZ$44-IA$44),(HZ$44-HZ46-150-Sheep!$R$321                                            )&lt;=0),"Alt1-"   &amp;HZ45,""),"")
&amp;IFERROR(IF(AND((HZ$44-HZ46-150-Sheep!$R$322                                           )&gt;(HZ$44-IA$44),(HZ$44-HZ46-150-Sheep!$R$322                                            )&lt;=0),"Alt2-"   &amp;HZ45,""),"")</f>
        <v/>
      </c>
      <c r="IA47" s="440" t="str">
        <f xml:space="preserve">                    IF(AND((IA$44                                  -Sheep!$N$252                               )&gt;(IA$44-IB$44),(IA$44                                  -Sheep!$N$252                                )&lt;=0),"Born","")
&amp;                   IF(AND((IA$44-Sheep!$R$320-Sheep!$N$252                                )&gt;(IA$44-IB$44),(IA$44-Sheep!$R$320-Sheep!$N$252                                )&lt;=0),"WeanStd","")
&amp;                   IF(AND((IA$44-Sheep!$R$321-Sheep!$N$252                                )&gt;(IA$44-IB$44),(IA$44-Sheep!$R$321-Sheep!$N$252                                )&lt;=0),"WeanAlt1","")
&amp;                   IF(AND((IA$44-Sheep!$R$322-Sheep!$N$252                                )&gt;(IA$44-IB$44),(IA$44-Sheep!$R$322-Sheep!$N$252                                )&lt;=0),"WeanAlt2","")
&amp;IFERROR(IF(AND((IA$44-IA46                                                                                     )&gt;(IA$44-IB$44),(IA$44-IA46                                                                                     )&lt;=0),"Join-"    &amp;IA45,""),"")
&amp;IFERROR(IF(AND((IA$44-IA46-INDEX(Sheep!$V$327:$V$334,IA45,1))&gt;(IA$44-IB$44),(IA$44-IA46-INDEX(Sheep!$V$327:$V$334,IA45,1))&lt;=0),"Scan-"  &amp;IA45,""),"")
&amp;IFERROR(IF(AND((IA$44-IA46-150                                                                            )&gt;(IA$44-IB$44),(IA$44-IA46-150                                                                             )&lt;=0),"Birth-" &amp;IA45,""),"")
&amp;IFERROR(IF(AND((IA$44-IA46-150-Sheep!$R$320                                           )&gt;(IA$44-IB$44),(IA$44-IA46-150-Sheep!$R$320                                            )&lt;=0),"Wean-"&amp;IA45,""),"")
&amp;IFERROR(IF(AND((IA$44-IA46-150-Sheep!$R$321                                           )&gt;(IA$44-IB$44),(IA$44-IA46-150-Sheep!$R$321                                            )&lt;=0),"Alt1-"   &amp;IA45,""),"")
&amp;IFERROR(IF(AND((IA$44-IA46-150-Sheep!$R$322                                           )&gt;(IA$44-IB$44),(IA$44-IA46-150-Sheep!$R$322                                            )&lt;=0),"Alt2-"   &amp;IA45,""),"")</f>
        <v/>
      </c>
      <c r="IB47" s="440" t="str">
        <f xml:space="preserve">                    IF(AND((IB$44                                  -Sheep!$N$252                               )&gt;(IB$44-IC$44),(IB$44                                  -Sheep!$N$252                                )&lt;=0),"Born","")
&amp;                   IF(AND((IB$44-Sheep!$R$320-Sheep!$N$252                                )&gt;(IB$44-IC$44),(IB$44-Sheep!$R$320-Sheep!$N$252                                )&lt;=0),"WeanStd","")
&amp;                   IF(AND((IB$44-Sheep!$R$321-Sheep!$N$252                                )&gt;(IB$44-IC$44),(IB$44-Sheep!$R$321-Sheep!$N$252                                )&lt;=0),"WeanAlt1","")
&amp;                   IF(AND((IB$44-Sheep!$R$322-Sheep!$N$252                                )&gt;(IB$44-IC$44),(IB$44-Sheep!$R$322-Sheep!$N$252                                )&lt;=0),"WeanAlt2","")
&amp;IFERROR(IF(AND((IB$44-IB46                                                                                     )&gt;(IB$44-IC$44),(IB$44-IB46                                                                                     )&lt;=0),"Join-"    &amp;IB45,""),"")
&amp;IFERROR(IF(AND((IB$44-IB46-INDEX(Sheep!$V$327:$V$334,IB45,1))&gt;(IB$44-IC$44),(IB$44-IB46-INDEX(Sheep!$V$327:$V$334,IB45,1))&lt;=0),"Scan-"  &amp;IB45,""),"")
&amp;IFERROR(IF(AND((IB$44-IB46-150                                                                            )&gt;(IB$44-IC$44),(IB$44-IB46-150                                                                             )&lt;=0),"Birth-" &amp;IB45,""),"")
&amp;IFERROR(IF(AND((IB$44-IB46-150-Sheep!$R$320                                           )&gt;(IB$44-IC$44),(IB$44-IB46-150-Sheep!$R$320                                            )&lt;=0),"Wean-"&amp;IB45,""),"")
&amp;IFERROR(IF(AND((IB$44-IB46-150-Sheep!$R$321                                           )&gt;(IB$44-IC$44),(IB$44-IB46-150-Sheep!$R$321                                            )&lt;=0),"Alt1-"   &amp;IB45,""),"")
&amp;IFERROR(IF(AND((IB$44-IB46-150-Sheep!$R$322                                           )&gt;(IB$44-IC$44),(IB$44-IB46-150-Sheep!$R$322                                            )&lt;=0),"Alt2-"   &amp;IB45,""),"")</f>
        <v/>
      </c>
      <c r="IC47" s="440" t="str">
        <f xml:space="preserve">                    IF(AND((IC$44                                  -Sheep!$N$252                               )&gt;(IC$44-ID$44),(IC$44                                  -Sheep!$N$252                                )&lt;=0),"Born","")
&amp;                   IF(AND((IC$44-Sheep!$R$320-Sheep!$N$252                                )&gt;(IC$44-ID$44),(IC$44-Sheep!$R$320-Sheep!$N$252                                )&lt;=0),"WeanStd","")
&amp;                   IF(AND((IC$44-Sheep!$R$321-Sheep!$N$252                                )&gt;(IC$44-ID$44),(IC$44-Sheep!$R$321-Sheep!$N$252                                )&lt;=0),"WeanAlt1","")
&amp;                   IF(AND((IC$44-Sheep!$R$322-Sheep!$N$252                                )&gt;(IC$44-ID$44),(IC$44-Sheep!$R$322-Sheep!$N$252                                )&lt;=0),"WeanAlt2","")
&amp;IFERROR(IF(AND((IC$44-IC46                                                                                     )&gt;(IC$44-ID$44),(IC$44-IC46                                                                                     )&lt;=0),"Join-"    &amp;IC45,""),"")
&amp;IFERROR(IF(AND((IC$44-IC46-INDEX(Sheep!$V$327:$V$334,IC45,1))&gt;(IC$44-ID$44),(IC$44-IC46-INDEX(Sheep!$V$327:$V$334,IC45,1))&lt;=0),"Scan-"  &amp;IC45,""),"")
&amp;IFERROR(IF(AND((IC$44-IC46-150                                                                            )&gt;(IC$44-ID$44),(IC$44-IC46-150                                                                             )&lt;=0),"Birth-" &amp;IC45,""),"")
&amp;IFERROR(IF(AND((IC$44-IC46-150-Sheep!$R$320                                           )&gt;(IC$44-ID$44),(IC$44-IC46-150-Sheep!$R$320                                            )&lt;=0),"Wean-"&amp;IC45,""),"")
&amp;IFERROR(IF(AND((IC$44-IC46-150-Sheep!$R$321                                           )&gt;(IC$44-ID$44),(IC$44-IC46-150-Sheep!$R$321                                            )&lt;=0),"Alt1-"   &amp;IC45,""),"")
&amp;IFERROR(IF(AND((IC$44-IC46-150-Sheep!$R$322                                           )&gt;(IC$44-ID$44),(IC$44-IC46-150-Sheep!$R$322                                            )&lt;=0),"Alt2-"   &amp;IC45,""),"")</f>
        <v/>
      </c>
      <c r="ID47" s="440" t="str">
        <f xml:space="preserve">                    IF(AND((ID$44                                  -Sheep!$N$252                               )&gt;(ID$44-IE$44),(ID$44                                  -Sheep!$N$252                                )&lt;=0),"Born","")
&amp;                   IF(AND((ID$44-Sheep!$R$320-Sheep!$N$252                                )&gt;(ID$44-IE$44),(ID$44-Sheep!$R$320-Sheep!$N$252                                )&lt;=0),"WeanStd","")
&amp;                   IF(AND((ID$44-Sheep!$R$321-Sheep!$N$252                                )&gt;(ID$44-IE$44),(ID$44-Sheep!$R$321-Sheep!$N$252                                )&lt;=0),"WeanAlt1","")
&amp;                   IF(AND((ID$44-Sheep!$R$322-Sheep!$N$252                                )&gt;(ID$44-IE$44),(ID$44-Sheep!$R$322-Sheep!$N$252                                )&lt;=0),"WeanAlt2","")
&amp;IFERROR(IF(AND((ID$44-ID46                                                                                     )&gt;(ID$44-IE$44),(ID$44-ID46                                                                                     )&lt;=0),"Join-"    &amp;ID45,""),"")
&amp;IFERROR(IF(AND((ID$44-ID46-INDEX(Sheep!$V$327:$V$334,ID45,1))&gt;(ID$44-IE$44),(ID$44-ID46-INDEX(Sheep!$V$327:$V$334,ID45,1))&lt;=0),"Scan-"  &amp;ID45,""),"")
&amp;IFERROR(IF(AND((ID$44-ID46-150                                                                            )&gt;(ID$44-IE$44),(ID$44-ID46-150                                                                             )&lt;=0),"Birth-" &amp;ID45,""),"")
&amp;IFERROR(IF(AND((ID$44-ID46-150-Sheep!$R$320                                           )&gt;(ID$44-IE$44),(ID$44-ID46-150-Sheep!$R$320                                            )&lt;=0),"Wean-"&amp;ID45,""),"")
&amp;IFERROR(IF(AND((ID$44-ID46-150-Sheep!$R$321                                           )&gt;(ID$44-IE$44),(ID$44-ID46-150-Sheep!$R$321                                            )&lt;=0),"Alt1-"   &amp;ID45,""),"")
&amp;IFERROR(IF(AND((ID$44-ID46-150-Sheep!$R$322                                           )&gt;(ID$44-IE$44),(ID$44-ID46-150-Sheep!$R$322                                            )&lt;=0),"Alt2-"   &amp;ID45,""),"")</f>
        <v>Birth-4</v>
      </c>
      <c r="IE47" s="440" t="str">
        <f xml:space="preserve">                    IF(AND((IE$44                                  -Sheep!$N$252                               )&gt;(IE$44-IF$44),(IE$44                                  -Sheep!$N$252                                )&lt;=0),"Born","")
&amp;                   IF(AND((IE$44-Sheep!$R$320-Sheep!$N$252                                )&gt;(IE$44-IF$44),(IE$44-Sheep!$R$320-Sheep!$N$252                                )&lt;=0),"WeanStd","")
&amp;                   IF(AND((IE$44-Sheep!$R$321-Sheep!$N$252                                )&gt;(IE$44-IF$44),(IE$44-Sheep!$R$321-Sheep!$N$252                                )&lt;=0),"WeanAlt1","")
&amp;                   IF(AND((IE$44-Sheep!$R$322-Sheep!$N$252                                )&gt;(IE$44-IF$44),(IE$44-Sheep!$R$322-Sheep!$N$252                                )&lt;=0),"WeanAlt2","")
&amp;IFERROR(IF(AND((IE$44-IE46                                                                                     )&gt;(IE$44-IF$44),(IE$44-IE46                                                                                     )&lt;=0),"Join-"    &amp;IE45,""),"")
&amp;IFERROR(IF(AND((IE$44-IE46-INDEX(Sheep!$V$327:$V$334,IE45,1))&gt;(IE$44-IF$44),(IE$44-IE46-INDEX(Sheep!$V$327:$V$334,IE45,1))&lt;=0),"Scan-"  &amp;IE45,""),"")
&amp;IFERROR(IF(AND((IE$44-IE46-150                                                                            )&gt;(IE$44-IF$44),(IE$44-IE46-150                                                                             )&lt;=0),"Birth-" &amp;IE45,""),"")
&amp;IFERROR(IF(AND((IE$44-IE46-150-Sheep!$R$320                                           )&gt;(IE$44-IF$44),(IE$44-IE46-150-Sheep!$R$320                                            )&lt;=0),"Wean-"&amp;IE45,""),"")
&amp;IFERROR(IF(AND((IE$44-IE46-150-Sheep!$R$321                                           )&gt;(IE$44-IF$44),(IE$44-IE46-150-Sheep!$R$321                                            )&lt;=0),"Alt1-"   &amp;IE45,""),"")
&amp;IFERROR(IF(AND((IE$44-IE46-150-Sheep!$R$322                                           )&gt;(IE$44-IF$44),(IE$44-IE46-150-Sheep!$R$322                                            )&lt;=0),"Alt2-"   &amp;IE45,""),"")</f>
        <v/>
      </c>
      <c r="IF47" s="440" t="str">
        <f xml:space="preserve">                    IF(AND((IF$44                                  -Sheep!$N$252                               )&gt;(IF$44-IG$44),(IF$44                                  -Sheep!$N$252                                )&lt;=0),"Born","")
&amp;                   IF(AND((IF$44-Sheep!$R$320-Sheep!$N$252                                )&gt;(IF$44-IG$44),(IF$44-Sheep!$R$320-Sheep!$N$252                                )&lt;=0),"WeanStd","")
&amp;                   IF(AND((IF$44-Sheep!$R$321-Sheep!$N$252                                )&gt;(IF$44-IG$44),(IF$44-Sheep!$R$321-Sheep!$N$252                                )&lt;=0),"WeanAlt1","")
&amp;                   IF(AND((IF$44-Sheep!$R$322-Sheep!$N$252                                )&gt;(IF$44-IG$44),(IF$44-Sheep!$R$322-Sheep!$N$252                                )&lt;=0),"WeanAlt2","")
&amp;IFERROR(IF(AND((IF$44-IF46                                                                                     )&gt;(IF$44-IG$44),(IF$44-IF46                                                                                     )&lt;=0),"Join-"    &amp;IF45,""),"")
&amp;IFERROR(IF(AND((IF$44-IF46-INDEX(Sheep!$V$327:$V$334,IF45,1))&gt;(IF$44-IG$44),(IF$44-IF46-INDEX(Sheep!$V$327:$V$334,IF45,1))&lt;=0),"Scan-"  &amp;IF45,""),"")
&amp;IFERROR(IF(AND((IF$44-IF46-150                                                                            )&gt;(IF$44-IG$44),(IF$44-IF46-150                                                                             )&lt;=0),"Birth-" &amp;IF45,""),"")
&amp;IFERROR(IF(AND((IF$44-IF46-150-Sheep!$R$320                                           )&gt;(IF$44-IG$44),(IF$44-IF46-150-Sheep!$R$320                                            )&lt;=0),"Wean-"&amp;IF45,""),"")
&amp;IFERROR(IF(AND((IF$44-IF46-150-Sheep!$R$321                                           )&gt;(IF$44-IG$44),(IF$44-IF46-150-Sheep!$R$321                                            )&lt;=0),"Alt1-"   &amp;IF45,""),"")
&amp;IFERROR(IF(AND((IF$44-IF46-150-Sheep!$R$322                                           )&gt;(IF$44-IG$44),(IF$44-IF46-150-Sheep!$R$322                                            )&lt;=0),"Alt2-"   &amp;IF45,""),"")</f>
        <v/>
      </c>
      <c r="IG47" s="440" t="str">
        <f xml:space="preserve">                    IF(AND((IG$44                                  -Sheep!$N$252                               )&gt;(IG$44-IH$44),(IG$44                                  -Sheep!$N$252                                )&lt;=0),"Born","")
&amp;                   IF(AND((IG$44-Sheep!$R$320-Sheep!$N$252                                )&gt;(IG$44-IH$44),(IG$44-Sheep!$R$320-Sheep!$N$252                                )&lt;=0),"WeanStd","")
&amp;                   IF(AND((IG$44-Sheep!$R$321-Sheep!$N$252                                )&gt;(IG$44-IH$44),(IG$44-Sheep!$R$321-Sheep!$N$252                                )&lt;=0),"WeanAlt1","")
&amp;                   IF(AND((IG$44-Sheep!$R$322-Sheep!$N$252                                )&gt;(IG$44-IH$44),(IG$44-Sheep!$R$322-Sheep!$N$252                                )&lt;=0),"WeanAlt2","")
&amp;IFERROR(IF(AND((IG$44-IG46                                                                                     )&gt;(IG$44-IH$44),(IG$44-IG46                                                                                     )&lt;=0),"Join-"    &amp;IG45,""),"")
&amp;IFERROR(IF(AND((IG$44-IG46-INDEX(Sheep!$V$327:$V$334,IG45,1))&gt;(IG$44-IH$44),(IG$44-IG46-INDEX(Sheep!$V$327:$V$334,IG45,1))&lt;=0),"Scan-"  &amp;IG45,""),"")
&amp;IFERROR(IF(AND((IG$44-IG46-150                                                                            )&gt;(IG$44-IH$44),(IG$44-IG46-150                                                                             )&lt;=0),"Birth-" &amp;IG45,""),"")
&amp;IFERROR(IF(AND((IG$44-IG46-150-Sheep!$R$320                                           )&gt;(IG$44-IH$44),(IG$44-IG46-150-Sheep!$R$320                                            )&lt;=0),"Wean-"&amp;IG45,""),"")
&amp;IFERROR(IF(AND((IG$44-IG46-150-Sheep!$R$321                                           )&gt;(IG$44-IH$44),(IG$44-IG46-150-Sheep!$R$321                                            )&lt;=0),"Alt1-"   &amp;IG45,""),"")
&amp;IFERROR(IF(AND((IG$44-IG46-150-Sheep!$R$322                                           )&gt;(IG$44-IH$44),(IG$44-IG46-150-Sheep!$R$322                                            )&lt;=0),"Alt2-"   &amp;IG45,""),"")</f>
        <v/>
      </c>
      <c r="IH47" s="440" t="str">
        <f xml:space="preserve">                    IF(AND((IH$44                                  -Sheep!$N$252                               )&gt;(IH$44-II$44),(IH$44                                  -Sheep!$N$252                                )&lt;=0),"Born","")
&amp;                   IF(AND((IH$44-Sheep!$R$320-Sheep!$N$252                                )&gt;(IH$44-II$44),(IH$44-Sheep!$R$320-Sheep!$N$252                                )&lt;=0),"WeanStd","")
&amp;                   IF(AND((IH$44-Sheep!$R$321-Sheep!$N$252                                )&gt;(IH$44-II$44),(IH$44-Sheep!$R$321-Sheep!$N$252                                )&lt;=0),"WeanAlt1","")
&amp;                   IF(AND((IH$44-Sheep!$R$322-Sheep!$N$252                                )&gt;(IH$44-II$44),(IH$44-Sheep!$R$322-Sheep!$N$252                                )&lt;=0),"WeanAlt2","")
&amp;IFERROR(IF(AND((IH$44-IH46                                                                                     )&gt;(IH$44-II$44),(IH$44-IH46                                                                                     )&lt;=0),"Join-"    &amp;IH45,""),"")
&amp;IFERROR(IF(AND((IH$44-IH46-INDEX(Sheep!$V$327:$V$334,IH45,1))&gt;(IH$44-II$44),(IH$44-IH46-INDEX(Sheep!$V$327:$V$334,IH45,1))&lt;=0),"Scan-"  &amp;IH45,""),"")
&amp;IFERROR(IF(AND((IH$44-IH46-150                                                                            )&gt;(IH$44-II$44),(IH$44-IH46-150                                                                             )&lt;=0),"Birth-" &amp;IH45,""),"")
&amp;IFERROR(IF(AND((IH$44-IH46-150-Sheep!$R$320                                           )&gt;(IH$44-II$44),(IH$44-IH46-150-Sheep!$R$320                                            )&lt;=0),"Wean-"&amp;IH45,""),"")
&amp;IFERROR(IF(AND((IH$44-IH46-150-Sheep!$R$321                                           )&gt;(IH$44-II$44),(IH$44-IH46-150-Sheep!$R$321                                            )&lt;=0),"Alt1-"   &amp;IH45,""),"")
&amp;IFERROR(IF(AND((IH$44-IH46-150-Sheep!$R$322                                           )&gt;(IH$44-II$44),(IH$44-IH46-150-Sheep!$R$322                                            )&lt;=0),"Alt2-"   &amp;IH45,""),"")</f>
        <v/>
      </c>
      <c r="II47" s="440" t="str">
        <f xml:space="preserve">                    IF(AND((II$44                                  -Sheep!$N$252                               )&gt;(II$44-IJ$44),(II$44                                  -Sheep!$N$252                                )&lt;=0),"Born","")
&amp;                   IF(AND((II$44-Sheep!$R$320-Sheep!$N$252                                )&gt;(II$44-IJ$44),(II$44-Sheep!$R$320-Sheep!$N$252                                )&lt;=0),"WeanStd","")
&amp;                   IF(AND((II$44-Sheep!$R$321-Sheep!$N$252                                )&gt;(II$44-IJ$44),(II$44-Sheep!$R$321-Sheep!$N$252                                )&lt;=0),"WeanAlt1","")
&amp;                   IF(AND((II$44-Sheep!$R$322-Sheep!$N$252                                )&gt;(II$44-IJ$44),(II$44-Sheep!$R$322-Sheep!$N$252                                )&lt;=0),"WeanAlt2","")
&amp;IFERROR(IF(AND((II$44-II46                                                                                     )&gt;(II$44-IJ$44),(II$44-II46                                                                                     )&lt;=0),"Join-"    &amp;II45,""),"")
&amp;IFERROR(IF(AND((II$44-II46-INDEX(Sheep!$V$327:$V$334,II45,1))&gt;(II$44-IJ$44),(II$44-II46-INDEX(Sheep!$V$327:$V$334,II45,1))&lt;=0),"Scan-"  &amp;II45,""),"")
&amp;IFERROR(IF(AND((II$44-II46-150                                                                            )&gt;(II$44-IJ$44),(II$44-II46-150                                                                             )&lt;=0),"Birth-" &amp;II45,""),"")
&amp;IFERROR(IF(AND((II$44-II46-150-Sheep!$R$320                                           )&gt;(II$44-IJ$44),(II$44-II46-150-Sheep!$R$320                                            )&lt;=0),"Wean-"&amp;II45,""),"")
&amp;IFERROR(IF(AND((II$44-II46-150-Sheep!$R$321                                           )&gt;(II$44-IJ$44),(II$44-II46-150-Sheep!$R$321                                            )&lt;=0),"Alt1-"   &amp;II45,""),"")
&amp;IFERROR(IF(AND((II$44-II46-150-Sheep!$R$322                                           )&gt;(II$44-IJ$44),(II$44-II46-150-Sheep!$R$322                                            )&lt;=0),"Alt2-"   &amp;II45,""),"")</f>
        <v/>
      </c>
      <c r="IJ47" s="440" t="str">
        <f xml:space="preserve">                    IF(AND((IJ$44                                  -Sheep!$N$252                               )&gt;(IJ$44-IK$44),(IJ$44                                  -Sheep!$N$252                                )&lt;=0),"Born","")
&amp;                   IF(AND((IJ$44-Sheep!$R$320-Sheep!$N$252                                )&gt;(IJ$44-IK$44),(IJ$44-Sheep!$R$320-Sheep!$N$252                                )&lt;=0),"WeanStd","")
&amp;                   IF(AND((IJ$44-Sheep!$R$321-Sheep!$N$252                                )&gt;(IJ$44-IK$44),(IJ$44-Sheep!$R$321-Sheep!$N$252                                )&lt;=0),"WeanAlt1","")
&amp;                   IF(AND((IJ$44-Sheep!$R$322-Sheep!$N$252                                )&gt;(IJ$44-IK$44),(IJ$44-Sheep!$R$322-Sheep!$N$252                                )&lt;=0),"WeanAlt2","")
&amp;IFERROR(IF(AND((IJ$44-IJ46                                                                                     )&gt;(IJ$44-IK$44),(IJ$44-IJ46                                                                                     )&lt;=0),"Join-"    &amp;IJ45,""),"")
&amp;IFERROR(IF(AND((IJ$44-IJ46-INDEX(Sheep!$V$327:$V$334,IJ45,1))&gt;(IJ$44-IK$44),(IJ$44-IJ46-INDEX(Sheep!$V$327:$V$334,IJ45,1))&lt;=0),"Scan-"  &amp;IJ45,""),"")
&amp;IFERROR(IF(AND((IJ$44-IJ46-150                                                                            )&gt;(IJ$44-IK$44),(IJ$44-IJ46-150                                                                             )&lt;=0),"Birth-" &amp;IJ45,""),"")
&amp;IFERROR(IF(AND((IJ$44-IJ46-150-Sheep!$R$320                                           )&gt;(IJ$44-IK$44),(IJ$44-IJ46-150-Sheep!$R$320                                            )&lt;=0),"Wean-"&amp;IJ45,""),"")
&amp;IFERROR(IF(AND((IJ$44-IJ46-150-Sheep!$R$321                                           )&gt;(IJ$44-IK$44),(IJ$44-IJ46-150-Sheep!$R$321                                            )&lt;=0),"Alt1-"   &amp;IJ45,""),"")
&amp;IFERROR(IF(AND((IJ$44-IJ46-150-Sheep!$R$322                                           )&gt;(IJ$44-IK$44),(IJ$44-IJ46-150-Sheep!$R$322                                            )&lt;=0),"Alt2-"   &amp;IJ45,""),"")</f>
        <v/>
      </c>
      <c r="IK47" s="440" t="str">
        <f xml:space="preserve">                    IF(AND((IK$44                                  -Sheep!$N$252                               )&gt;(IK$44-IL$44),(IK$44                                  -Sheep!$N$252                                )&lt;=0),"Born","")
&amp;                   IF(AND((IK$44-Sheep!$R$320-Sheep!$N$252                                )&gt;(IK$44-IL$44),(IK$44-Sheep!$R$320-Sheep!$N$252                                )&lt;=0),"WeanStd","")
&amp;                   IF(AND((IK$44-Sheep!$R$321-Sheep!$N$252                                )&gt;(IK$44-IL$44),(IK$44-Sheep!$R$321-Sheep!$N$252                                )&lt;=0),"WeanAlt1","")
&amp;                   IF(AND((IK$44-Sheep!$R$322-Sheep!$N$252                                )&gt;(IK$44-IL$44),(IK$44-Sheep!$R$322-Sheep!$N$252                                )&lt;=0),"WeanAlt2","")
&amp;IFERROR(IF(AND((IK$44-IK46                                                                                     )&gt;(IK$44-IL$44),(IK$44-IK46                                                                                     )&lt;=0),"Join-"    &amp;IK45,""),"")
&amp;IFERROR(IF(AND((IK$44-IK46-INDEX(Sheep!$V$327:$V$334,IK45,1))&gt;(IK$44-IL$44),(IK$44-IK46-INDEX(Sheep!$V$327:$V$334,IK45,1))&lt;=0),"Scan-"  &amp;IK45,""),"")
&amp;IFERROR(IF(AND((IK$44-IK46-150                                                                            )&gt;(IK$44-IL$44),(IK$44-IK46-150                                                                             )&lt;=0),"Birth-" &amp;IK45,""),"")
&amp;IFERROR(IF(AND((IK$44-IK46-150-Sheep!$R$320                                           )&gt;(IK$44-IL$44),(IK$44-IK46-150-Sheep!$R$320                                            )&lt;=0),"Wean-"&amp;IK45,""),"")
&amp;IFERROR(IF(AND((IK$44-IK46-150-Sheep!$R$321                                           )&gt;(IK$44-IL$44),(IK$44-IK46-150-Sheep!$R$321                                            )&lt;=0),"Alt1-"   &amp;IK45,""),"")
&amp;IFERROR(IF(AND((IK$44-IK46-150-Sheep!$R$322                                           )&gt;(IK$44-IL$44),(IK$44-IK46-150-Sheep!$R$322                                            )&lt;=0),"Alt2-"   &amp;IK45,""),"")</f>
        <v/>
      </c>
      <c r="IL47" s="440" t="str">
        <f xml:space="preserve">                    IF(AND((IL$44                                  -Sheep!$N$252                               )&gt;(IL$44-IM$44),(IL$44                                  -Sheep!$N$252                                )&lt;=0),"Born","")
&amp;                   IF(AND((IL$44-Sheep!$R$320-Sheep!$N$252                                )&gt;(IL$44-IM$44),(IL$44-Sheep!$R$320-Sheep!$N$252                                )&lt;=0),"WeanStd","")
&amp;                   IF(AND((IL$44-Sheep!$R$321-Sheep!$N$252                                )&gt;(IL$44-IM$44),(IL$44-Sheep!$R$321-Sheep!$N$252                                )&lt;=0),"WeanAlt1","")
&amp;                   IF(AND((IL$44-Sheep!$R$322-Sheep!$N$252                                )&gt;(IL$44-IM$44),(IL$44-Sheep!$R$322-Sheep!$N$252                                )&lt;=0),"WeanAlt2","")
&amp;IFERROR(IF(AND((IL$44-IL46                                                                                     )&gt;(IL$44-IM$44),(IL$44-IL46                                                                                     )&lt;=0),"Join-"    &amp;IL45,""),"")
&amp;IFERROR(IF(AND((IL$44-IL46-INDEX(Sheep!$V$327:$V$334,IL45,1))&gt;(IL$44-IM$44),(IL$44-IL46-INDEX(Sheep!$V$327:$V$334,IL45,1))&lt;=0),"Scan-"  &amp;IL45,""),"")
&amp;IFERROR(IF(AND((IL$44-IL46-150                                                                            )&gt;(IL$44-IM$44),(IL$44-IL46-150                                                                             )&lt;=0),"Birth-" &amp;IL45,""),"")
&amp;IFERROR(IF(AND((IL$44-IL46-150-Sheep!$R$320                                           )&gt;(IL$44-IM$44),(IL$44-IL46-150-Sheep!$R$320                                            )&lt;=0),"Wean-"&amp;IL45,""),"")
&amp;IFERROR(IF(AND((IL$44-IL46-150-Sheep!$R$321                                           )&gt;(IL$44-IM$44),(IL$44-IL46-150-Sheep!$R$321                                            )&lt;=0),"Alt1-"   &amp;IL45,""),"")
&amp;IFERROR(IF(AND((IL$44-IL46-150-Sheep!$R$322                                           )&gt;(IL$44-IM$44),(IL$44-IL46-150-Sheep!$R$322                                            )&lt;=0),"Alt2-"   &amp;IL45,""),"")</f>
        <v/>
      </c>
      <c r="IM47" s="440" t="str">
        <f xml:space="preserve">                    IF(AND((IM$44                                  -Sheep!$N$252                               )&gt;(IM$44-IN$44),(IM$44                                  -Sheep!$N$252                                )&lt;=0),"Born","")
&amp;                   IF(AND((IM$44-Sheep!$R$320-Sheep!$N$252                                )&gt;(IM$44-IN$44),(IM$44-Sheep!$R$320-Sheep!$N$252                                )&lt;=0),"WeanStd","")
&amp;                   IF(AND((IM$44-Sheep!$R$321-Sheep!$N$252                                )&gt;(IM$44-IN$44),(IM$44-Sheep!$R$321-Sheep!$N$252                                )&lt;=0),"WeanAlt1","")
&amp;                   IF(AND((IM$44-Sheep!$R$322-Sheep!$N$252                                )&gt;(IM$44-IN$44),(IM$44-Sheep!$R$322-Sheep!$N$252                                )&lt;=0),"WeanAlt2","")
&amp;IFERROR(IF(AND((IM$44-IM46                                                                                     )&gt;(IM$44-IN$44),(IM$44-IM46                                                                                     )&lt;=0),"Join-"    &amp;IM45,""),"")
&amp;IFERROR(IF(AND((IM$44-IM46-INDEX(Sheep!$V$327:$V$334,IM45,1))&gt;(IM$44-IN$44),(IM$44-IM46-INDEX(Sheep!$V$327:$V$334,IM45,1))&lt;=0),"Scan-"  &amp;IM45,""),"")
&amp;IFERROR(IF(AND((IM$44-IM46-150                                                                            )&gt;(IM$44-IN$44),(IM$44-IM46-150                                                                             )&lt;=0),"Birth-" &amp;IM45,""),"")
&amp;IFERROR(IF(AND((IM$44-IM46-150-Sheep!$R$320                                           )&gt;(IM$44-IN$44),(IM$44-IM46-150-Sheep!$R$320                                            )&lt;=0),"Wean-"&amp;IM45,""),"")
&amp;IFERROR(IF(AND((IM$44-IM46-150-Sheep!$R$321                                           )&gt;(IM$44-IN$44),(IM$44-IM46-150-Sheep!$R$321                                            )&lt;=0),"Alt1-"   &amp;IM45,""),"")
&amp;IFERROR(IF(AND((IM$44-IM46-150-Sheep!$R$322                                           )&gt;(IM$44-IN$44),(IM$44-IM46-150-Sheep!$R$322                                            )&lt;=0),"Alt2-"   &amp;IM45,""),"")</f>
        <v/>
      </c>
      <c r="IN47" s="440" t="str">
        <f xml:space="preserve">                    IF(AND((IN$44                                  -Sheep!$N$252                               )&gt;(IN$44-IO$44),(IN$44                                  -Sheep!$N$252                                )&lt;=0),"Born","")
&amp;                   IF(AND((IN$44-Sheep!$R$320-Sheep!$N$252                                )&gt;(IN$44-IO$44),(IN$44-Sheep!$R$320-Sheep!$N$252                                )&lt;=0),"WeanStd","")
&amp;                   IF(AND((IN$44-Sheep!$R$321-Sheep!$N$252                                )&gt;(IN$44-IO$44),(IN$44-Sheep!$R$321-Sheep!$N$252                                )&lt;=0),"WeanAlt1","")
&amp;                   IF(AND((IN$44-Sheep!$R$322-Sheep!$N$252                                )&gt;(IN$44-IO$44),(IN$44-Sheep!$R$322-Sheep!$N$252                                )&lt;=0),"WeanAlt2","")
&amp;IFERROR(IF(AND((IN$44-IN46                                                                                     )&gt;(IN$44-IO$44),(IN$44-IN46                                                                                     )&lt;=0),"Join-"    &amp;IN45,""),"")
&amp;IFERROR(IF(AND((IN$44-IN46-INDEX(Sheep!$V$327:$V$334,IN45,1))&gt;(IN$44-IO$44),(IN$44-IN46-INDEX(Sheep!$V$327:$V$334,IN45,1))&lt;=0),"Scan-"  &amp;IN45,""),"")
&amp;IFERROR(IF(AND((IN$44-IN46-150                                                                            )&gt;(IN$44-IO$44),(IN$44-IN46-150                                                                             )&lt;=0),"Birth-" &amp;IN45,""),"")
&amp;IFERROR(IF(AND((IN$44-IN46-150-Sheep!$R$320                                           )&gt;(IN$44-IO$44),(IN$44-IN46-150-Sheep!$R$320                                            )&lt;=0),"Wean-"&amp;IN45,""),"")
&amp;IFERROR(IF(AND((IN$44-IN46-150-Sheep!$R$321                                           )&gt;(IN$44-IO$44),(IN$44-IN46-150-Sheep!$R$321                                            )&lt;=0),"Alt1-"   &amp;IN45,""),"")
&amp;IFERROR(IF(AND((IN$44-IN46-150-Sheep!$R$322                                           )&gt;(IN$44-IO$44),(IN$44-IN46-150-Sheep!$R$322                                            )&lt;=0),"Alt2-"   &amp;IN45,""),"")</f>
        <v/>
      </c>
      <c r="IO47" s="440" t="str">
        <f xml:space="preserve">                    IF(AND((IO$44                                  -Sheep!$N$252                               )&gt;(IO$44-IP$44),(IO$44                                  -Sheep!$N$252                                )&lt;=0),"Born","")
&amp;                   IF(AND((IO$44-Sheep!$R$320-Sheep!$N$252                                )&gt;(IO$44-IP$44),(IO$44-Sheep!$R$320-Sheep!$N$252                                )&lt;=0),"WeanStd","")
&amp;                   IF(AND((IO$44-Sheep!$R$321-Sheep!$N$252                                )&gt;(IO$44-IP$44),(IO$44-Sheep!$R$321-Sheep!$N$252                                )&lt;=0),"WeanAlt1","")
&amp;                   IF(AND((IO$44-Sheep!$R$322-Sheep!$N$252                                )&gt;(IO$44-IP$44),(IO$44-Sheep!$R$322-Sheep!$N$252                                )&lt;=0),"WeanAlt2","")
&amp;IFERROR(IF(AND((IO$44-IO46                                                                                     )&gt;(IO$44-IP$44),(IO$44-IO46                                                                                     )&lt;=0),"Join-"    &amp;IO45,""),"")
&amp;IFERROR(IF(AND((IO$44-IO46-INDEX(Sheep!$V$327:$V$334,IO45,1))&gt;(IO$44-IP$44),(IO$44-IO46-INDEX(Sheep!$V$327:$V$334,IO45,1))&lt;=0),"Scan-"  &amp;IO45,""),"")
&amp;IFERROR(IF(AND((IO$44-IO46-150                                                                            )&gt;(IO$44-IP$44),(IO$44-IO46-150                                                                             )&lt;=0),"Birth-" &amp;IO45,""),"")
&amp;IFERROR(IF(AND((IO$44-IO46-150-Sheep!$R$320                                           )&gt;(IO$44-IP$44),(IO$44-IO46-150-Sheep!$R$320                                            )&lt;=0),"Wean-"&amp;IO45,""),"")
&amp;IFERROR(IF(AND((IO$44-IO46-150-Sheep!$R$321                                           )&gt;(IO$44-IP$44),(IO$44-IO46-150-Sheep!$R$321                                            )&lt;=0),"Alt1-"   &amp;IO45,""),"")
&amp;IFERROR(IF(AND((IO$44-IO46-150-Sheep!$R$322                                           )&gt;(IO$44-IP$44),(IO$44-IO46-150-Sheep!$R$322                                            )&lt;=0),"Alt2-"   &amp;IO45,""),"")</f>
        <v/>
      </c>
      <c r="IP47" s="440" t="str">
        <f xml:space="preserve">                    IF(AND((IP$44                                  -Sheep!$N$252                               )&gt;(IP$44-IQ$44),(IP$44                                  -Sheep!$N$252                                )&lt;=0),"Born","")
&amp;                   IF(AND((IP$44-Sheep!$R$320-Sheep!$N$252                                )&gt;(IP$44-IQ$44),(IP$44-Sheep!$R$320-Sheep!$N$252                                )&lt;=0),"WeanStd","")
&amp;                   IF(AND((IP$44-Sheep!$R$321-Sheep!$N$252                                )&gt;(IP$44-IQ$44),(IP$44-Sheep!$R$321-Sheep!$N$252                                )&lt;=0),"WeanAlt1","")
&amp;                   IF(AND((IP$44-Sheep!$R$322-Sheep!$N$252                                )&gt;(IP$44-IQ$44),(IP$44-Sheep!$R$322-Sheep!$N$252                                )&lt;=0),"WeanAlt2","")
&amp;IFERROR(IF(AND((IP$44-IP46                                                                                     )&gt;(IP$44-IQ$44),(IP$44-IP46                                                                                     )&lt;=0),"Join-"    &amp;IP45,""),"")
&amp;IFERROR(IF(AND((IP$44-IP46-INDEX(Sheep!$V$327:$V$334,IP45,1))&gt;(IP$44-IQ$44),(IP$44-IP46-INDEX(Sheep!$V$327:$V$334,IP45,1))&lt;=0),"Scan-"  &amp;IP45,""),"")
&amp;IFERROR(IF(AND((IP$44-IP46-150                                                                            )&gt;(IP$44-IQ$44),(IP$44-IP46-150                                                                             )&lt;=0),"Birth-" &amp;IP45,""),"")
&amp;IFERROR(IF(AND((IP$44-IP46-150-Sheep!$R$320                                           )&gt;(IP$44-IQ$44),(IP$44-IP46-150-Sheep!$R$320                                            )&lt;=0),"Wean-"&amp;IP45,""),"")
&amp;IFERROR(IF(AND((IP$44-IP46-150-Sheep!$R$321                                           )&gt;(IP$44-IQ$44),(IP$44-IP46-150-Sheep!$R$321                                            )&lt;=0),"Alt1-"   &amp;IP45,""),"")
&amp;IFERROR(IF(AND((IP$44-IP46-150-Sheep!$R$322                                           )&gt;(IP$44-IQ$44),(IP$44-IP46-150-Sheep!$R$322                                            )&lt;=0),"Alt2-"   &amp;IP45,""),"")</f>
        <v/>
      </c>
      <c r="IQ47" s="440" t="str">
        <f xml:space="preserve">                    IF(AND((IQ$44                                  -Sheep!$N$252                               )&gt;(IQ$44-IR$44),(IQ$44                                  -Sheep!$N$252                                )&lt;=0),"Born","")
&amp;                   IF(AND((IQ$44-Sheep!$R$320-Sheep!$N$252                                )&gt;(IQ$44-IR$44),(IQ$44-Sheep!$R$320-Sheep!$N$252                                )&lt;=0),"WeanStd","")
&amp;                   IF(AND((IQ$44-Sheep!$R$321-Sheep!$N$252                                )&gt;(IQ$44-IR$44),(IQ$44-Sheep!$R$321-Sheep!$N$252                                )&lt;=0),"WeanAlt1","")
&amp;                   IF(AND((IQ$44-Sheep!$R$322-Sheep!$N$252                                )&gt;(IQ$44-IR$44),(IQ$44-Sheep!$R$322-Sheep!$N$252                                )&lt;=0),"WeanAlt2","")
&amp;IFERROR(IF(AND((IQ$44-IQ46                                                                                     )&gt;(IQ$44-IR$44),(IQ$44-IQ46                                                                                     )&lt;=0),"Join-"    &amp;IQ45,""),"")
&amp;IFERROR(IF(AND((IQ$44-IQ46-INDEX(Sheep!$V$327:$V$334,IQ45,1))&gt;(IQ$44-IR$44),(IQ$44-IQ46-INDEX(Sheep!$V$327:$V$334,IQ45,1))&lt;=0),"Scan-"  &amp;IQ45,""),"")
&amp;IFERROR(IF(AND((IQ$44-IQ46-150                                                                            )&gt;(IQ$44-IR$44),(IQ$44-IQ46-150                                                                             )&lt;=0),"Birth-" &amp;IQ45,""),"")
&amp;IFERROR(IF(AND((IQ$44-IQ46-150-Sheep!$R$320                                           )&gt;(IQ$44-IR$44),(IQ$44-IQ46-150-Sheep!$R$320                                            )&lt;=0),"Wean-"&amp;IQ45,""),"")
&amp;IFERROR(IF(AND((IQ$44-IQ46-150-Sheep!$R$321                                           )&gt;(IQ$44-IR$44),(IQ$44-IQ46-150-Sheep!$R$321                                            )&lt;=0),"Alt1-"   &amp;IQ45,""),"")
&amp;IFERROR(IF(AND((IQ$44-IQ46-150-Sheep!$R$322                                           )&gt;(IQ$44-IR$44),(IQ$44-IQ46-150-Sheep!$R$322                                            )&lt;=0),"Alt2-"   &amp;IQ45,""),"")</f>
        <v>Wean-4</v>
      </c>
      <c r="IR47" s="440" t="str">
        <f xml:space="preserve">                    IF(AND((IR$44                                  -Sheep!$N$252                               )&gt;(IR$44-IS$44),(IR$44                                  -Sheep!$N$252                                )&lt;=0),"Born","")
&amp;                   IF(AND((IR$44-Sheep!$R$320-Sheep!$N$252                                )&gt;(IR$44-IS$44),(IR$44-Sheep!$R$320-Sheep!$N$252                                )&lt;=0),"WeanStd","")
&amp;                   IF(AND((IR$44-Sheep!$R$321-Sheep!$N$252                                )&gt;(IR$44-IS$44),(IR$44-Sheep!$R$321-Sheep!$N$252                                )&lt;=0),"WeanAlt1","")
&amp;                   IF(AND((IR$44-Sheep!$R$322-Sheep!$N$252                                )&gt;(IR$44-IS$44),(IR$44-Sheep!$R$322-Sheep!$N$252                                )&lt;=0),"WeanAlt2","")
&amp;IFERROR(IF(AND((IR$44-IR46                                                                                     )&gt;(IR$44-IS$44),(IR$44-IR46                                                                                     )&lt;=0),"Join-"    &amp;IR45,""),"")
&amp;IFERROR(IF(AND((IR$44-IR46-INDEX(Sheep!$V$327:$V$334,IR45,1))&gt;(IR$44-IS$44),(IR$44-IR46-INDEX(Sheep!$V$327:$V$334,IR45,1))&lt;=0),"Scan-"  &amp;IR45,""),"")
&amp;IFERROR(IF(AND((IR$44-IR46-150                                                                            )&gt;(IR$44-IS$44),(IR$44-IR46-150                                                                             )&lt;=0),"Birth-" &amp;IR45,""),"")
&amp;IFERROR(IF(AND((IR$44-IR46-150-Sheep!$R$320                                           )&gt;(IR$44-IS$44),(IR$44-IR46-150-Sheep!$R$320                                            )&lt;=0),"Wean-"&amp;IR45,""),"")
&amp;IFERROR(IF(AND((IR$44-IR46-150-Sheep!$R$321                                           )&gt;(IR$44-IS$44),(IR$44-IR46-150-Sheep!$R$321                                            )&lt;=0),"Alt1-"   &amp;IR45,""),"")
&amp;IFERROR(IF(AND((IR$44-IR46-150-Sheep!$R$322                                           )&gt;(IR$44-IS$44),(IR$44-IR46-150-Sheep!$R$322                                            )&lt;=0),"Alt2-"   &amp;IR45,""),"")</f>
        <v/>
      </c>
      <c r="IS47" s="440" t="str">
        <f xml:space="preserve">                    IF(AND((IS$44                                  -Sheep!$N$252                               )&gt;(IS$44-IT$44),(IS$44                                  -Sheep!$N$252                                )&lt;=0),"Born","")
&amp;                   IF(AND((IS$44-Sheep!$R$320-Sheep!$N$252                                )&gt;(IS$44-IT$44),(IS$44-Sheep!$R$320-Sheep!$N$252                                )&lt;=0),"WeanStd","")
&amp;                   IF(AND((IS$44-Sheep!$R$321-Sheep!$N$252                                )&gt;(IS$44-IT$44),(IS$44-Sheep!$R$321-Sheep!$N$252                                )&lt;=0),"WeanAlt1","")
&amp;                   IF(AND((IS$44-Sheep!$R$322-Sheep!$N$252                                )&gt;(IS$44-IT$44),(IS$44-Sheep!$R$322-Sheep!$N$252                                )&lt;=0),"WeanAlt2","")
&amp;IFERROR(IF(AND((IS$44-IS46                                                                                     )&gt;(IS$44-IT$44),(IS$44-IS46                                                                                     )&lt;=0),"Join-"    &amp;IS45,""),"")
&amp;IFERROR(IF(AND((IS$44-IS46-INDEX(Sheep!$V$327:$V$334,IS45,1))&gt;(IS$44-IT$44),(IS$44-IS46-INDEX(Sheep!$V$327:$V$334,IS45,1))&lt;=0),"Scan-"  &amp;IS45,""),"")
&amp;IFERROR(IF(AND((IS$44-IS46-150                                                                            )&gt;(IS$44-IT$44),(IS$44-IS46-150                                                                             )&lt;=0),"Birth-" &amp;IS45,""),"")
&amp;IFERROR(IF(AND((IS$44-IS46-150-Sheep!$R$320                                           )&gt;(IS$44-IT$44),(IS$44-IS46-150-Sheep!$R$320                                            )&lt;=0),"Wean-"&amp;IS45,""),"")
&amp;IFERROR(IF(AND((IS$44-IS46-150-Sheep!$R$321                                           )&gt;(IS$44-IT$44),(IS$44-IS46-150-Sheep!$R$321                                            )&lt;=0),"Alt1-"   &amp;IS45,""),"")
&amp;IFERROR(IF(AND((IS$44-IS46-150-Sheep!$R$322                                           )&gt;(IS$44-IT$44),(IS$44-IS46-150-Sheep!$R$322                                            )&lt;=0),"Alt2-"   &amp;IS45,""),"")</f>
        <v/>
      </c>
      <c r="IT47" s="440" t="str">
        <f xml:space="preserve">                    IF(AND((IT$44                                  -Sheep!$N$252                               )&gt;(IT$44-IU$44),(IT$44                                  -Sheep!$N$252                                )&lt;=0),"Born","")
&amp;                   IF(AND((IT$44-Sheep!$R$320-Sheep!$N$252                                )&gt;(IT$44-IU$44),(IT$44-Sheep!$R$320-Sheep!$N$252                                )&lt;=0),"WeanStd","")
&amp;                   IF(AND((IT$44-Sheep!$R$321-Sheep!$N$252                                )&gt;(IT$44-IU$44),(IT$44-Sheep!$R$321-Sheep!$N$252                                )&lt;=0),"WeanAlt1","")
&amp;                   IF(AND((IT$44-Sheep!$R$322-Sheep!$N$252                                )&gt;(IT$44-IU$44),(IT$44-Sheep!$R$322-Sheep!$N$252                                )&lt;=0),"WeanAlt2","")
&amp;IFERROR(IF(AND((IT$44-IT46                                                                                     )&gt;(IT$44-IU$44),(IT$44-IT46                                                                                     )&lt;=0),"Join-"    &amp;IT45,""),"")
&amp;IFERROR(IF(AND((IT$44-IT46-INDEX(Sheep!$V$327:$V$334,IT45,1))&gt;(IT$44-IU$44),(IT$44-IT46-INDEX(Sheep!$V$327:$V$334,IT45,1))&lt;=0),"Scan-"  &amp;IT45,""),"")
&amp;IFERROR(IF(AND((IT$44-IT46-150                                                                            )&gt;(IT$44-IU$44),(IT$44-IT46-150                                                                             )&lt;=0),"Birth-" &amp;IT45,""),"")
&amp;IFERROR(IF(AND((IT$44-IT46-150-Sheep!$R$320                                           )&gt;(IT$44-IU$44),(IT$44-IT46-150-Sheep!$R$320                                            )&lt;=0),"Wean-"&amp;IT45,""),"")
&amp;IFERROR(IF(AND((IT$44-IT46-150-Sheep!$R$321                                           )&gt;(IT$44-IU$44),(IT$44-IT46-150-Sheep!$R$321                                            )&lt;=0),"Alt1-"   &amp;IT45,""),"")
&amp;IFERROR(IF(AND((IT$44-IT46-150-Sheep!$R$322                                           )&gt;(IT$44-IU$44),(IT$44-IT46-150-Sheep!$R$322                                            )&lt;=0),"Alt2-"   &amp;IT45,""),"")</f>
        <v/>
      </c>
      <c r="IU47" s="440" t="str">
        <f xml:space="preserve">                    IF(AND((IU$44                                  -Sheep!$N$252                               )&gt;(IU$44-IV$44),(IU$44                                  -Sheep!$N$252                                )&lt;=0),"Born","")
&amp;                   IF(AND((IU$44-Sheep!$R$320-Sheep!$N$252                                )&gt;(IU$44-IV$44),(IU$44-Sheep!$R$320-Sheep!$N$252                                )&lt;=0),"WeanStd","")
&amp;                   IF(AND((IU$44-Sheep!$R$321-Sheep!$N$252                                )&gt;(IU$44-IV$44),(IU$44-Sheep!$R$321-Sheep!$N$252                                )&lt;=0),"WeanAlt1","")
&amp;                   IF(AND((IU$44-Sheep!$R$322-Sheep!$N$252                                )&gt;(IU$44-IV$44),(IU$44-Sheep!$R$322-Sheep!$N$252                                )&lt;=0),"WeanAlt2","")
&amp;IFERROR(IF(AND((IU$44-IU46                                                                                     )&gt;(IU$44-IV$44),(IU$44-IU46                                                                                     )&lt;=0),"Join-"    &amp;IU45,""),"")
&amp;IFERROR(IF(AND((IU$44-IU46-INDEX(Sheep!$V$327:$V$334,IU45,1))&gt;(IU$44-IV$44),(IU$44-IU46-INDEX(Sheep!$V$327:$V$334,IU45,1))&lt;=0),"Scan-"  &amp;IU45,""),"")
&amp;IFERROR(IF(AND((IU$44-IU46-150                                                                            )&gt;(IU$44-IV$44),(IU$44-IU46-150                                                                             )&lt;=0),"Birth-" &amp;IU45,""),"")
&amp;IFERROR(IF(AND((IU$44-IU46-150-Sheep!$R$320                                           )&gt;(IU$44-IV$44),(IU$44-IU46-150-Sheep!$R$320                                            )&lt;=0),"Wean-"&amp;IU45,""),"")
&amp;IFERROR(IF(AND((IU$44-IU46-150-Sheep!$R$321                                           )&gt;(IU$44-IV$44),(IU$44-IU46-150-Sheep!$R$321                                            )&lt;=0),"Alt1-"   &amp;IU45,""),"")
&amp;IFERROR(IF(AND((IU$44-IU46-150-Sheep!$R$322                                           )&gt;(IU$44-IV$44),(IU$44-IU46-150-Sheep!$R$322                                            )&lt;=0),"Alt2-"   &amp;IU45,""),"")</f>
        <v>Alt1-4</v>
      </c>
      <c r="IV47" s="440" t="str">
        <f xml:space="preserve">                    IF(AND((IV$44                                  -Sheep!$N$252                               )&gt;(IV$44-IW$44),(IV$44                                  -Sheep!$N$252                                )&lt;=0),"Born","")
&amp;                   IF(AND((IV$44-Sheep!$R$320-Sheep!$N$252                                )&gt;(IV$44-IW$44),(IV$44-Sheep!$R$320-Sheep!$N$252                                )&lt;=0),"WeanStd","")
&amp;                   IF(AND((IV$44-Sheep!$R$321-Sheep!$N$252                                )&gt;(IV$44-IW$44),(IV$44-Sheep!$R$321-Sheep!$N$252                                )&lt;=0),"WeanAlt1","")
&amp;                   IF(AND((IV$44-Sheep!$R$322-Sheep!$N$252                                )&gt;(IV$44-IW$44),(IV$44-Sheep!$R$322-Sheep!$N$252                                )&lt;=0),"WeanAlt2","")
&amp;IFERROR(IF(AND((IV$44-IV46                                                                                     )&gt;(IV$44-IW$44),(IV$44-IV46                                                                                     )&lt;=0),"Join-"    &amp;IV45,""),"")
&amp;IFERROR(IF(AND((IV$44-IV46-INDEX(Sheep!$V$327:$V$334,IV45,1))&gt;(IV$44-IW$44),(IV$44-IV46-INDEX(Sheep!$V$327:$V$334,IV45,1))&lt;=0),"Scan-"  &amp;IV45,""),"")
&amp;IFERROR(IF(AND((IV$44-IV46-150                                                                            )&gt;(IV$44-IW$44),(IV$44-IV46-150                                                                             )&lt;=0),"Birth-" &amp;IV45,""),"")
&amp;IFERROR(IF(AND((IV$44-IV46-150-Sheep!$R$320                                           )&gt;(IV$44-IW$44),(IV$44-IV46-150-Sheep!$R$320                                            )&lt;=0),"Wean-"&amp;IV45,""),"")
&amp;IFERROR(IF(AND((IV$44-IV46-150-Sheep!$R$321                                           )&gt;(IV$44-IW$44),(IV$44-IV46-150-Sheep!$R$321                                            )&lt;=0),"Alt1-"   &amp;IV45,""),"")
&amp;IFERROR(IF(AND((IV$44-IV46-150-Sheep!$R$322                                           )&gt;(IV$44-IW$44),(IV$44-IV46-150-Sheep!$R$322                                            )&lt;=0),"Alt2-"   &amp;IV45,""),"")</f>
        <v/>
      </c>
      <c r="IW47" s="440" t="str">
        <f xml:space="preserve">                    IF(AND((IW$44                                  -Sheep!$N$252                               )&gt;(IW$44-IX$44),(IW$44                                  -Sheep!$N$252                                )&lt;=0),"Born","")
&amp;                   IF(AND((IW$44-Sheep!$R$320-Sheep!$N$252                                )&gt;(IW$44-IX$44),(IW$44-Sheep!$R$320-Sheep!$N$252                                )&lt;=0),"WeanStd","")
&amp;                   IF(AND((IW$44-Sheep!$R$321-Sheep!$N$252                                )&gt;(IW$44-IX$44),(IW$44-Sheep!$R$321-Sheep!$N$252                                )&lt;=0),"WeanAlt1","")
&amp;                   IF(AND((IW$44-Sheep!$R$322-Sheep!$N$252                                )&gt;(IW$44-IX$44),(IW$44-Sheep!$R$322-Sheep!$N$252                                )&lt;=0),"WeanAlt2","")
&amp;IFERROR(IF(AND((IW$44-IW46                                                                                     )&gt;(IW$44-IX$44),(IW$44-IW46                                                                                     )&lt;=0),"Join-"    &amp;IW45,""),"")
&amp;IFERROR(IF(AND((IW$44-IW46-INDEX(Sheep!$V$327:$V$334,IW45,1))&gt;(IW$44-IX$44),(IW$44-IW46-INDEX(Sheep!$V$327:$V$334,IW45,1))&lt;=0),"Scan-"  &amp;IW45,""),"")
&amp;IFERROR(IF(AND((IW$44-IW46-150                                                                            )&gt;(IW$44-IX$44),(IW$44-IW46-150                                                                             )&lt;=0),"Birth-" &amp;IW45,""),"")
&amp;IFERROR(IF(AND((IW$44-IW46-150-Sheep!$R$320                                           )&gt;(IW$44-IX$44),(IW$44-IW46-150-Sheep!$R$320                                            )&lt;=0),"Wean-"&amp;IW45,""),"")
&amp;IFERROR(IF(AND((IW$44-IW46-150-Sheep!$R$321                                           )&gt;(IW$44-IX$44),(IW$44-IW46-150-Sheep!$R$321                                            )&lt;=0),"Alt1-"   &amp;IW45,""),"")
&amp;IFERROR(IF(AND((IW$44-IW46-150-Sheep!$R$322                                           )&gt;(IW$44-IX$44),(IW$44-IW46-150-Sheep!$R$322                                            )&lt;=0),"Alt2-"   &amp;IW45,""),"")</f>
        <v/>
      </c>
      <c r="IX47" s="440" t="str">
        <f xml:space="preserve">                    IF(AND((IX$44                                  -Sheep!$N$252                               )&gt;(IX$44-IY$44),(IX$44                                  -Sheep!$N$252                                )&lt;=0),"Born","")
&amp;                   IF(AND((IX$44-Sheep!$R$320-Sheep!$N$252                                )&gt;(IX$44-IY$44),(IX$44-Sheep!$R$320-Sheep!$N$252                                )&lt;=0),"WeanStd","")
&amp;                   IF(AND((IX$44-Sheep!$R$321-Sheep!$N$252                                )&gt;(IX$44-IY$44),(IX$44-Sheep!$R$321-Sheep!$N$252                                )&lt;=0),"WeanAlt1","")
&amp;                   IF(AND((IX$44-Sheep!$R$322-Sheep!$N$252                                )&gt;(IX$44-IY$44),(IX$44-Sheep!$R$322-Sheep!$N$252                                )&lt;=0),"WeanAlt2","")
&amp;IFERROR(IF(AND((IX$44-IX46                                                                                     )&gt;(IX$44-IY$44),(IX$44-IX46                                                                                     )&lt;=0),"Join-"    &amp;IX45,""),"")
&amp;IFERROR(IF(AND((IX$44-IX46-INDEX(Sheep!$V$327:$V$334,IX45,1))&gt;(IX$44-IY$44),(IX$44-IX46-INDEX(Sheep!$V$327:$V$334,IX45,1))&lt;=0),"Scan-"  &amp;IX45,""),"")
&amp;IFERROR(IF(AND((IX$44-IX46-150                                                                            )&gt;(IX$44-IY$44),(IX$44-IX46-150                                                                             )&lt;=0),"Birth-" &amp;IX45,""),"")
&amp;IFERROR(IF(AND((IX$44-IX46-150-Sheep!$R$320                                           )&gt;(IX$44-IY$44),(IX$44-IX46-150-Sheep!$R$320                                            )&lt;=0),"Wean-"&amp;IX45,""),"")
&amp;IFERROR(IF(AND((IX$44-IX46-150-Sheep!$R$321                                           )&gt;(IX$44-IY$44),(IX$44-IX46-150-Sheep!$R$321                                            )&lt;=0),"Alt1-"   &amp;IX45,""),"")
&amp;IFERROR(IF(AND((IX$44-IX46-150-Sheep!$R$322                                           )&gt;(IX$44-IY$44),(IX$44-IX46-150-Sheep!$R$322                                            )&lt;=0),"Alt2-"   &amp;IX45,""),"")</f>
        <v/>
      </c>
      <c r="IY47" s="440" t="str">
        <f xml:space="preserve">                    IF(AND((IY$44                                  -Sheep!$N$252                               )&gt;(IY$44-IZ$44),(IY$44                                  -Sheep!$N$252                                )&lt;=0),"Born","")
&amp;                   IF(AND((IY$44-Sheep!$R$320-Sheep!$N$252                                )&gt;(IY$44-IZ$44),(IY$44-Sheep!$R$320-Sheep!$N$252                                )&lt;=0),"WeanStd","")
&amp;                   IF(AND((IY$44-Sheep!$R$321-Sheep!$N$252                                )&gt;(IY$44-IZ$44),(IY$44-Sheep!$R$321-Sheep!$N$252                                )&lt;=0),"WeanAlt1","")
&amp;                   IF(AND((IY$44-Sheep!$R$322-Sheep!$N$252                                )&gt;(IY$44-IZ$44),(IY$44-Sheep!$R$322-Sheep!$N$252                                )&lt;=0),"WeanAlt2","")
&amp;IFERROR(IF(AND((IY$44-IY46                                                                                     )&gt;(IY$44-IZ$44),(IY$44-IY46                                                                                     )&lt;=0),"Join-"    &amp;IY45,""),"")
&amp;IFERROR(IF(AND((IY$44-IY46-INDEX(Sheep!$V$327:$V$334,IY45,1))&gt;(IY$44-IZ$44),(IY$44-IY46-INDEX(Sheep!$V$327:$V$334,IY45,1))&lt;=0),"Scan-"  &amp;IY45,""),"")
&amp;IFERROR(IF(AND((IY$44-IY46-150                                                                            )&gt;(IY$44-IZ$44),(IY$44-IY46-150                                                                             )&lt;=0),"Birth-" &amp;IY45,""),"")
&amp;IFERROR(IF(AND((IY$44-IY46-150-Sheep!$R$320                                           )&gt;(IY$44-IZ$44),(IY$44-IY46-150-Sheep!$R$320                                            )&lt;=0),"Wean-"&amp;IY45,""),"")
&amp;IFERROR(IF(AND((IY$44-IY46-150-Sheep!$R$321                                           )&gt;(IY$44-IZ$44),(IY$44-IY46-150-Sheep!$R$321                                            )&lt;=0),"Alt1-"   &amp;IY45,""),"")
&amp;IFERROR(IF(AND((IY$44-IY46-150-Sheep!$R$322                                           )&gt;(IY$44-IZ$44),(IY$44-IY46-150-Sheep!$R$322                                            )&lt;=0),"Alt2-"   &amp;IY45,""),"")</f>
        <v>Alt2-4</v>
      </c>
      <c r="IZ47" s="440" t="str">
        <f xml:space="preserve">                    IF(AND((IZ$44                                  -Sheep!$N$252                               )&gt;(IZ$44-JA$44),(IZ$44                                  -Sheep!$N$252                                )&lt;=0),"Born","")
&amp;                   IF(AND((IZ$44-Sheep!$R$320-Sheep!$N$252                                )&gt;(IZ$44-JA$44),(IZ$44-Sheep!$R$320-Sheep!$N$252                                )&lt;=0),"WeanStd","")
&amp;                   IF(AND((IZ$44-Sheep!$R$321-Sheep!$N$252                                )&gt;(IZ$44-JA$44),(IZ$44-Sheep!$R$321-Sheep!$N$252                                )&lt;=0),"WeanAlt1","")
&amp;                   IF(AND((IZ$44-Sheep!$R$322-Sheep!$N$252                                )&gt;(IZ$44-JA$44),(IZ$44-Sheep!$R$322-Sheep!$N$252                                )&lt;=0),"WeanAlt2","")
&amp;IFERROR(IF(AND((IZ$44-IZ46                                                                                     )&gt;(IZ$44-JA$44),(IZ$44-IZ46                                                                                     )&lt;=0),"Join-"    &amp;IZ45,""),"")
&amp;IFERROR(IF(AND((IZ$44-IZ46-INDEX(Sheep!$V$327:$V$334,IZ45,1))&gt;(IZ$44-JA$44),(IZ$44-IZ46-INDEX(Sheep!$V$327:$V$334,IZ45,1))&lt;=0),"Scan-"  &amp;IZ45,""),"")
&amp;IFERROR(IF(AND((IZ$44-IZ46-150                                                                            )&gt;(IZ$44-JA$44),(IZ$44-IZ46-150                                                                             )&lt;=0),"Birth-" &amp;IZ45,""),"")
&amp;IFERROR(IF(AND((IZ$44-IZ46-150-Sheep!$R$320                                           )&gt;(IZ$44-JA$44),(IZ$44-IZ46-150-Sheep!$R$320                                            )&lt;=0),"Wean-"&amp;IZ45,""),"")
&amp;IFERROR(IF(AND((IZ$44-IZ46-150-Sheep!$R$321                                           )&gt;(IZ$44-JA$44),(IZ$44-IZ46-150-Sheep!$R$321                                            )&lt;=0),"Alt1-"   &amp;IZ45,""),"")
&amp;IFERROR(IF(AND((IZ$44-IZ46-150-Sheep!$R$322                                           )&gt;(IZ$44-JA$44),(IZ$44-IZ46-150-Sheep!$R$322                                            )&lt;=0),"Alt2-"   &amp;IZ45,""),"")</f>
        <v/>
      </c>
      <c r="JA47" s="440" t="str">
        <f xml:space="preserve">                    IF(AND((JA$44                                  -Sheep!$N$252                               )&gt;(JA$44-JB$44),(JA$44                                  -Sheep!$N$252                                )&lt;=0),"Born","")
&amp;                   IF(AND((JA$44-Sheep!$R$320-Sheep!$N$252                                )&gt;(JA$44-JB$44),(JA$44-Sheep!$R$320-Sheep!$N$252                                )&lt;=0),"WeanStd","")
&amp;                   IF(AND((JA$44-Sheep!$R$321-Sheep!$N$252                                )&gt;(JA$44-JB$44),(JA$44-Sheep!$R$321-Sheep!$N$252                                )&lt;=0),"WeanAlt1","")
&amp;                   IF(AND((JA$44-Sheep!$R$322-Sheep!$N$252                                )&gt;(JA$44-JB$44),(JA$44-Sheep!$R$322-Sheep!$N$252                                )&lt;=0),"WeanAlt2","")
&amp;IFERROR(IF(AND((JA$44-JA46                                                                                     )&gt;(JA$44-JB$44),(JA$44-JA46                                                                                     )&lt;=0),"Join-"    &amp;JA45,""),"")
&amp;IFERROR(IF(AND((JA$44-JA46-INDEX(Sheep!$V$327:$V$334,JA45,1))&gt;(JA$44-JB$44),(JA$44-JA46-INDEX(Sheep!$V$327:$V$334,JA45,1))&lt;=0),"Scan-"  &amp;JA45,""),"")
&amp;IFERROR(IF(AND((JA$44-JA46-150                                                                            )&gt;(JA$44-JB$44),(JA$44-JA46-150                                                                             )&lt;=0),"Birth-" &amp;JA45,""),"")
&amp;IFERROR(IF(AND((JA$44-JA46-150-Sheep!$R$320                                           )&gt;(JA$44-JB$44),(JA$44-JA46-150-Sheep!$R$320                                            )&lt;=0),"Wean-"&amp;JA45,""),"")
&amp;IFERROR(IF(AND((JA$44-JA46-150-Sheep!$R$321                                           )&gt;(JA$44-JB$44),(JA$44-JA46-150-Sheep!$R$321                                            )&lt;=0),"Alt1-"   &amp;JA45,""),"")
&amp;IFERROR(IF(AND((JA$44-JA46-150-Sheep!$R$322                                           )&gt;(JA$44-JB$44),(JA$44-JA46-150-Sheep!$R$322                                            )&lt;=0),"Alt2-"   &amp;JA45,""),"")</f>
        <v/>
      </c>
      <c r="JB47" s="440" t="str">
        <f xml:space="preserve">                    IF(AND((JB$44                                  -Sheep!$N$252                               )&gt;(JB$44-JC$44),(JB$44                                  -Sheep!$N$252                                )&lt;=0),"Born","")
&amp;                   IF(AND((JB$44-Sheep!$R$320-Sheep!$N$252                                )&gt;(JB$44-JC$44),(JB$44-Sheep!$R$320-Sheep!$N$252                                )&lt;=0),"WeanStd","")
&amp;                   IF(AND((JB$44-Sheep!$R$321-Sheep!$N$252                                )&gt;(JB$44-JC$44),(JB$44-Sheep!$R$321-Sheep!$N$252                                )&lt;=0),"WeanAlt1","")
&amp;                   IF(AND((JB$44-Sheep!$R$322-Sheep!$N$252                                )&gt;(JB$44-JC$44),(JB$44-Sheep!$R$322-Sheep!$N$252                                )&lt;=0),"WeanAlt2","")
&amp;IFERROR(IF(AND((JB$44-JB46                                                                                     )&gt;(JB$44-JC$44),(JB$44-JB46                                                                                     )&lt;=0),"Join-"    &amp;JB45,""),"")
&amp;IFERROR(IF(AND((JB$44-JB46-INDEX(Sheep!$V$327:$V$334,JB45,1))&gt;(JB$44-JC$44),(JB$44-JB46-INDEX(Sheep!$V$327:$V$334,JB45,1))&lt;=0),"Scan-"  &amp;JB45,""),"")
&amp;IFERROR(IF(AND((JB$44-JB46-150                                                                            )&gt;(JB$44-JC$44),(JB$44-JB46-150                                                                             )&lt;=0),"Birth-" &amp;JB45,""),"")
&amp;IFERROR(IF(AND((JB$44-JB46-150-Sheep!$R$320                                           )&gt;(JB$44-JC$44),(JB$44-JB46-150-Sheep!$R$320                                            )&lt;=0),"Wean-"&amp;JB45,""),"")
&amp;IFERROR(IF(AND((JB$44-JB46-150-Sheep!$R$321                                           )&gt;(JB$44-JC$44),(JB$44-JB46-150-Sheep!$R$321                                            )&lt;=0),"Alt1-"   &amp;JB45,""),"")
&amp;IFERROR(IF(AND((JB$44-JB46-150-Sheep!$R$322                                           )&gt;(JB$44-JC$44),(JB$44-JB46-150-Sheep!$R$322                                            )&lt;=0),"Alt2-"   &amp;JB45,""),"")</f>
        <v/>
      </c>
      <c r="JC47" s="440" t="str">
        <f xml:space="preserve">                    IF(AND((JC$44                                  -Sheep!$N$252                               )&gt;(JC$44-JD$44),(JC$44                                  -Sheep!$N$252                                )&lt;=0),"Born","")
&amp;                   IF(AND((JC$44-Sheep!$R$320-Sheep!$N$252                                )&gt;(JC$44-JD$44),(JC$44-Sheep!$R$320-Sheep!$N$252                                )&lt;=0),"WeanStd","")
&amp;                   IF(AND((JC$44-Sheep!$R$321-Sheep!$N$252                                )&gt;(JC$44-JD$44),(JC$44-Sheep!$R$321-Sheep!$N$252                                )&lt;=0),"WeanAlt1","")
&amp;                   IF(AND((JC$44-Sheep!$R$322-Sheep!$N$252                                )&gt;(JC$44-JD$44),(JC$44-Sheep!$R$322-Sheep!$N$252                                )&lt;=0),"WeanAlt2","")
&amp;IFERROR(IF(AND((JC$44-JC46                                                                                     )&gt;(JC$44-JD$44),(JC$44-JC46                                                                                     )&lt;=0),"Join-"    &amp;JC45,""),"")
&amp;IFERROR(IF(AND((JC$44-JC46-INDEX(Sheep!$V$327:$V$334,JC45,1))&gt;(JC$44-JD$44),(JC$44-JC46-INDEX(Sheep!$V$327:$V$334,JC45,1))&lt;=0),"Scan-"  &amp;JC45,""),"")
&amp;IFERROR(IF(AND((JC$44-JC46-150                                                                            )&gt;(JC$44-JD$44),(JC$44-JC46-150                                                                             )&lt;=0),"Birth-" &amp;JC45,""),"")
&amp;IFERROR(IF(AND((JC$44-JC46-150-Sheep!$R$320                                           )&gt;(JC$44-JD$44),(JC$44-JC46-150-Sheep!$R$320                                            )&lt;=0),"Wean-"&amp;JC45,""),"")
&amp;IFERROR(IF(AND((JC$44-JC46-150-Sheep!$R$321                                           )&gt;(JC$44-JD$44),(JC$44-JC46-150-Sheep!$R$321                                            )&lt;=0),"Alt1-"   &amp;JC45,""),"")
&amp;IFERROR(IF(AND((JC$44-JC46-150-Sheep!$R$322                                           )&gt;(JC$44-JD$44),(JC$44-JC46-150-Sheep!$R$322                                            )&lt;=0),"Alt2-"   &amp;JC45,""),"")</f>
        <v/>
      </c>
      <c r="JD47" s="440" t="str">
        <f xml:space="preserve">                    IF(AND((JD$44                                  -Sheep!$N$252                               )&gt;(JD$44-JE$44),(JD$44                                  -Sheep!$N$252                                )&lt;=0),"Born","")
&amp;                   IF(AND((JD$44-Sheep!$R$320-Sheep!$N$252                                )&gt;(JD$44-JE$44),(JD$44-Sheep!$R$320-Sheep!$N$252                                )&lt;=0),"WeanStd","")
&amp;                   IF(AND((JD$44-Sheep!$R$321-Sheep!$N$252                                )&gt;(JD$44-JE$44),(JD$44-Sheep!$R$321-Sheep!$N$252                                )&lt;=0),"WeanAlt1","")
&amp;                   IF(AND((JD$44-Sheep!$R$322-Sheep!$N$252                                )&gt;(JD$44-JE$44),(JD$44-Sheep!$R$322-Sheep!$N$252                                )&lt;=0),"WeanAlt2","")
&amp;IFERROR(IF(AND((JD$44-JD46                                                                                     )&gt;(JD$44-JE$44),(JD$44-JD46                                                                                     )&lt;=0),"Join-"    &amp;JD45,""),"")
&amp;IFERROR(IF(AND((JD$44-JD46-INDEX(Sheep!$V$327:$V$334,JD45,1))&gt;(JD$44-JE$44),(JD$44-JD46-INDEX(Sheep!$V$327:$V$334,JD45,1))&lt;=0),"Scan-"  &amp;JD45,""),"")
&amp;IFERROR(IF(AND((JD$44-JD46-150                                                                            )&gt;(JD$44-JE$44),(JD$44-JD46-150                                                                             )&lt;=0),"Birth-" &amp;JD45,""),"")
&amp;IFERROR(IF(AND((JD$44-JD46-150-Sheep!$R$320                                           )&gt;(JD$44-JE$44),(JD$44-JD46-150-Sheep!$R$320                                            )&lt;=0),"Wean-"&amp;JD45,""),"")
&amp;IFERROR(IF(AND((JD$44-JD46-150-Sheep!$R$321                                           )&gt;(JD$44-JE$44),(JD$44-JD46-150-Sheep!$R$321                                            )&lt;=0),"Alt1-"   &amp;JD45,""),"")
&amp;IFERROR(IF(AND((JD$44-JD46-150-Sheep!$R$322                                           )&gt;(JD$44-JE$44),(JD$44-JD46-150-Sheep!$R$322                                            )&lt;=0),"Alt2-"   &amp;JD45,""),"")</f>
        <v/>
      </c>
      <c r="JE47" s="440" t="str">
        <f xml:space="preserve">                    IF(AND((JE$44                                  -Sheep!$N$252                               )&gt;(JE$44-JF$44),(JE$44                                  -Sheep!$N$252                                )&lt;=0),"Born","")
&amp;                   IF(AND((JE$44-Sheep!$R$320-Sheep!$N$252                                )&gt;(JE$44-JF$44),(JE$44-Sheep!$R$320-Sheep!$N$252                                )&lt;=0),"WeanStd","")
&amp;                   IF(AND((JE$44-Sheep!$R$321-Sheep!$N$252                                )&gt;(JE$44-JF$44),(JE$44-Sheep!$R$321-Sheep!$N$252                                )&lt;=0),"WeanAlt1","")
&amp;                   IF(AND((JE$44-Sheep!$R$322-Sheep!$N$252                                )&gt;(JE$44-JF$44),(JE$44-Sheep!$R$322-Sheep!$N$252                                )&lt;=0),"WeanAlt2","")
&amp;IFERROR(IF(AND((JE$44-JE46                                                                                     )&gt;(JE$44-JF$44),(JE$44-JE46                                                                                     )&lt;=0),"Join-"    &amp;JE45,""),"")
&amp;IFERROR(IF(AND((JE$44-JE46-INDEX(Sheep!$V$327:$V$334,JE45,1))&gt;(JE$44-JF$44),(JE$44-JE46-INDEX(Sheep!$V$327:$V$334,JE45,1))&lt;=0),"Scan-"  &amp;JE45,""),"")
&amp;IFERROR(IF(AND((JE$44-JE46-150                                                                            )&gt;(JE$44-JF$44),(JE$44-JE46-150                                                                             )&lt;=0),"Birth-" &amp;JE45,""),"")
&amp;IFERROR(IF(AND((JE$44-JE46-150-Sheep!$R$320                                           )&gt;(JE$44-JF$44),(JE$44-JE46-150-Sheep!$R$320                                            )&lt;=0),"Wean-"&amp;JE45,""),"")
&amp;IFERROR(IF(AND((JE$44-JE46-150-Sheep!$R$321                                           )&gt;(JE$44-JF$44),(JE$44-JE46-150-Sheep!$R$321                                            )&lt;=0),"Alt1-"   &amp;JE45,""),"")
&amp;IFERROR(IF(AND((JE$44-JE46-150-Sheep!$R$322                                           )&gt;(JE$44-JF$44),(JE$44-JE46-150-Sheep!$R$322                                            )&lt;=0),"Alt2-"   &amp;JE45,""),"")</f>
        <v/>
      </c>
      <c r="JF47" s="440" t="str">
        <f xml:space="preserve">                    IF(AND((JF$44                                  -Sheep!$N$252                               )&gt;(JF$44-JG$44),(JF$44                                  -Sheep!$N$252                                )&lt;=0),"Born","")
&amp;                   IF(AND((JF$44-Sheep!$R$320-Sheep!$N$252                                )&gt;(JF$44-JG$44),(JF$44-Sheep!$R$320-Sheep!$N$252                                )&lt;=0),"WeanStd","")
&amp;                   IF(AND((JF$44-Sheep!$R$321-Sheep!$N$252                                )&gt;(JF$44-JG$44),(JF$44-Sheep!$R$321-Sheep!$N$252                                )&lt;=0),"WeanAlt1","")
&amp;                   IF(AND((JF$44-Sheep!$R$322-Sheep!$N$252                                )&gt;(JF$44-JG$44),(JF$44-Sheep!$R$322-Sheep!$N$252                                )&lt;=0),"WeanAlt2","")
&amp;IFERROR(IF(AND((JF$44-JF46                                                                                     )&gt;(JF$44-JG$44),(JF$44-JF46                                                                                     )&lt;=0),"Join-"    &amp;JF45,""),"")
&amp;IFERROR(IF(AND((JF$44-JF46-INDEX(Sheep!$V$327:$V$334,JF45,1))&gt;(JF$44-JG$44),(JF$44-JF46-INDEX(Sheep!$V$327:$V$334,JF45,1))&lt;=0),"Scan-"  &amp;JF45,""),"")
&amp;IFERROR(IF(AND((JF$44-JF46-150                                                                            )&gt;(JF$44-JG$44),(JF$44-JF46-150                                                                             )&lt;=0),"Birth-" &amp;JF45,""),"")
&amp;IFERROR(IF(AND((JF$44-JF46-150-Sheep!$R$320                                           )&gt;(JF$44-JG$44),(JF$44-JF46-150-Sheep!$R$320                                            )&lt;=0),"Wean-"&amp;JF45,""),"")
&amp;IFERROR(IF(AND((JF$44-JF46-150-Sheep!$R$321                                           )&gt;(JF$44-JG$44),(JF$44-JF46-150-Sheep!$R$321                                            )&lt;=0),"Alt1-"   &amp;JF45,""),"")
&amp;IFERROR(IF(AND((JF$44-JF46-150-Sheep!$R$322                                           )&gt;(JF$44-JG$44),(JF$44-JF46-150-Sheep!$R$322                                            )&lt;=0),"Alt2-"   &amp;JF45,""),"")</f>
        <v/>
      </c>
      <c r="JG47" s="440" t="str">
        <f xml:space="preserve">                    IF(AND((JG$44                                  -Sheep!$N$252                               )&gt;(JG$44-JH$44),(JG$44                                  -Sheep!$N$252                                )&lt;=0),"Born","")
&amp;                   IF(AND((JG$44-Sheep!$R$320-Sheep!$N$252                                )&gt;(JG$44-JH$44),(JG$44-Sheep!$R$320-Sheep!$N$252                                )&lt;=0),"WeanStd","")
&amp;                   IF(AND((JG$44-Sheep!$R$321-Sheep!$N$252                                )&gt;(JG$44-JH$44),(JG$44-Sheep!$R$321-Sheep!$N$252                                )&lt;=0),"WeanAlt1","")
&amp;                   IF(AND((JG$44-Sheep!$R$322-Sheep!$N$252                                )&gt;(JG$44-JH$44),(JG$44-Sheep!$R$322-Sheep!$N$252                                )&lt;=0),"WeanAlt2","")
&amp;IFERROR(IF(AND((JG$44-JG46                                                                                     )&gt;(JG$44-JH$44),(JG$44-JG46                                                                                     )&lt;=0),"Join-"    &amp;JG45,""),"")
&amp;IFERROR(IF(AND((JG$44-JG46-INDEX(Sheep!$V$327:$V$334,JG45,1))&gt;(JG$44-JH$44),(JG$44-JG46-INDEX(Sheep!$V$327:$V$334,JG45,1))&lt;=0),"Scan-"  &amp;JG45,""),"")
&amp;IFERROR(IF(AND((JG$44-JG46-150                                                                            )&gt;(JG$44-JH$44),(JG$44-JG46-150                                                                             )&lt;=0),"Birth-" &amp;JG45,""),"")
&amp;IFERROR(IF(AND((JG$44-JG46-150-Sheep!$R$320                                           )&gt;(JG$44-JH$44),(JG$44-JG46-150-Sheep!$R$320                                            )&lt;=0),"Wean-"&amp;JG45,""),"")
&amp;IFERROR(IF(AND((JG$44-JG46-150-Sheep!$R$321                                           )&gt;(JG$44-JH$44),(JG$44-JG46-150-Sheep!$R$321                                            )&lt;=0),"Alt1-"   &amp;JG45,""),"")
&amp;IFERROR(IF(AND((JG$44-JG46-150-Sheep!$R$322                                           )&gt;(JG$44-JH$44),(JG$44-JG46-150-Sheep!$R$322                                            )&lt;=0),"Alt2-"   &amp;JG45,""),"")</f>
        <v/>
      </c>
      <c r="JH47" s="440" t="str">
        <f xml:space="preserve">                    IF(AND((JH$44                                  -Sheep!$N$252                               )&gt;(JH$44-JI$44),(JH$44                                  -Sheep!$N$252                                )&lt;=0),"Born","")
&amp;                   IF(AND((JH$44-Sheep!$R$320-Sheep!$N$252                                )&gt;(JH$44-JI$44),(JH$44-Sheep!$R$320-Sheep!$N$252                                )&lt;=0),"WeanStd","")
&amp;                   IF(AND((JH$44-Sheep!$R$321-Sheep!$N$252                                )&gt;(JH$44-JI$44),(JH$44-Sheep!$R$321-Sheep!$N$252                                )&lt;=0),"WeanAlt1","")
&amp;                   IF(AND((JH$44-Sheep!$R$322-Sheep!$N$252                                )&gt;(JH$44-JI$44),(JH$44-Sheep!$R$322-Sheep!$N$252                                )&lt;=0),"WeanAlt2","")
&amp;IFERROR(IF(AND((JH$44-JH46                                                                                     )&gt;(JH$44-JI$44),(JH$44-JH46                                                                                     )&lt;=0),"Join-"    &amp;JH45,""),"")
&amp;IFERROR(IF(AND((JH$44-JH46-INDEX(Sheep!$V$327:$V$334,JH45,1))&gt;(JH$44-JI$44),(JH$44-JH46-INDEX(Sheep!$V$327:$V$334,JH45,1))&lt;=0),"Scan-"  &amp;JH45,""),"")
&amp;IFERROR(IF(AND((JH$44-JH46-150                                                                            )&gt;(JH$44-JI$44),(JH$44-JH46-150                                                                             )&lt;=0),"Birth-" &amp;JH45,""),"")
&amp;IFERROR(IF(AND((JH$44-JH46-150-Sheep!$R$320                                           )&gt;(JH$44-JI$44),(JH$44-JH46-150-Sheep!$R$320                                            )&lt;=0),"Wean-"&amp;JH45,""),"")
&amp;IFERROR(IF(AND((JH$44-JH46-150-Sheep!$R$321                                           )&gt;(JH$44-JI$44),(JH$44-JH46-150-Sheep!$R$321                                            )&lt;=0),"Alt1-"   &amp;JH45,""),"")
&amp;IFERROR(IF(AND((JH$44-JH46-150-Sheep!$R$322                                           )&gt;(JH$44-JI$44),(JH$44-JH46-150-Sheep!$R$322                                            )&lt;=0),"Alt2-"   &amp;JH45,""),"")</f>
        <v>Join-5</v>
      </c>
      <c r="JI47" s="440" t="str">
        <f xml:space="preserve">                    IF(AND((JI$44                                  -Sheep!$N$252                               )&gt;(JI$44-JJ$44),(JI$44                                  -Sheep!$N$252                                )&lt;=0),"Born","")
&amp;                   IF(AND((JI$44-Sheep!$R$320-Sheep!$N$252                                )&gt;(JI$44-JJ$44),(JI$44-Sheep!$R$320-Sheep!$N$252                                )&lt;=0),"WeanStd","")
&amp;                   IF(AND((JI$44-Sheep!$R$321-Sheep!$N$252                                )&gt;(JI$44-JJ$44),(JI$44-Sheep!$R$321-Sheep!$N$252                                )&lt;=0),"WeanAlt1","")
&amp;                   IF(AND((JI$44-Sheep!$R$322-Sheep!$N$252                                )&gt;(JI$44-JJ$44),(JI$44-Sheep!$R$322-Sheep!$N$252                                )&lt;=0),"WeanAlt2","")
&amp;IFERROR(IF(AND((JI$44-JI46                                                                                     )&gt;(JI$44-JJ$44),(JI$44-JI46                                                                                     )&lt;=0),"Join-"    &amp;JI45,""),"")
&amp;IFERROR(IF(AND((JI$44-JI46-INDEX(Sheep!$V$327:$V$334,JI45,1))&gt;(JI$44-JJ$44),(JI$44-JI46-INDEX(Sheep!$V$327:$V$334,JI45,1))&lt;=0),"Scan-"  &amp;JI45,""),"")
&amp;IFERROR(IF(AND((JI$44-JI46-150                                                                            )&gt;(JI$44-JJ$44),(JI$44-JI46-150                                                                             )&lt;=0),"Birth-" &amp;JI45,""),"")
&amp;IFERROR(IF(AND((JI$44-JI46-150-Sheep!$R$320                                           )&gt;(JI$44-JJ$44),(JI$44-JI46-150-Sheep!$R$320                                            )&lt;=0),"Wean-"&amp;JI45,""),"")
&amp;IFERROR(IF(AND((JI$44-JI46-150-Sheep!$R$321                                           )&gt;(JI$44-JJ$44),(JI$44-JI46-150-Sheep!$R$321                                            )&lt;=0),"Alt1-"   &amp;JI45,""),"")
&amp;IFERROR(IF(AND((JI$44-JI46-150-Sheep!$R$322                                           )&gt;(JI$44-JJ$44),(JI$44-JI46-150-Sheep!$R$322                                            )&lt;=0),"Alt2-"   &amp;JI45,""),"")</f>
        <v/>
      </c>
      <c r="JJ47" s="440" t="str">
        <f xml:space="preserve">                    IF(AND((JJ$44                                  -Sheep!$N$252                               )&gt;(JJ$44-JK$44),(JJ$44                                  -Sheep!$N$252                                )&lt;=0),"Born","")
&amp;                   IF(AND((JJ$44-Sheep!$R$320-Sheep!$N$252                                )&gt;(JJ$44-JK$44),(JJ$44-Sheep!$R$320-Sheep!$N$252                                )&lt;=0),"WeanStd","")
&amp;                   IF(AND((JJ$44-Sheep!$R$321-Sheep!$N$252                                )&gt;(JJ$44-JK$44),(JJ$44-Sheep!$R$321-Sheep!$N$252                                )&lt;=0),"WeanAlt1","")
&amp;                   IF(AND((JJ$44-Sheep!$R$322-Sheep!$N$252                                )&gt;(JJ$44-JK$44),(JJ$44-Sheep!$R$322-Sheep!$N$252                                )&lt;=0),"WeanAlt2","")
&amp;IFERROR(IF(AND((JJ$44-JJ46                                                                                     )&gt;(JJ$44-JK$44),(JJ$44-JJ46                                                                                     )&lt;=0),"Join-"    &amp;JJ45,""),"")
&amp;IFERROR(IF(AND((JJ$44-JJ46-INDEX(Sheep!$V$327:$V$334,JJ45,1))&gt;(JJ$44-JK$44),(JJ$44-JJ46-INDEX(Sheep!$V$327:$V$334,JJ45,1))&lt;=0),"Scan-"  &amp;JJ45,""),"")
&amp;IFERROR(IF(AND((JJ$44-JJ46-150                                                                            )&gt;(JJ$44-JK$44),(JJ$44-JJ46-150                                                                             )&lt;=0),"Birth-" &amp;JJ45,""),"")
&amp;IFERROR(IF(AND((JJ$44-JJ46-150-Sheep!$R$320                                           )&gt;(JJ$44-JK$44),(JJ$44-JJ46-150-Sheep!$R$320                                            )&lt;=0),"Wean-"&amp;JJ45,""),"")
&amp;IFERROR(IF(AND((JJ$44-JJ46-150-Sheep!$R$321                                           )&gt;(JJ$44-JK$44),(JJ$44-JJ46-150-Sheep!$R$321                                            )&lt;=0),"Alt1-"   &amp;JJ45,""),"")
&amp;IFERROR(IF(AND((JJ$44-JJ46-150-Sheep!$R$322                                           )&gt;(JJ$44-JK$44),(JJ$44-JJ46-150-Sheep!$R$322                                            )&lt;=0),"Alt2-"   &amp;JJ45,""),"")</f>
        <v/>
      </c>
      <c r="JK47" s="440" t="str">
        <f xml:space="preserve">                    IF(AND((JK$44                                  -Sheep!$N$252                               )&gt;(JK$44-JL$44),(JK$44                                  -Sheep!$N$252                                )&lt;=0),"Born","")
&amp;                   IF(AND((JK$44-Sheep!$R$320-Sheep!$N$252                                )&gt;(JK$44-JL$44),(JK$44-Sheep!$R$320-Sheep!$N$252                                )&lt;=0),"WeanStd","")
&amp;                   IF(AND((JK$44-Sheep!$R$321-Sheep!$N$252                                )&gt;(JK$44-JL$44),(JK$44-Sheep!$R$321-Sheep!$N$252                                )&lt;=0),"WeanAlt1","")
&amp;                   IF(AND((JK$44-Sheep!$R$322-Sheep!$N$252                                )&gt;(JK$44-JL$44),(JK$44-Sheep!$R$322-Sheep!$N$252                                )&lt;=0),"WeanAlt2","")
&amp;IFERROR(IF(AND((JK$44-JK46                                                                                     )&gt;(JK$44-JL$44),(JK$44-JK46                                                                                     )&lt;=0),"Join-"    &amp;JK45,""),"")
&amp;IFERROR(IF(AND((JK$44-JK46-INDEX(Sheep!$V$327:$V$334,JK45,1))&gt;(JK$44-JL$44),(JK$44-JK46-INDEX(Sheep!$V$327:$V$334,JK45,1))&lt;=0),"Scan-"  &amp;JK45,""),"")
&amp;IFERROR(IF(AND((JK$44-JK46-150                                                                            )&gt;(JK$44-JL$44),(JK$44-JK46-150                                                                             )&lt;=0),"Birth-" &amp;JK45,""),"")
&amp;IFERROR(IF(AND((JK$44-JK46-150-Sheep!$R$320                                           )&gt;(JK$44-JL$44),(JK$44-JK46-150-Sheep!$R$320                                            )&lt;=0),"Wean-"&amp;JK45,""),"")
&amp;IFERROR(IF(AND((JK$44-JK46-150-Sheep!$R$321                                           )&gt;(JK$44-JL$44),(JK$44-JK46-150-Sheep!$R$321                                            )&lt;=0),"Alt1-"   &amp;JK45,""),"")
&amp;IFERROR(IF(AND((JK$44-JK46-150-Sheep!$R$322                                           )&gt;(JK$44-JL$44),(JK$44-JK46-150-Sheep!$R$322                                            )&lt;=0),"Alt2-"   &amp;JK45,""),"")</f>
        <v/>
      </c>
      <c r="JL47" s="440" t="str">
        <f xml:space="preserve">                    IF(AND((JL$44                                  -Sheep!$N$252                               )&gt;(JL$44-JM$44),(JL$44                                  -Sheep!$N$252                                )&lt;=0),"Born","")
&amp;                   IF(AND((JL$44-Sheep!$R$320-Sheep!$N$252                                )&gt;(JL$44-JM$44),(JL$44-Sheep!$R$320-Sheep!$N$252                                )&lt;=0),"WeanStd","")
&amp;                   IF(AND((JL$44-Sheep!$R$321-Sheep!$N$252                                )&gt;(JL$44-JM$44),(JL$44-Sheep!$R$321-Sheep!$N$252                                )&lt;=0),"WeanAlt1","")
&amp;                   IF(AND((JL$44-Sheep!$R$322-Sheep!$N$252                                )&gt;(JL$44-JM$44),(JL$44-Sheep!$R$322-Sheep!$N$252                                )&lt;=0),"WeanAlt2","")
&amp;IFERROR(IF(AND((JL$44-JL46                                                                                     )&gt;(JL$44-JM$44),(JL$44-JL46                                                                                     )&lt;=0),"Join-"    &amp;JL45,""),"")
&amp;IFERROR(IF(AND((JL$44-JL46-INDEX(Sheep!$V$327:$V$334,JL45,1))&gt;(JL$44-JM$44),(JL$44-JL46-INDEX(Sheep!$V$327:$V$334,JL45,1))&lt;=0),"Scan-"  &amp;JL45,""),"")
&amp;IFERROR(IF(AND((JL$44-JL46-150                                                                            )&gt;(JL$44-JM$44),(JL$44-JL46-150                                                                             )&lt;=0),"Birth-" &amp;JL45,""),"")
&amp;IFERROR(IF(AND((JL$44-JL46-150-Sheep!$R$320                                           )&gt;(JL$44-JM$44),(JL$44-JL46-150-Sheep!$R$320                                            )&lt;=0),"Wean-"&amp;JL45,""),"")
&amp;IFERROR(IF(AND((JL$44-JL46-150-Sheep!$R$321                                           )&gt;(JL$44-JM$44),(JL$44-JL46-150-Sheep!$R$321                                            )&lt;=0),"Alt1-"   &amp;JL45,""),"")
&amp;IFERROR(IF(AND((JL$44-JL46-150-Sheep!$R$322                                           )&gt;(JL$44-JM$44),(JL$44-JL46-150-Sheep!$R$322                                            )&lt;=0),"Alt2-"   &amp;JL45,""),"")</f>
        <v/>
      </c>
      <c r="JM47" s="440" t="str">
        <f xml:space="preserve">                    IF(AND((JM$44                                  -Sheep!$N$252                               )&gt;(JM$44-JN$44),(JM$44                                  -Sheep!$N$252                                )&lt;=0),"Born","")
&amp;                   IF(AND((JM$44-Sheep!$R$320-Sheep!$N$252                                )&gt;(JM$44-JN$44),(JM$44-Sheep!$R$320-Sheep!$N$252                                )&lt;=0),"WeanStd","")
&amp;                   IF(AND((JM$44-Sheep!$R$321-Sheep!$N$252                                )&gt;(JM$44-JN$44),(JM$44-Sheep!$R$321-Sheep!$N$252                                )&lt;=0),"WeanAlt1","")
&amp;                   IF(AND((JM$44-Sheep!$R$322-Sheep!$N$252                                )&gt;(JM$44-JN$44),(JM$44-Sheep!$R$322-Sheep!$N$252                                )&lt;=0),"WeanAlt2","")
&amp;IFERROR(IF(AND((JM$44-JM46                                                                                     )&gt;(JM$44-JN$44),(JM$44-JM46                                                                                     )&lt;=0),"Join-"    &amp;JM45,""),"")
&amp;IFERROR(IF(AND((JM$44-JM46-INDEX(Sheep!$V$327:$V$334,JM45,1))&gt;(JM$44-JN$44),(JM$44-JM46-INDEX(Sheep!$V$327:$V$334,JM45,1))&lt;=0),"Scan-"  &amp;JM45,""),"")
&amp;IFERROR(IF(AND((JM$44-JM46-150                                                                            )&gt;(JM$44-JN$44),(JM$44-JM46-150                                                                             )&lt;=0),"Birth-" &amp;JM45,""),"")
&amp;IFERROR(IF(AND((JM$44-JM46-150-Sheep!$R$320                                           )&gt;(JM$44-JN$44),(JM$44-JM46-150-Sheep!$R$320                                            )&lt;=0),"Wean-"&amp;JM45,""),"")
&amp;IFERROR(IF(AND((JM$44-JM46-150-Sheep!$R$321                                           )&gt;(JM$44-JN$44),(JM$44-JM46-150-Sheep!$R$321                                            )&lt;=0),"Alt1-"   &amp;JM45,""),"")
&amp;IFERROR(IF(AND((JM$44-JM46-150-Sheep!$R$322                                           )&gt;(JM$44-JN$44),(JM$44-JM46-150-Sheep!$R$322                                            )&lt;=0),"Alt2-"   &amp;JM45,""),"")</f>
        <v/>
      </c>
      <c r="JN47" s="440" t="str">
        <f xml:space="preserve">                    IF(AND((JN$44                                  -Sheep!$N$252                               )&gt;(JN$44-JO$44),(JN$44                                  -Sheep!$N$252                                )&lt;=0),"Born","")
&amp;                   IF(AND((JN$44-Sheep!$R$320-Sheep!$N$252                                )&gt;(JN$44-JO$44),(JN$44-Sheep!$R$320-Sheep!$N$252                                )&lt;=0),"WeanStd","")
&amp;                   IF(AND((JN$44-Sheep!$R$321-Sheep!$N$252                                )&gt;(JN$44-JO$44),(JN$44-Sheep!$R$321-Sheep!$N$252                                )&lt;=0),"WeanAlt1","")
&amp;                   IF(AND((JN$44-Sheep!$R$322-Sheep!$N$252                                )&gt;(JN$44-JO$44),(JN$44-Sheep!$R$322-Sheep!$N$252                                )&lt;=0),"WeanAlt2","")
&amp;IFERROR(IF(AND((JN$44-JN46                                                                                     )&gt;(JN$44-JO$44),(JN$44-JN46                                                                                     )&lt;=0),"Join-"    &amp;JN45,""),"")
&amp;IFERROR(IF(AND((JN$44-JN46-INDEX(Sheep!$V$327:$V$334,JN45,1))&gt;(JN$44-JO$44),(JN$44-JN46-INDEX(Sheep!$V$327:$V$334,JN45,1))&lt;=0),"Scan-"  &amp;JN45,""),"")
&amp;IFERROR(IF(AND((JN$44-JN46-150                                                                            )&gt;(JN$44-JO$44),(JN$44-JN46-150                                                                             )&lt;=0),"Birth-" &amp;JN45,""),"")
&amp;IFERROR(IF(AND((JN$44-JN46-150-Sheep!$R$320                                           )&gt;(JN$44-JO$44),(JN$44-JN46-150-Sheep!$R$320                                            )&lt;=0),"Wean-"&amp;JN45,""),"")
&amp;IFERROR(IF(AND((JN$44-JN46-150-Sheep!$R$321                                           )&gt;(JN$44-JO$44),(JN$44-JN46-150-Sheep!$R$321                                            )&lt;=0),"Alt1-"   &amp;JN45,""),"")
&amp;IFERROR(IF(AND((JN$44-JN46-150-Sheep!$R$322                                           )&gt;(JN$44-JO$44),(JN$44-JN46-150-Sheep!$R$322                                            )&lt;=0),"Alt2-"   &amp;JN45,""),"")</f>
        <v/>
      </c>
      <c r="JO47" s="440" t="str">
        <f xml:space="preserve">                    IF(AND((JO$44                                  -Sheep!$N$252                               )&gt;(JO$44-JP$44),(JO$44                                  -Sheep!$N$252                                )&lt;=0),"Born","")
&amp;                   IF(AND((JO$44-Sheep!$R$320-Sheep!$N$252                                )&gt;(JO$44-JP$44),(JO$44-Sheep!$R$320-Sheep!$N$252                                )&lt;=0),"WeanStd","")
&amp;                   IF(AND((JO$44-Sheep!$R$321-Sheep!$N$252                                )&gt;(JO$44-JP$44),(JO$44-Sheep!$R$321-Sheep!$N$252                                )&lt;=0),"WeanAlt1","")
&amp;                   IF(AND((JO$44-Sheep!$R$322-Sheep!$N$252                                )&gt;(JO$44-JP$44),(JO$44-Sheep!$R$322-Sheep!$N$252                                )&lt;=0),"WeanAlt2","")
&amp;IFERROR(IF(AND((JO$44-JO46                                                                                     )&gt;(JO$44-JP$44),(JO$44-JO46                                                                                     )&lt;=0),"Join-"    &amp;JO45,""),"")
&amp;IFERROR(IF(AND((JO$44-JO46-INDEX(Sheep!$V$327:$V$334,JO45,1))&gt;(JO$44-JP$44),(JO$44-JO46-INDEX(Sheep!$V$327:$V$334,JO45,1))&lt;=0),"Scan-"  &amp;JO45,""),"")
&amp;IFERROR(IF(AND((JO$44-JO46-150                                                                            )&gt;(JO$44-JP$44),(JO$44-JO46-150                                                                             )&lt;=0),"Birth-" &amp;JO45,""),"")
&amp;IFERROR(IF(AND((JO$44-JO46-150-Sheep!$R$320                                           )&gt;(JO$44-JP$44),(JO$44-JO46-150-Sheep!$R$320                                            )&lt;=0),"Wean-"&amp;JO45,""),"")
&amp;IFERROR(IF(AND((JO$44-JO46-150-Sheep!$R$321                                           )&gt;(JO$44-JP$44),(JO$44-JO46-150-Sheep!$R$321                                            )&lt;=0),"Alt1-"   &amp;JO45,""),"")
&amp;IFERROR(IF(AND((JO$44-JO46-150-Sheep!$R$322                                           )&gt;(JO$44-JP$44),(JO$44-JO46-150-Sheep!$R$322                                            )&lt;=0),"Alt2-"   &amp;JO45,""),"")</f>
        <v/>
      </c>
      <c r="JP47" s="440" t="str">
        <f xml:space="preserve">                    IF(AND((JP$44                                  -Sheep!$N$252                               )&gt;(JP$44-JQ$44),(JP$44                                  -Sheep!$N$252                                )&lt;=0),"Born","")
&amp;                   IF(AND((JP$44-Sheep!$R$320-Sheep!$N$252                                )&gt;(JP$44-JQ$44),(JP$44-Sheep!$R$320-Sheep!$N$252                                )&lt;=0),"WeanStd","")
&amp;                   IF(AND((JP$44-Sheep!$R$321-Sheep!$N$252                                )&gt;(JP$44-JQ$44),(JP$44-Sheep!$R$321-Sheep!$N$252                                )&lt;=0),"WeanAlt1","")
&amp;                   IF(AND((JP$44-Sheep!$R$322-Sheep!$N$252                                )&gt;(JP$44-JQ$44),(JP$44-Sheep!$R$322-Sheep!$N$252                                )&lt;=0),"WeanAlt2","")
&amp;IFERROR(IF(AND((JP$44-JP46                                                                                     )&gt;(JP$44-JQ$44),(JP$44-JP46                                                                                     )&lt;=0),"Join-"    &amp;JP45,""),"")
&amp;IFERROR(IF(AND((JP$44-JP46-INDEX(Sheep!$V$327:$V$334,JP45,1))&gt;(JP$44-JQ$44),(JP$44-JP46-INDEX(Sheep!$V$327:$V$334,JP45,1))&lt;=0),"Scan-"  &amp;JP45,""),"")
&amp;IFERROR(IF(AND((JP$44-JP46-150                                                                            )&gt;(JP$44-JQ$44),(JP$44-JP46-150                                                                             )&lt;=0),"Birth-" &amp;JP45,""),"")
&amp;IFERROR(IF(AND((JP$44-JP46-150-Sheep!$R$320                                           )&gt;(JP$44-JQ$44),(JP$44-JP46-150-Sheep!$R$320                                            )&lt;=0),"Wean-"&amp;JP45,""),"")
&amp;IFERROR(IF(AND((JP$44-JP46-150-Sheep!$R$321                                           )&gt;(JP$44-JQ$44),(JP$44-JP46-150-Sheep!$R$321                                            )&lt;=0),"Alt1-"   &amp;JP45,""),"")
&amp;IFERROR(IF(AND((JP$44-JP46-150-Sheep!$R$322                                           )&gt;(JP$44-JQ$44),(JP$44-JP46-150-Sheep!$R$322                                            )&lt;=0),"Alt2-"   &amp;JP45,""),"")</f>
        <v/>
      </c>
      <c r="JQ47" s="440" t="str">
        <f xml:space="preserve">                    IF(AND((JQ$44                                  -Sheep!$N$252                               )&gt;(JQ$44-JR$44),(JQ$44                                  -Sheep!$N$252                                )&lt;=0),"Born","")
&amp;                   IF(AND((JQ$44-Sheep!$R$320-Sheep!$N$252                                )&gt;(JQ$44-JR$44),(JQ$44-Sheep!$R$320-Sheep!$N$252                                )&lt;=0),"WeanStd","")
&amp;                   IF(AND((JQ$44-Sheep!$R$321-Sheep!$N$252                                )&gt;(JQ$44-JR$44),(JQ$44-Sheep!$R$321-Sheep!$N$252                                )&lt;=0),"WeanAlt1","")
&amp;                   IF(AND((JQ$44-Sheep!$R$322-Sheep!$N$252                                )&gt;(JQ$44-JR$44),(JQ$44-Sheep!$R$322-Sheep!$N$252                                )&lt;=0),"WeanAlt2","")
&amp;IFERROR(IF(AND((JQ$44-JQ46                                                                                     )&gt;(JQ$44-JR$44),(JQ$44-JQ46                                                                                     )&lt;=0),"Join-"    &amp;JQ45,""),"")
&amp;IFERROR(IF(AND((JQ$44-JQ46-INDEX(Sheep!$V$327:$V$334,JQ45,1))&gt;(JQ$44-JR$44),(JQ$44-JQ46-INDEX(Sheep!$V$327:$V$334,JQ45,1))&lt;=0),"Scan-"  &amp;JQ45,""),"")
&amp;IFERROR(IF(AND((JQ$44-JQ46-150                                                                            )&gt;(JQ$44-JR$44),(JQ$44-JQ46-150                                                                             )&lt;=0),"Birth-" &amp;JQ45,""),"")
&amp;IFERROR(IF(AND((JQ$44-JQ46-150-Sheep!$R$320                                           )&gt;(JQ$44-JR$44),(JQ$44-JQ46-150-Sheep!$R$320                                            )&lt;=0),"Wean-"&amp;JQ45,""),"")
&amp;IFERROR(IF(AND((JQ$44-JQ46-150-Sheep!$R$321                                           )&gt;(JQ$44-JR$44),(JQ$44-JQ46-150-Sheep!$R$321                                            )&lt;=0),"Alt1-"   &amp;JQ45,""),"")
&amp;IFERROR(IF(AND((JQ$44-JQ46-150-Sheep!$R$322                                           )&gt;(JQ$44-JR$44),(JQ$44-JQ46-150-Sheep!$R$322                                            )&lt;=0),"Alt2-"   &amp;JQ45,""),"")</f>
        <v/>
      </c>
      <c r="JR47" s="440" t="str">
        <f xml:space="preserve">                    IF(AND((JR$44                                  -Sheep!$N$252                               )&gt;(JR$44-JS$44),(JR$44                                  -Sheep!$N$252                                )&lt;=0),"Born","")
&amp;                   IF(AND((JR$44-Sheep!$R$320-Sheep!$N$252                                )&gt;(JR$44-JS$44),(JR$44-Sheep!$R$320-Sheep!$N$252                                )&lt;=0),"WeanStd","")
&amp;                   IF(AND((JR$44-Sheep!$R$321-Sheep!$N$252                                )&gt;(JR$44-JS$44),(JR$44-Sheep!$R$321-Sheep!$N$252                                )&lt;=0),"WeanAlt1","")
&amp;                   IF(AND((JR$44-Sheep!$R$322-Sheep!$N$252                                )&gt;(JR$44-JS$44),(JR$44-Sheep!$R$322-Sheep!$N$252                                )&lt;=0),"WeanAlt2","")
&amp;IFERROR(IF(AND((JR$44-JR46                                                                                     )&gt;(JR$44-JS$44),(JR$44-JR46                                                                                     )&lt;=0),"Join-"    &amp;JR45,""),"")
&amp;IFERROR(IF(AND((JR$44-JR46-INDEX(Sheep!$V$327:$V$334,JR45,1))&gt;(JR$44-JS$44),(JR$44-JR46-INDEX(Sheep!$V$327:$V$334,JR45,1))&lt;=0),"Scan-"  &amp;JR45,""),"")
&amp;IFERROR(IF(AND((JR$44-JR46-150                                                                            )&gt;(JR$44-JS$44),(JR$44-JR46-150                                                                             )&lt;=0),"Birth-" &amp;JR45,""),"")
&amp;IFERROR(IF(AND((JR$44-JR46-150-Sheep!$R$320                                           )&gt;(JR$44-JS$44),(JR$44-JR46-150-Sheep!$R$320                                            )&lt;=0),"Wean-"&amp;JR45,""),"")
&amp;IFERROR(IF(AND((JR$44-JR46-150-Sheep!$R$321                                           )&gt;(JR$44-JS$44),(JR$44-JR46-150-Sheep!$R$321                                            )&lt;=0),"Alt1-"   &amp;JR45,""),"")
&amp;IFERROR(IF(AND((JR$44-JR46-150-Sheep!$R$322                                           )&gt;(JR$44-JS$44),(JR$44-JR46-150-Sheep!$R$322                                            )&lt;=0),"Alt2-"   &amp;JR45,""),"")</f>
        <v>Scan-5</v>
      </c>
      <c r="JS47" s="440" t="str">
        <f xml:space="preserve">                    IF(AND((JS$44                                  -Sheep!$N$252                               )&gt;(JS$44-JT$44),(JS$44                                  -Sheep!$N$252                                )&lt;=0),"Born","")
&amp;                   IF(AND((JS$44-Sheep!$R$320-Sheep!$N$252                                )&gt;(JS$44-JT$44),(JS$44-Sheep!$R$320-Sheep!$N$252                                )&lt;=0),"WeanStd","")
&amp;                   IF(AND((JS$44-Sheep!$R$321-Sheep!$N$252                                )&gt;(JS$44-JT$44),(JS$44-Sheep!$R$321-Sheep!$N$252                                )&lt;=0),"WeanAlt1","")
&amp;                   IF(AND((JS$44-Sheep!$R$322-Sheep!$N$252                                )&gt;(JS$44-JT$44),(JS$44-Sheep!$R$322-Sheep!$N$252                                )&lt;=0),"WeanAlt2","")
&amp;IFERROR(IF(AND((JS$44-JS46                                                                                     )&gt;(JS$44-JT$44),(JS$44-JS46                                                                                     )&lt;=0),"Join-"    &amp;JS45,""),"")
&amp;IFERROR(IF(AND((JS$44-JS46-INDEX(Sheep!$V$327:$V$334,JS45,1))&gt;(JS$44-JT$44),(JS$44-JS46-INDEX(Sheep!$V$327:$V$334,JS45,1))&lt;=0),"Scan-"  &amp;JS45,""),"")
&amp;IFERROR(IF(AND((JS$44-JS46-150                                                                            )&gt;(JS$44-JT$44),(JS$44-JS46-150                                                                             )&lt;=0),"Birth-" &amp;JS45,""),"")
&amp;IFERROR(IF(AND((JS$44-JS46-150-Sheep!$R$320                                           )&gt;(JS$44-JT$44),(JS$44-JS46-150-Sheep!$R$320                                            )&lt;=0),"Wean-"&amp;JS45,""),"")
&amp;IFERROR(IF(AND((JS$44-JS46-150-Sheep!$R$321                                           )&gt;(JS$44-JT$44),(JS$44-JS46-150-Sheep!$R$321                                            )&lt;=0),"Alt1-"   &amp;JS45,""),"")
&amp;IFERROR(IF(AND((JS$44-JS46-150-Sheep!$R$322                                           )&gt;(JS$44-JT$44),(JS$44-JS46-150-Sheep!$R$322                                            )&lt;=0),"Alt2-"   &amp;JS45,""),"")</f>
        <v/>
      </c>
      <c r="JT47" s="440" t="str">
        <f xml:space="preserve">                    IF(AND((JT$44                                  -Sheep!$N$252                               )&gt;(JT$44-JU$44),(JT$44                                  -Sheep!$N$252                                )&lt;=0),"Born","")
&amp;                   IF(AND((JT$44-Sheep!$R$320-Sheep!$N$252                                )&gt;(JT$44-JU$44),(JT$44-Sheep!$R$320-Sheep!$N$252                                )&lt;=0),"WeanStd","")
&amp;                   IF(AND((JT$44-Sheep!$R$321-Sheep!$N$252                                )&gt;(JT$44-JU$44),(JT$44-Sheep!$R$321-Sheep!$N$252                                )&lt;=0),"WeanAlt1","")
&amp;                   IF(AND((JT$44-Sheep!$R$322-Sheep!$N$252                                )&gt;(JT$44-JU$44),(JT$44-Sheep!$R$322-Sheep!$N$252                                )&lt;=0),"WeanAlt2","")
&amp;IFERROR(IF(AND((JT$44-JT46                                                                                     )&gt;(JT$44-JU$44),(JT$44-JT46                                                                                     )&lt;=0),"Join-"    &amp;JT45,""),"")
&amp;IFERROR(IF(AND((JT$44-JT46-INDEX(Sheep!$V$327:$V$334,JT45,1))&gt;(JT$44-JU$44),(JT$44-JT46-INDEX(Sheep!$V$327:$V$334,JT45,1))&lt;=0),"Scan-"  &amp;JT45,""),"")
&amp;IFERROR(IF(AND((JT$44-JT46-150                                                                            )&gt;(JT$44-JU$44),(JT$44-JT46-150                                                                             )&lt;=0),"Birth-" &amp;JT45,""),"")
&amp;IFERROR(IF(AND((JT$44-JT46-150-Sheep!$R$320                                           )&gt;(JT$44-JU$44),(JT$44-JT46-150-Sheep!$R$320                                            )&lt;=0),"Wean-"&amp;JT45,""),"")
&amp;IFERROR(IF(AND((JT$44-JT46-150-Sheep!$R$321                                           )&gt;(JT$44-JU$44),(JT$44-JT46-150-Sheep!$R$321                                            )&lt;=0),"Alt1-"   &amp;JT45,""),"")
&amp;IFERROR(IF(AND((JT$44-JT46-150-Sheep!$R$322                                           )&gt;(JT$44-JU$44),(JT$44-JT46-150-Sheep!$R$322                                            )&lt;=0),"Alt2-"   &amp;JT45,""),"")</f>
        <v/>
      </c>
      <c r="JU47" s="440" t="str">
        <f xml:space="preserve">                    IF(AND((JU$44                                  -Sheep!$N$252                               )&gt;(JU$44-JV$44),(JU$44                                  -Sheep!$N$252                                )&lt;=0),"Born","")
&amp;                   IF(AND((JU$44-Sheep!$R$320-Sheep!$N$252                                )&gt;(JU$44-JV$44),(JU$44-Sheep!$R$320-Sheep!$N$252                                )&lt;=0),"WeanStd","")
&amp;                   IF(AND((JU$44-Sheep!$R$321-Sheep!$N$252                                )&gt;(JU$44-JV$44),(JU$44-Sheep!$R$321-Sheep!$N$252                                )&lt;=0),"WeanAlt1","")
&amp;                   IF(AND((JU$44-Sheep!$R$322-Sheep!$N$252                                )&gt;(JU$44-JV$44),(JU$44-Sheep!$R$322-Sheep!$N$252                                )&lt;=0),"WeanAlt2","")
&amp;IFERROR(IF(AND((JU$44-JU46                                                                                     )&gt;(JU$44-JV$44),(JU$44-JU46                                                                                     )&lt;=0),"Join-"    &amp;JU45,""),"")
&amp;IFERROR(IF(AND((JU$44-JU46-INDEX(Sheep!$V$327:$V$334,JU45,1))&gt;(JU$44-JV$44),(JU$44-JU46-INDEX(Sheep!$V$327:$V$334,JU45,1))&lt;=0),"Scan-"  &amp;JU45,""),"")
&amp;IFERROR(IF(AND((JU$44-JU46-150                                                                            )&gt;(JU$44-JV$44),(JU$44-JU46-150                                                                             )&lt;=0),"Birth-" &amp;JU45,""),"")
&amp;IFERROR(IF(AND((JU$44-JU46-150-Sheep!$R$320                                           )&gt;(JU$44-JV$44),(JU$44-JU46-150-Sheep!$R$320                                            )&lt;=0),"Wean-"&amp;JU45,""),"")
&amp;IFERROR(IF(AND((JU$44-JU46-150-Sheep!$R$321                                           )&gt;(JU$44-JV$44),(JU$44-JU46-150-Sheep!$R$321                                            )&lt;=0),"Alt1-"   &amp;JU45,""),"")
&amp;IFERROR(IF(AND((JU$44-JU46-150-Sheep!$R$322                                           )&gt;(JU$44-JV$44),(JU$44-JU46-150-Sheep!$R$322                                            )&lt;=0),"Alt2-"   &amp;JU45,""),"")</f>
        <v/>
      </c>
      <c r="JV47" s="440" t="str">
        <f xml:space="preserve">                    IF(AND((JV$44                                  -Sheep!$N$252                               )&gt;(JV$44-JW$44),(JV$44                                  -Sheep!$N$252                                )&lt;=0),"Born","")
&amp;                   IF(AND((JV$44-Sheep!$R$320-Sheep!$N$252                                )&gt;(JV$44-JW$44),(JV$44-Sheep!$R$320-Sheep!$N$252                                )&lt;=0),"WeanStd","")
&amp;                   IF(AND((JV$44-Sheep!$R$321-Sheep!$N$252                                )&gt;(JV$44-JW$44),(JV$44-Sheep!$R$321-Sheep!$N$252                                )&lt;=0),"WeanAlt1","")
&amp;                   IF(AND((JV$44-Sheep!$R$322-Sheep!$N$252                                )&gt;(JV$44-JW$44),(JV$44-Sheep!$R$322-Sheep!$N$252                                )&lt;=0),"WeanAlt2","")
&amp;IFERROR(IF(AND((JV$44-JV46                                                                                     )&gt;(JV$44-JW$44),(JV$44-JV46                                                                                     )&lt;=0),"Join-"    &amp;JV45,""),"")
&amp;IFERROR(IF(AND((JV$44-JV46-INDEX(Sheep!$V$327:$V$334,JV45,1))&gt;(JV$44-JW$44),(JV$44-JV46-INDEX(Sheep!$V$327:$V$334,JV45,1))&lt;=0),"Scan-"  &amp;JV45,""),"")
&amp;IFERROR(IF(AND((JV$44-JV46-150                                                                            )&gt;(JV$44-JW$44),(JV$44-JV46-150                                                                             )&lt;=0),"Birth-" &amp;JV45,""),"")
&amp;IFERROR(IF(AND((JV$44-JV46-150-Sheep!$R$320                                           )&gt;(JV$44-JW$44),(JV$44-JV46-150-Sheep!$R$320                                            )&lt;=0),"Wean-"&amp;JV45,""),"")
&amp;IFERROR(IF(AND((JV$44-JV46-150-Sheep!$R$321                                           )&gt;(JV$44-JW$44),(JV$44-JV46-150-Sheep!$R$321                                            )&lt;=0),"Alt1-"   &amp;JV45,""),"")
&amp;IFERROR(IF(AND((JV$44-JV46-150-Sheep!$R$322                                           )&gt;(JV$44-JW$44),(JV$44-JV46-150-Sheep!$R$322                                            )&lt;=0),"Alt2-"   &amp;JV45,""),"")</f>
        <v/>
      </c>
      <c r="JW47" s="440" t="str">
        <f xml:space="preserve">                    IF(AND((JW$44                                  -Sheep!$N$252                               )&gt;(JW$44-JX$44),(JW$44                                  -Sheep!$N$252                                )&lt;=0),"Born","")
&amp;                   IF(AND((JW$44-Sheep!$R$320-Sheep!$N$252                                )&gt;(JW$44-JX$44),(JW$44-Sheep!$R$320-Sheep!$N$252                                )&lt;=0),"WeanStd","")
&amp;                   IF(AND((JW$44-Sheep!$R$321-Sheep!$N$252                                )&gt;(JW$44-JX$44),(JW$44-Sheep!$R$321-Sheep!$N$252                                )&lt;=0),"WeanAlt1","")
&amp;                   IF(AND((JW$44-Sheep!$R$322-Sheep!$N$252                                )&gt;(JW$44-JX$44),(JW$44-Sheep!$R$322-Sheep!$N$252                                )&lt;=0),"WeanAlt2","")
&amp;IFERROR(IF(AND((JW$44-JW46                                                                                     )&gt;(JW$44-JX$44),(JW$44-JW46                                                                                     )&lt;=0),"Join-"    &amp;JW45,""),"")
&amp;IFERROR(IF(AND((JW$44-JW46-INDEX(Sheep!$V$327:$V$334,JW45,1))&gt;(JW$44-JX$44),(JW$44-JW46-INDEX(Sheep!$V$327:$V$334,JW45,1))&lt;=0),"Scan-"  &amp;JW45,""),"")
&amp;IFERROR(IF(AND((JW$44-JW46-150                                                                            )&gt;(JW$44-JX$44),(JW$44-JW46-150                                                                             )&lt;=0),"Birth-" &amp;JW45,""),"")
&amp;IFERROR(IF(AND((JW$44-JW46-150-Sheep!$R$320                                           )&gt;(JW$44-JX$44),(JW$44-JW46-150-Sheep!$R$320                                            )&lt;=0),"Wean-"&amp;JW45,""),"")
&amp;IFERROR(IF(AND((JW$44-JW46-150-Sheep!$R$321                                           )&gt;(JW$44-JX$44),(JW$44-JW46-150-Sheep!$R$321                                            )&lt;=0),"Alt1-"   &amp;JW45,""),"")
&amp;IFERROR(IF(AND((JW$44-JW46-150-Sheep!$R$322                                           )&gt;(JW$44-JX$44),(JW$44-JW46-150-Sheep!$R$322                                            )&lt;=0),"Alt2-"   &amp;JW45,""),"")</f>
        <v/>
      </c>
      <c r="JX47" s="440" t="str">
        <f xml:space="preserve">                    IF(AND((JX$44                                  -Sheep!$N$252                               )&gt;(JX$44-JY$44),(JX$44                                  -Sheep!$N$252                                )&lt;=0),"Born","")
&amp;                   IF(AND((JX$44-Sheep!$R$320-Sheep!$N$252                                )&gt;(JX$44-JY$44),(JX$44-Sheep!$R$320-Sheep!$N$252                                )&lt;=0),"WeanStd","")
&amp;                   IF(AND((JX$44-Sheep!$R$321-Sheep!$N$252                                )&gt;(JX$44-JY$44),(JX$44-Sheep!$R$321-Sheep!$N$252                                )&lt;=0),"WeanAlt1","")
&amp;                   IF(AND((JX$44-Sheep!$R$322-Sheep!$N$252                                )&gt;(JX$44-JY$44),(JX$44-Sheep!$R$322-Sheep!$N$252                                )&lt;=0),"WeanAlt2","")
&amp;IFERROR(IF(AND((JX$44-JX46                                                                                     )&gt;(JX$44-JY$44),(JX$44-JX46                                                                                     )&lt;=0),"Join-"    &amp;JX45,""),"")
&amp;IFERROR(IF(AND((JX$44-JX46-INDEX(Sheep!$V$327:$V$334,JX45,1))&gt;(JX$44-JY$44),(JX$44-JX46-INDEX(Sheep!$V$327:$V$334,JX45,1))&lt;=0),"Scan-"  &amp;JX45,""),"")
&amp;IFERROR(IF(AND((JX$44-JX46-150                                                                            )&gt;(JX$44-JY$44),(JX$44-JX46-150                                                                             )&lt;=0),"Birth-" &amp;JX45,""),"")
&amp;IFERROR(IF(AND((JX$44-JX46-150-Sheep!$R$320                                           )&gt;(JX$44-JY$44),(JX$44-JX46-150-Sheep!$R$320                                            )&lt;=0),"Wean-"&amp;JX45,""),"")
&amp;IFERROR(IF(AND((JX$44-JX46-150-Sheep!$R$321                                           )&gt;(JX$44-JY$44),(JX$44-JX46-150-Sheep!$R$321                                            )&lt;=0),"Alt1-"   &amp;JX45,""),"")
&amp;IFERROR(IF(AND((JX$44-JX46-150-Sheep!$R$322                                           )&gt;(JX$44-JY$44),(JX$44-JX46-150-Sheep!$R$322                                            )&lt;=0),"Alt2-"   &amp;JX45,""),"")</f>
        <v/>
      </c>
      <c r="JY47" s="440" t="str">
        <f xml:space="preserve">                    IF(AND((JY$44                                  -Sheep!$N$252                               )&gt;(JY$44-JZ$44),(JY$44                                  -Sheep!$N$252                                )&lt;=0),"Born","")
&amp;                   IF(AND((JY$44-Sheep!$R$320-Sheep!$N$252                                )&gt;(JY$44-JZ$44),(JY$44-Sheep!$R$320-Sheep!$N$252                                )&lt;=0),"WeanStd","")
&amp;                   IF(AND((JY$44-Sheep!$R$321-Sheep!$N$252                                )&gt;(JY$44-JZ$44),(JY$44-Sheep!$R$321-Sheep!$N$252                                )&lt;=0),"WeanAlt1","")
&amp;                   IF(AND((JY$44-Sheep!$R$322-Sheep!$N$252                                )&gt;(JY$44-JZ$44),(JY$44-Sheep!$R$322-Sheep!$N$252                                )&lt;=0),"WeanAlt2","")
&amp;IFERROR(IF(AND((JY$44-JY46                                                                                     )&gt;(JY$44-JZ$44),(JY$44-JY46                                                                                     )&lt;=0),"Join-"    &amp;JY45,""),"")
&amp;IFERROR(IF(AND((JY$44-JY46-INDEX(Sheep!$V$327:$V$334,JY45,1))&gt;(JY$44-JZ$44),(JY$44-JY46-INDEX(Sheep!$V$327:$V$334,JY45,1))&lt;=0),"Scan-"  &amp;JY45,""),"")
&amp;IFERROR(IF(AND((JY$44-JY46-150                                                                            )&gt;(JY$44-JZ$44),(JY$44-JY46-150                                                                             )&lt;=0),"Birth-" &amp;JY45,""),"")
&amp;IFERROR(IF(AND((JY$44-JY46-150-Sheep!$R$320                                           )&gt;(JY$44-JZ$44),(JY$44-JY46-150-Sheep!$R$320                                            )&lt;=0),"Wean-"&amp;JY45,""),"")
&amp;IFERROR(IF(AND((JY$44-JY46-150-Sheep!$R$321                                           )&gt;(JY$44-JZ$44),(JY$44-JY46-150-Sheep!$R$321                                            )&lt;=0),"Alt1-"   &amp;JY45,""),"")
&amp;IFERROR(IF(AND((JY$44-JY46-150-Sheep!$R$322                                           )&gt;(JY$44-JZ$44),(JY$44-JY46-150-Sheep!$R$322                                            )&lt;=0),"Alt2-"   &amp;JY45,""),"")</f>
        <v/>
      </c>
      <c r="JZ47" s="440" t="str">
        <f xml:space="preserve">                    IF(AND((JZ$44                                  -Sheep!$N$252                               )&gt;(JZ$44-KA$44),(JZ$44                                  -Sheep!$N$252                                )&lt;=0),"Born","")
&amp;                   IF(AND((JZ$44-Sheep!$R$320-Sheep!$N$252                                )&gt;(JZ$44-KA$44),(JZ$44-Sheep!$R$320-Sheep!$N$252                                )&lt;=0),"WeanStd","")
&amp;                   IF(AND((JZ$44-Sheep!$R$321-Sheep!$N$252                                )&gt;(JZ$44-KA$44),(JZ$44-Sheep!$R$321-Sheep!$N$252                                )&lt;=0),"WeanAlt1","")
&amp;                   IF(AND((JZ$44-Sheep!$R$322-Sheep!$N$252                                )&gt;(JZ$44-KA$44),(JZ$44-Sheep!$R$322-Sheep!$N$252                                )&lt;=0),"WeanAlt2","")
&amp;IFERROR(IF(AND((JZ$44-JZ46                                                                                     )&gt;(JZ$44-KA$44),(JZ$44-JZ46                                                                                     )&lt;=0),"Join-"    &amp;JZ45,""),"")
&amp;IFERROR(IF(AND((JZ$44-JZ46-INDEX(Sheep!$V$327:$V$334,JZ45,1))&gt;(JZ$44-KA$44),(JZ$44-JZ46-INDEX(Sheep!$V$327:$V$334,JZ45,1))&lt;=0),"Scan-"  &amp;JZ45,""),"")
&amp;IFERROR(IF(AND((JZ$44-JZ46-150                                                                            )&gt;(JZ$44-KA$44),(JZ$44-JZ46-150                                                                             )&lt;=0),"Birth-" &amp;JZ45,""),"")
&amp;IFERROR(IF(AND((JZ$44-JZ46-150-Sheep!$R$320                                           )&gt;(JZ$44-KA$44),(JZ$44-JZ46-150-Sheep!$R$320                                            )&lt;=0),"Wean-"&amp;JZ45,""),"")
&amp;IFERROR(IF(AND((JZ$44-JZ46-150-Sheep!$R$321                                           )&gt;(JZ$44-KA$44),(JZ$44-JZ46-150-Sheep!$R$321                                            )&lt;=0),"Alt1-"   &amp;JZ45,""),"")
&amp;IFERROR(IF(AND((JZ$44-JZ46-150-Sheep!$R$322                                           )&gt;(JZ$44-KA$44),(JZ$44-JZ46-150-Sheep!$R$322                                            )&lt;=0),"Alt2-"   &amp;JZ45,""),"")</f>
        <v/>
      </c>
      <c r="KA47" s="440" t="str">
        <f xml:space="preserve">                    IF(AND((KA$44                                  -Sheep!$N$252                               )&gt;(KA$44-KB$44),(KA$44                                  -Sheep!$N$252                                )&lt;=0),"Born","")
&amp;                   IF(AND((KA$44-Sheep!$R$320-Sheep!$N$252                                )&gt;(KA$44-KB$44),(KA$44-Sheep!$R$320-Sheep!$N$252                                )&lt;=0),"WeanStd","")
&amp;                   IF(AND((KA$44-Sheep!$R$321-Sheep!$N$252                                )&gt;(KA$44-KB$44),(KA$44-Sheep!$R$321-Sheep!$N$252                                )&lt;=0),"WeanAlt1","")
&amp;                   IF(AND((KA$44-Sheep!$R$322-Sheep!$N$252                                )&gt;(KA$44-KB$44),(KA$44-Sheep!$R$322-Sheep!$N$252                                )&lt;=0),"WeanAlt2","")
&amp;IFERROR(IF(AND((KA$44-KA46                                                                                     )&gt;(KA$44-KB$44),(KA$44-KA46                                                                                     )&lt;=0),"Join-"    &amp;KA45,""),"")
&amp;IFERROR(IF(AND((KA$44-KA46-INDEX(Sheep!$V$327:$V$334,KA45,1))&gt;(KA$44-KB$44),(KA$44-KA46-INDEX(Sheep!$V$327:$V$334,KA45,1))&lt;=0),"Scan-"  &amp;KA45,""),"")
&amp;IFERROR(IF(AND((KA$44-KA46-150                                                                            )&gt;(KA$44-KB$44),(KA$44-KA46-150                                                                             )&lt;=0),"Birth-" &amp;KA45,""),"")
&amp;IFERROR(IF(AND((KA$44-KA46-150-Sheep!$R$320                                           )&gt;(KA$44-KB$44),(KA$44-KA46-150-Sheep!$R$320                                            )&lt;=0),"Wean-"&amp;KA45,""),"")
&amp;IFERROR(IF(AND((KA$44-KA46-150-Sheep!$R$321                                           )&gt;(KA$44-KB$44),(KA$44-KA46-150-Sheep!$R$321                                            )&lt;=0),"Alt1-"   &amp;KA45,""),"")
&amp;IFERROR(IF(AND((KA$44-KA46-150-Sheep!$R$322                                           )&gt;(KA$44-KB$44),(KA$44-KA46-150-Sheep!$R$322                                            )&lt;=0),"Alt2-"   &amp;KA45,""),"")</f>
        <v/>
      </c>
      <c r="KB47" s="440" t="str">
        <f xml:space="preserve">                    IF(AND((KB$44                                  -Sheep!$N$252                               )&gt;(KB$44-KC$44),(KB$44                                  -Sheep!$N$252                                )&lt;=0),"Born","")
&amp;                   IF(AND((KB$44-Sheep!$R$320-Sheep!$N$252                                )&gt;(KB$44-KC$44),(KB$44-Sheep!$R$320-Sheep!$N$252                                )&lt;=0),"WeanStd","")
&amp;                   IF(AND((KB$44-Sheep!$R$321-Sheep!$N$252                                )&gt;(KB$44-KC$44),(KB$44-Sheep!$R$321-Sheep!$N$252                                )&lt;=0),"WeanAlt1","")
&amp;                   IF(AND((KB$44-Sheep!$R$322-Sheep!$N$252                                )&gt;(KB$44-KC$44),(KB$44-Sheep!$R$322-Sheep!$N$252                                )&lt;=0),"WeanAlt2","")
&amp;IFERROR(IF(AND((KB$44-KB46                                                                                     )&gt;(KB$44-KC$44),(KB$44-KB46                                                                                     )&lt;=0),"Join-"    &amp;KB45,""),"")
&amp;IFERROR(IF(AND((KB$44-KB46-INDEX(Sheep!$V$327:$V$334,KB45,1))&gt;(KB$44-KC$44),(KB$44-KB46-INDEX(Sheep!$V$327:$V$334,KB45,1))&lt;=0),"Scan-"  &amp;KB45,""),"")
&amp;IFERROR(IF(AND((KB$44-KB46-150                                                                            )&gt;(KB$44-KC$44),(KB$44-KB46-150                                                                             )&lt;=0),"Birth-" &amp;KB45,""),"")
&amp;IFERROR(IF(AND((KB$44-KB46-150-Sheep!$R$320                                           )&gt;(KB$44-KC$44),(KB$44-KB46-150-Sheep!$R$320                                            )&lt;=0),"Wean-"&amp;KB45,""),"")
&amp;IFERROR(IF(AND((KB$44-KB46-150-Sheep!$R$321                                           )&gt;(KB$44-KC$44),(KB$44-KB46-150-Sheep!$R$321                                            )&lt;=0),"Alt1-"   &amp;KB45,""),"")
&amp;IFERROR(IF(AND((KB$44-KB46-150-Sheep!$R$322                                           )&gt;(KB$44-KC$44),(KB$44-KB46-150-Sheep!$R$322                                            )&lt;=0),"Alt2-"   &amp;KB45,""),"")</f>
        <v/>
      </c>
      <c r="KC47" s="440" t="str">
        <f xml:space="preserve">                    IF(AND((KC$44                                  -Sheep!$N$252                               )&gt;(KC$44-KD$44),(KC$44                                  -Sheep!$N$252                                )&lt;=0),"Born","")
&amp;                   IF(AND((KC$44-Sheep!$R$320-Sheep!$N$252                                )&gt;(KC$44-KD$44),(KC$44-Sheep!$R$320-Sheep!$N$252                                )&lt;=0),"WeanStd","")
&amp;                   IF(AND((KC$44-Sheep!$R$321-Sheep!$N$252                                )&gt;(KC$44-KD$44),(KC$44-Sheep!$R$321-Sheep!$N$252                                )&lt;=0),"WeanAlt1","")
&amp;                   IF(AND((KC$44-Sheep!$R$322-Sheep!$N$252                                )&gt;(KC$44-KD$44),(KC$44-Sheep!$R$322-Sheep!$N$252                                )&lt;=0),"WeanAlt2","")
&amp;IFERROR(IF(AND((KC$44-KC46                                                                                     )&gt;(KC$44-KD$44),(KC$44-KC46                                                                                     )&lt;=0),"Join-"    &amp;KC45,""),"")
&amp;IFERROR(IF(AND((KC$44-KC46-INDEX(Sheep!$V$327:$V$334,KC45,1))&gt;(KC$44-KD$44),(KC$44-KC46-INDEX(Sheep!$V$327:$V$334,KC45,1))&lt;=0),"Scan-"  &amp;KC45,""),"")
&amp;IFERROR(IF(AND((KC$44-KC46-150                                                                            )&gt;(KC$44-KD$44),(KC$44-KC46-150                                                                             )&lt;=0),"Birth-" &amp;KC45,""),"")
&amp;IFERROR(IF(AND((KC$44-KC46-150-Sheep!$R$320                                           )&gt;(KC$44-KD$44),(KC$44-KC46-150-Sheep!$R$320                                            )&lt;=0),"Wean-"&amp;KC45,""),"")
&amp;IFERROR(IF(AND((KC$44-KC46-150-Sheep!$R$321                                           )&gt;(KC$44-KD$44),(KC$44-KC46-150-Sheep!$R$321                                            )&lt;=0),"Alt1-"   &amp;KC45,""),"")
&amp;IFERROR(IF(AND((KC$44-KC46-150-Sheep!$R$322                                           )&gt;(KC$44-KD$44),(KC$44-KC46-150-Sheep!$R$322                                            )&lt;=0),"Alt2-"   &amp;KC45,""),"")</f>
        <v/>
      </c>
      <c r="KD47" s="440" t="str">
        <f xml:space="preserve">                    IF(AND((KD$44                                  -Sheep!$N$252                               )&gt;(KD$44-KE$44),(KD$44                                  -Sheep!$N$252                                )&lt;=0),"Born","")
&amp;                   IF(AND((KD$44-Sheep!$R$320-Sheep!$N$252                                )&gt;(KD$44-KE$44),(KD$44-Sheep!$R$320-Sheep!$N$252                                )&lt;=0),"WeanStd","")
&amp;                   IF(AND((KD$44-Sheep!$R$321-Sheep!$N$252                                )&gt;(KD$44-KE$44),(KD$44-Sheep!$R$321-Sheep!$N$252                                )&lt;=0),"WeanAlt1","")
&amp;                   IF(AND((KD$44-Sheep!$R$322-Sheep!$N$252                                )&gt;(KD$44-KE$44),(KD$44-Sheep!$R$322-Sheep!$N$252                                )&lt;=0),"WeanAlt2","")
&amp;IFERROR(IF(AND((KD$44-KD46                                                                                     )&gt;(KD$44-KE$44),(KD$44-KD46                                                                                     )&lt;=0),"Join-"    &amp;KD45,""),"")
&amp;IFERROR(IF(AND((KD$44-KD46-INDEX(Sheep!$V$327:$V$334,KD45,1))&gt;(KD$44-KE$44),(KD$44-KD46-INDEX(Sheep!$V$327:$V$334,KD45,1))&lt;=0),"Scan-"  &amp;KD45,""),"")
&amp;IFERROR(IF(AND((KD$44-KD46-150                                                                            )&gt;(KD$44-KE$44),(KD$44-KD46-150                                                                             )&lt;=0),"Birth-" &amp;KD45,""),"")
&amp;IFERROR(IF(AND((KD$44-KD46-150-Sheep!$R$320                                           )&gt;(KD$44-KE$44),(KD$44-KD46-150-Sheep!$R$320                                            )&lt;=0),"Wean-"&amp;KD45,""),"")
&amp;IFERROR(IF(AND((KD$44-KD46-150-Sheep!$R$321                                           )&gt;(KD$44-KE$44),(KD$44-KD46-150-Sheep!$R$321                                            )&lt;=0),"Alt1-"   &amp;KD45,""),"")
&amp;IFERROR(IF(AND((KD$44-KD46-150-Sheep!$R$322                                           )&gt;(KD$44-KE$44),(KD$44-KD46-150-Sheep!$R$322                                            )&lt;=0),"Alt2-"   &amp;KD45,""),"")</f>
        <v>Birth-5</v>
      </c>
      <c r="KE47" s="440" t="str">
        <f xml:space="preserve">                    IF(AND((KE$44                                  -Sheep!$N$252                               )&gt;(KE$44-KF$44),(KE$44                                  -Sheep!$N$252                                )&lt;=0),"Born","")
&amp;                   IF(AND((KE$44-Sheep!$R$320-Sheep!$N$252                                )&gt;(KE$44-KF$44),(KE$44-Sheep!$R$320-Sheep!$N$252                                )&lt;=0),"WeanStd","")
&amp;                   IF(AND((KE$44-Sheep!$R$321-Sheep!$N$252                                )&gt;(KE$44-KF$44),(KE$44-Sheep!$R$321-Sheep!$N$252                                )&lt;=0),"WeanAlt1","")
&amp;                   IF(AND((KE$44-Sheep!$R$322-Sheep!$N$252                                )&gt;(KE$44-KF$44),(KE$44-Sheep!$R$322-Sheep!$N$252                                )&lt;=0),"WeanAlt2","")
&amp;IFERROR(IF(AND((KE$44-KE46                                                                                     )&gt;(KE$44-KF$44),(KE$44-KE46                                                                                     )&lt;=0),"Join-"    &amp;KE45,""),"")
&amp;IFERROR(IF(AND((KE$44-KE46-INDEX(Sheep!$V$327:$V$334,KE45,1))&gt;(KE$44-KF$44),(KE$44-KE46-INDEX(Sheep!$V$327:$V$334,KE45,1))&lt;=0),"Scan-"  &amp;KE45,""),"")
&amp;IFERROR(IF(AND((KE$44-KE46-150                                                                            )&gt;(KE$44-KF$44),(KE$44-KE46-150                                                                             )&lt;=0),"Birth-" &amp;KE45,""),"")
&amp;IFERROR(IF(AND((KE$44-KE46-150-Sheep!$R$320                                           )&gt;(KE$44-KF$44),(KE$44-KE46-150-Sheep!$R$320                                            )&lt;=0),"Wean-"&amp;KE45,""),"")
&amp;IFERROR(IF(AND((KE$44-KE46-150-Sheep!$R$321                                           )&gt;(KE$44-KF$44),(KE$44-KE46-150-Sheep!$R$321                                            )&lt;=0),"Alt1-"   &amp;KE45,""),"")
&amp;IFERROR(IF(AND((KE$44-KE46-150-Sheep!$R$322                                           )&gt;(KE$44-KF$44),(KE$44-KE46-150-Sheep!$R$322                                            )&lt;=0),"Alt2-"   &amp;KE45,""),"")</f>
        <v/>
      </c>
      <c r="KF47" s="440" t="str">
        <f xml:space="preserve">                    IF(AND((KF$44                                  -Sheep!$N$252                               )&gt;(KF$44-KG$44),(KF$44                                  -Sheep!$N$252                                )&lt;=0),"Born","")
&amp;                   IF(AND((KF$44-Sheep!$R$320-Sheep!$N$252                                )&gt;(KF$44-KG$44),(KF$44-Sheep!$R$320-Sheep!$N$252                                )&lt;=0),"WeanStd","")
&amp;                   IF(AND((KF$44-Sheep!$R$321-Sheep!$N$252                                )&gt;(KF$44-KG$44),(KF$44-Sheep!$R$321-Sheep!$N$252                                )&lt;=0),"WeanAlt1","")
&amp;                   IF(AND((KF$44-Sheep!$R$322-Sheep!$N$252                                )&gt;(KF$44-KG$44),(KF$44-Sheep!$R$322-Sheep!$N$252                                )&lt;=0),"WeanAlt2","")
&amp;IFERROR(IF(AND((KF$44-KF46                                                                                     )&gt;(KF$44-KG$44),(KF$44-KF46                                                                                     )&lt;=0),"Join-"    &amp;KF45,""),"")
&amp;IFERROR(IF(AND((KF$44-KF46-INDEX(Sheep!$V$327:$V$334,KF45,1))&gt;(KF$44-KG$44),(KF$44-KF46-INDEX(Sheep!$V$327:$V$334,KF45,1))&lt;=0),"Scan-"  &amp;KF45,""),"")
&amp;IFERROR(IF(AND((KF$44-KF46-150                                                                            )&gt;(KF$44-KG$44),(KF$44-KF46-150                                                                             )&lt;=0),"Birth-" &amp;KF45,""),"")
&amp;IFERROR(IF(AND((KF$44-KF46-150-Sheep!$R$320                                           )&gt;(KF$44-KG$44),(KF$44-KF46-150-Sheep!$R$320                                            )&lt;=0),"Wean-"&amp;KF45,""),"")
&amp;IFERROR(IF(AND((KF$44-KF46-150-Sheep!$R$321                                           )&gt;(KF$44-KG$44),(KF$44-KF46-150-Sheep!$R$321                                            )&lt;=0),"Alt1-"   &amp;KF45,""),"")
&amp;IFERROR(IF(AND((KF$44-KF46-150-Sheep!$R$322                                           )&gt;(KF$44-KG$44),(KF$44-KF46-150-Sheep!$R$322                                            )&lt;=0),"Alt2-"   &amp;KF45,""),"")</f>
        <v/>
      </c>
      <c r="KG47" s="440" t="str">
        <f xml:space="preserve">                    IF(AND((KG$44                                  -Sheep!$N$252                               )&gt;(KG$44-KH$44),(KG$44                                  -Sheep!$N$252                                )&lt;=0),"Born","")
&amp;                   IF(AND((KG$44-Sheep!$R$320-Sheep!$N$252                                )&gt;(KG$44-KH$44),(KG$44-Sheep!$R$320-Sheep!$N$252                                )&lt;=0),"WeanStd","")
&amp;                   IF(AND((KG$44-Sheep!$R$321-Sheep!$N$252                                )&gt;(KG$44-KH$44),(KG$44-Sheep!$R$321-Sheep!$N$252                                )&lt;=0),"WeanAlt1","")
&amp;                   IF(AND((KG$44-Sheep!$R$322-Sheep!$N$252                                )&gt;(KG$44-KH$44),(KG$44-Sheep!$R$322-Sheep!$N$252                                )&lt;=0),"WeanAlt2","")
&amp;IFERROR(IF(AND((KG$44-KG46                                                                                     )&gt;(KG$44-KH$44),(KG$44-KG46                                                                                     )&lt;=0),"Join-"    &amp;KG45,""),"")
&amp;IFERROR(IF(AND((KG$44-KG46-INDEX(Sheep!$V$327:$V$334,KG45,1))&gt;(KG$44-KH$44),(KG$44-KG46-INDEX(Sheep!$V$327:$V$334,KG45,1))&lt;=0),"Scan-"  &amp;KG45,""),"")
&amp;IFERROR(IF(AND((KG$44-KG46-150                                                                            )&gt;(KG$44-KH$44),(KG$44-KG46-150                                                                             )&lt;=0),"Birth-" &amp;KG45,""),"")
&amp;IFERROR(IF(AND((KG$44-KG46-150-Sheep!$R$320                                           )&gt;(KG$44-KH$44),(KG$44-KG46-150-Sheep!$R$320                                            )&lt;=0),"Wean-"&amp;KG45,""),"")
&amp;IFERROR(IF(AND((KG$44-KG46-150-Sheep!$R$321                                           )&gt;(KG$44-KH$44),(KG$44-KG46-150-Sheep!$R$321                                            )&lt;=0),"Alt1-"   &amp;KG45,""),"")
&amp;IFERROR(IF(AND((KG$44-KG46-150-Sheep!$R$322                                           )&gt;(KG$44-KH$44),(KG$44-KG46-150-Sheep!$R$322                                            )&lt;=0),"Alt2-"   &amp;KG45,""),"")</f>
        <v/>
      </c>
      <c r="KH47" s="440" t="str">
        <f xml:space="preserve">                    IF(AND((KH$44                                  -Sheep!$N$252                               )&gt;(KH$44-KI$44),(KH$44                                  -Sheep!$N$252                                )&lt;=0),"Born","")
&amp;                   IF(AND((KH$44-Sheep!$R$320-Sheep!$N$252                                )&gt;(KH$44-KI$44),(KH$44-Sheep!$R$320-Sheep!$N$252                                )&lt;=0),"WeanStd","")
&amp;                   IF(AND((KH$44-Sheep!$R$321-Sheep!$N$252                                )&gt;(KH$44-KI$44),(KH$44-Sheep!$R$321-Sheep!$N$252                                )&lt;=0),"WeanAlt1","")
&amp;                   IF(AND((KH$44-Sheep!$R$322-Sheep!$N$252                                )&gt;(KH$44-KI$44),(KH$44-Sheep!$R$322-Sheep!$N$252                                )&lt;=0),"WeanAlt2","")
&amp;IFERROR(IF(AND((KH$44-KH46                                                                                     )&gt;(KH$44-KI$44),(KH$44-KH46                                                                                     )&lt;=0),"Join-"    &amp;KH45,""),"")
&amp;IFERROR(IF(AND((KH$44-KH46-INDEX(Sheep!$V$327:$V$334,KH45,1))&gt;(KH$44-KI$44),(KH$44-KH46-INDEX(Sheep!$V$327:$V$334,KH45,1))&lt;=0),"Scan-"  &amp;KH45,""),"")
&amp;IFERROR(IF(AND((KH$44-KH46-150                                                                            )&gt;(KH$44-KI$44),(KH$44-KH46-150                                                                             )&lt;=0),"Birth-" &amp;KH45,""),"")
&amp;IFERROR(IF(AND((KH$44-KH46-150-Sheep!$R$320                                           )&gt;(KH$44-KI$44),(KH$44-KH46-150-Sheep!$R$320                                            )&lt;=0),"Wean-"&amp;KH45,""),"")
&amp;IFERROR(IF(AND((KH$44-KH46-150-Sheep!$R$321                                           )&gt;(KH$44-KI$44),(KH$44-KH46-150-Sheep!$R$321                                            )&lt;=0),"Alt1-"   &amp;KH45,""),"")
&amp;IFERROR(IF(AND((KH$44-KH46-150-Sheep!$R$322                                           )&gt;(KH$44-KI$44),(KH$44-KH46-150-Sheep!$R$322                                            )&lt;=0),"Alt2-"   &amp;KH45,""),"")</f>
        <v/>
      </c>
      <c r="KI47" s="440" t="str">
        <f xml:space="preserve">                    IF(AND((KI$44                                  -Sheep!$N$252                               )&gt;(KI$44-KJ$44),(KI$44                                  -Sheep!$N$252                                )&lt;=0),"Born","")
&amp;                   IF(AND((KI$44-Sheep!$R$320-Sheep!$N$252                                )&gt;(KI$44-KJ$44),(KI$44-Sheep!$R$320-Sheep!$N$252                                )&lt;=0),"WeanStd","")
&amp;                   IF(AND((KI$44-Sheep!$R$321-Sheep!$N$252                                )&gt;(KI$44-KJ$44),(KI$44-Sheep!$R$321-Sheep!$N$252                                )&lt;=0),"WeanAlt1","")
&amp;                   IF(AND((KI$44-Sheep!$R$322-Sheep!$N$252                                )&gt;(KI$44-KJ$44),(KI$44-Sheep!$R$322-Sheep!$N$252                                )&lt;=0),"WeanAlt2","")
&amp;IFERROR(IF(AND((KI$44-KI46                                                                                     )&gt;(KI$44-KJ$44),(KI$44-KI46                                                                                     )&lt;=0),"Join-"    &amp;KI45,""),"")
&amp;IFERROR(IF(AND((KI$44-KI46-INDEX(Sheep!$V$327:$V$334,KI45,1))&gt;(KI$44-KJ$44),(KI$44-KI46-INDEX(Sheep!$V$327:$V$334,KI45,1))&lt;=0),"Scan-"  &amp;KI45,""),"")
&amp;IFERROR(IF(AND((KI$44-KI46-150                                                                            )&gt;(KI$44-KJ$44),(KI$44-KI46-150                                                                             )&lt;=0),"Birth-" &amp;KI45,""),"")
&amp;IFERROR(IF(AND((KI$44-KI46-150-Sheep!$R$320                                           )&gt;(KI$44-KJ$44),(KI$44-KI46-150-Sheep!$R$320                                            )&lt;=0),"Wean-"&amp;KI45,""),"")
&amp;IFERROR(IF(AND((KI$44-KI46-150-Sheep!$R$321                                           )&gt;(KI$44-KJ$44),(KI$44-KI46-150-Sheep!$R$321                                            )&lt;=0),"Alt1-"   &amp;KI45,""),"")
&amp;IFERROR(IF(AND((KI$44-KI46-150-Sheep!$R$322                                           )&gt;(KI$44-KJ$44),(KI$44-KI46-150-Sheep!$R$322                                            )&lt;=0),"Alt2-"   &amp;KI45,""),"")</f>
        <v/>
      </c>
      <c r="KJ47" s="440" t="str">
        <f xml:space="preserve">                    IF(AND((KJ$44                                  -Sheep!$N$252                               )&gt;(KJ$44-KK$44),(KJ$44                                  -Sheep!$N$252                                )&lt;=0),"Born","")
&amp;                   IF(AND((KJ$44-Sheep!$R$320-Sheep!$N$252                                )&gt;(KJ$44-KK$44),(KJ$44-Sheep!$R$320-Sheep!$N$252                                )&lt;=0),"WeanStd","")
&amp;                   IF(AND((KJ$44-Sheep!$R$321-Sheep!$N$252                                )&gt;(KJ$44-KK$44),(KJ$44-Sheep!$R$321-Sheep!$N$252                                )&lt;=0),"WeanAlt1","")
&amp;                   IF(AND((KJ$44-Sheep!$R$322-Sheep!$N$252                                )&gt;(KJ$44-KK$44),(KJ$44-Sheep!$R$322-Sheep!$N$252                                )&lt;=0),"WeanAlt2","")
&amp;IFERROR(IF(AND((KJ$44-KJ46                                                                                     )&gt;(KJ$44-KK$44),(KJ$44-KJ46                                                                                     )&lt;=0),"Join-"    &amp;KJ45,""),"")
&amp;IFERROR(IF(AND((KJ$44-KJ46-INDEX(Sheep!$V$327:$V$334,KJ45,1))&gt;(KJ$44-KK$44),(KJ$44-KJ46-INDEX(Sheep!$V$327:$V$334,KJ45,1))&lt;=0),"Scan-"  &amp;KJ45,""),"")
&amp;IFERROR(IF(AND((KJ$44-KJ46-150                                                                            )&gt;(KJ$44-KK$44),(KJ$44-KJ46-150                                                                             )&lt;=0),"Birth-" &amp;KJ45,""),"")
&amp;IFERROR(IF(AND((KJ$44-KJ46-150-Sheep!$R$320                                           )&gt;(KJ$44-KK$44),(KJ$44-KJ46-150-Sheep!$R$320                                            )&lt;=0),"Wean-"&amp;KJ45,""),"")
&amp;IFERROR(IF(AND((KJ$44-KJ46-150-Sheep!$R$321                                           )&gt;(KJ$44-KK$44),(KJ$44-KJ46-150-Sheep!$R$321                                            )&lt;=0),"Alt1-"   &amp;KJ45,""),"")
&amp;IFERROR(IF(AND((KJ$44-KJ46-150-Sheep!$R$322                                           )&gt;(KJ$44-KK$44),(KJ$44-KJ46-150-Sheep!$R$322                                            )&lt;=0),"Alt2-"   &amp;KJ45,""),"")</f>
        <v/>
      </c>
      <c r="KK47" s="440" t="str">
        <f xml:space="preserve">                    IF(AND((KK$44                                  -Sheep!$N$252                               )&gt;(KK$44-KL$44),(KK$44                                  -Sheep!$N$252                                )&lt;=0),"Born","")
&amp;                   IF(AND((KK$44-Sheep!$R$320-Sheep!$N$252                                )&gt;(KK$44-KL$44),(KK$44-Sheep!$R$320-Sheep!$N$252                                )&lt;=0),"WeanStd","")
&amp;                   IF(AND((KK$44-Sheep!$R$321-Sheep!$N$252                                )&gt;(KK$44-KL$44),(KK$44-Sheep!$R$321-Sheep!$N$252                                )&lt;=0),"WeanAlt1","")
&amp;                   IF(AND((KK$44-Sheep!$R$322-Sheep!$N$252                                )&gt;(KK$44-KL$44),(KK$44-Sheep!$R$322-Sheep!$N$252                                )&lt;=0),"WeanAlt2","")
&amp;IFERROR(IF(AND((KK$44-KK46                                                                                     )&gt;(KK$44-KL$44),(KK$44-KK46                                                                                     )&lt;=0),"Join-"    &amp;KK45,""),"")
&amp;IFERROR(IF(AND((KK$44-KK46-INDEX(Sheep!$V$327:$V$334,KK45,1))&gt;(KK$44-KL$44),(KK$44-KK46-INDEX(Sheep!$V$327:$V$334,KK45,1))&lt;=0),"Scan-"  &amp;KK45,""),"")
&amp;IFERROR(IF(AND((KK$44-KK46-150                                                                            )&gt;(KK$44-KL$44),(KK$44-KK46-150                                                                             )&lt;=0),"Birth-" &amp;KK45,""),"")
&amp;IFERROR(IF(AND((KK$44-KK46-150-Sheep!$R$320                                           )&gt;(KK$44-KL$44),(KK$44-KK46-150-Sheep!$R$320                                            )&lt;=0),"Wean-"&amp;KK45,""),"")
&amp;IFERROR(IF(AND((KK$44-KK46-150-Sheep!$R$321                                           )&gt;(KK$44-KL$44),(KK$44-KK46-150-Sheep!$R$321                                            )&lt;=0),"Alt1-"   &amp;KK45,""),"")
&amp;IFERROR(IF(AND((KK$44-KK46-150-Sheep!$R$322                                           )&gt;(KK$44-KL$44),(KK$44-KK46-150-Sheep!$R$322                                            )&lt;=0),"Alt2-"   &amp;KK45,""),"")</f>
        <v/>
      </c>
      <c r="KL47" s="440" t="str">
        <f xml:space="preserve">                    IF(AND((KL$44                                  -Sheep!$N$252                               )&gt;(KL$44-KM$44),(KL$44                                  -Sheep!$N$252                                )&lt;=0),"Born","")
&amp;                   IF(AND((KL$44-Sheep!$R$320-Sheep!$N$252                                )&gt;(KL$44-KM$44),(KL$44-Sheep!$R$320-Sheep!$N$252                                )&lt;=0),"WeanStd","")
&amp;                   IF(AND((KL$44-Sheep!$R$321-Sheep!$N$252                                )&gt;(KL$44-KM$44),(KL$44-Sheep!$R$321-Sheep!$N$252                                )&lt;=0),"WeanAlt1","")
&amp;                   IF(AND((KL$44-Sheep!$R$322-Sheep!$N$252                                )&gt;(KL$44-KM$44),(KL$44-Sheep!$R$322-Sheep!$N$252                                )&lt;=0),"WeanAlt2","")
&amp;IFERROR(IF(AND((KL$44-KL46                                                                                     )&gt;(KL$44-KM$44),(KL$44-KL46                                                                                     )&lt;=0),"Join-"    &amp;KL45,""),"")
&amp;IFERROR(IF(AND((KL$44-KL46-INDEX(Sheep!$V$327:$V$334,KL45,1))&gt;(KL$44-KM$44),(KL$44-KL46-INDEX(Sheep!$V$327:$V$334,KL45,1))&lt;=0),"Scan-"  &amp;KL45,""),"")
&amp;IFERROR(IF(AND((KL$44-KL46-150                                                                            )&gt;(KL$44-KM$44),(KL$44-KL46-150                                                                             )&lt;=0),"Birth-" &amp;KL45,""),"")
&amp;IFERROR(IF(AND((KL$44-KL46-150-Sheep!$R$320                                           )&gt;(KL$44-KM$44),(KL$44-KL46-150-Sheep!$R$320                                            )&lt;=0),"Wean-"&amp;KL45,""),"")
&amp;IFERROR(IF(AND((KL$44-KL46-150-Sheep!$R$321                                           )&gt;(KL$44-KM$44),(KL$44-KL46-150-Sheep!$R$321                                            )&lt;=0),"Alt1-"   &amp;KL45,""),"")
&amp;IFERROR(IF(AND((KL$44-KL46-150-Sheep!$R$322                                           )&gt;(KL$44-KM$44),(KL$44-KL46-150-Sheep!$R$322                                            )&lt;=0),"Alt2-"   &amp;KL45,""),"")</f>
        <v/>
      </c>
      <c r="KM47" s="440" t="str">
        <f xml:space="preserve">                    IF(AND((KM$44                                  -Sheep!$N$252                               )&gt;(KM$44-KN$44),(KM$44                                  -Sheep!$N$252                                )&lt;=0),"Born","")
&amp;                   IF(AND((KM$44-Sheep!$R$320-Sheep!$N$252                                )&gt;(KM$44-KN$44),(KM$44-Sheep!$R$320-Sheep!$N$252                                )&lt;=0),"WeanStd","")
&amp;                   IF(AND((KM$44-Sheep!$R$321-Sheep!$N$252                                )&gt;(KM$44-KN$44),(KM$44-Sheep!$R$321-Sheep!$N$252                                )&lt;=0),"WeanAlt1","")
&amp;                   IF(AND((KM$44-Sheep!$R$322-Sheep!$N$252                                )&gt;(KM$44-KN$44),(KM$44-Sheep!$R$322-Sheep!$N$252                                )&lt;=0),"WeanAlt2","")
&amp;IFERROR(IF(AND((KM$44-KM46                                                                                     )&gt;(KM$44-KN$44),(KM$44-KM46                                                                                     )&lt;=0),"Join-"    &amp;KM45,""),"")
&amp;IFERROR(IF(AND((KM$44-KM46-INDEX(Sheep!$V$327:$V$334,KM45,1))&gt;(KM$44-KN$44),(KM$44-KM46-INDEX(Sheep!$V$327:$V$334,KM45,1))&lt;=0),"Scan-"  &amp;KM45,""),"")
&amp;IFERROR(IF(AND((KM$44-KM46-150                                                                            )&gt;(KM$44-KN$44),(KM$44-KM46-150                                                                             )&lt;=0),"Birth-" &amp;KM45,""),"")
&amp;IFERROR(IF(AND((KM$44-KM46-150-Sheep!$R$320                                           )&gt;(KM$44-KN$44),(KM$44-KM46-150-Sheep!$R$320                                            )&lt;=0),"Wean-"&amp;KM45,""),"")
&amp;IFERROR(IF(AND((KM$44-KM46-150-Sheep!$R$321                                           )&gt;(KM$44-KN$44),(KM$44-KM46-150-Sheep!$R$321                                            )&lt;=0),"Alt1-"   &amp;KM45,""),"")
&amp;IFERROR(IF(AND((KM$44-KM46-150-Sheep!$R$322                                           )&gt;(KM$44-KN$44),(KM$44-KM46-150-Sheep!$R$322                                            )&lt;=0),"Alt2-"   &amp;KM45,""),"")</f>
        <v/>
      </c>
      <c r="KN47" s="440" t="str">
        <f xml:space="preserve">                    IF(AND((KN$44                                  -Sheep!$N$252                               )&gt;(KN$44-KO$44),(KN$44                                  -Sheep!$N$252                                )&lt;=0),"Born","")
&amp;                   IF(AND((KN$44-Sheep!$R$320-Sheep!$N$252                                )&gt;(KN$44-KO$44),(KN$44-Sheep!$R$320-Sheep!$N$252                                )&lt;=0),"WeanStd","")
&amp;                   IF(AND((KN$44-Sheep!$R$321-Sheep!$N$252                                )&gt;(KN$44-KO$44),(KN$44-Sheep!$R$321-Sheep!$N$252                                )&lt;=0),"WeanAlt1","")
&amp;                   IF(AND((KN$44-Sheep!$R$322-Sheep!$N$252                                )&gt;(KN$44-KO$44),(KN$44-Sheep!$R$322-Sheep!$N$252                                )&lt;=0),"WeanAlt2","")
&amp;IFERROR(IF(AND((KN$44-KN46                                                                                     )&gt;(KN$44-KO$44),(KN$44-KN46                                                                                     )&lt;=0),"Join-"    &amp;KN45,""),"")
&amp;IFERROR(IF(AND((KN$44-KN46-INDEX(Sheep!$V$327:$V$334,KN45,1))&gt;(KN$44-KO$44),(KN$44-KN46-INDEX(Sheep!$V$327:$V$334,KN45,1))&lt;=0),"Scan-"  &amp;KN45,""),"")
&amp;IFERROR(IF(AND((KN$44-KN46-150                                                                            )&gt;(KN$44-KO$44),(KN$44-KN46-150                                                                             )&lt;=0),"Birth-" &amp;KN45,""),"")
&amp;IFERROR(IF(AND((KN$44-KN46-150-Sheep!$R$320                                           )&gt;(KN$44-KO$44),(KN$44-KN46-150-Sheep!$R$320                                            )&lt;=0),"Wean-"&amp;KN45,""),"")
&amp;IFERROR(IF(AND((KN$44-KN46-150-Sheep!$R$321                                           )&gt;(KN$44-KO$44),(KN$44-KN46-150-Sheep!$R$321                                            )&lt;=0),"Alt1-"   &amp;KN45,""),"")
&amp;IFERROR(IF(AND((KN$44-KN46-150-Sheep!$R$322                                           )&gt;(KN$44-KO$44),(KN$44-KN46-150-Sheep!$R$322                                            )&lt;=0),"Alt2-"   &amp;KN45,""),"")</f>
        <v/>
      </c>
      <c r="KO47" s="440" t="str">
        <f xml:space="preserve">                    IF(AND((KO$44                                  -Sheep!$N$252                               )&gt;(KO$44-KP$44),(KO$44                                  -Sheep!$N$252                                )&lt;=0),"Born","")
&amp;                   IF(AND((KO$44-Sheep!$R$320-Sheep!$N$252                                )&gt;(KO$44-KP$44),(KO$44-Sheep!$R$320-Sheep!$N$252                                )&lt;=0),"WeanStd","")
&amp;                   IF(AND((KO$44-Sheep!$R$321-Sheep!$N$252                                )&gt;(KO$44-KP$44),(KO$44-Sheep!$R$321-Sheep!$N$252                                )&lt;=0),"WeanAlt1","")
&amp;                   IF(AND((KO$44-Sheep!$R$322-Sheep!$N$252                                )&gt;(KO$44-KP$44),(KO$44-Sheep!$R$322-Sheep!$N$252                                )&lt;=0),"WeanAlt2","")
&amp;IFERROR(IF(AND((KO$44-KO46                                                                                     )&gt;(KO$44-KP$44),(KO$44-KO46                                                                                     )&lt;=0),"Join-"    &amp;KO45,""),"")
&amp;IFERROR(IF(AND((KO$44-KO46-INDEX(Sheep!$V$327:$V$334,KO45,1))&gt;(KO$44-KP$44),(KO$44-KO46-INDEX(Sheep!$V$327:$V$334,KO45,1))&lt;=0),"Scan-"  &amp;KO45,""),"")
&amp;IFERROR(IF(AND((KO$44-KO46-150                                                                            )&gt;(KO$44-KP$44),(KO$44-KO46-150                                                                             )&lt;=0),"Birth-" &amp;KO45,""),"")
&amp;IFERROR(IF(AND((KO$44-KO46-150-Sheep!$R$320                                           )&gt;(KO$44-KP$44),(KO$44-KO46-150-Sheep!$R$320                                            )&lt;=0),"Wean-"&amp;KO45,""),"")
&amp;IFERROR(IF(AND((KO$44-KO46-150-Sheep!$R$321                                           )&gt;(KO$44-KP$44),(KO$44-KO46-150-Sheep!$R$321                                            )&lt;=0),"Alt1-"   &amp;KO45,""),"")
&amp;IFERROR(IF(AND((KO$44-KO46-150-Sheep!$R$322                                           )&gt;(KO$44-KP$44),(KO$44-KO46-150-Sheep!$R$322                                            )&lt;=0),"Alt2-"   &amp;KO45,""),"")</f>
        <v/>
      </c>
      <c r="KP47" s="440" t="str">
        <f xml:space="preserve">                    IF(AND((KP$44                                  -Sheep!$N$252                               )&gt;(KP$44-KQ$44),(KP$44                                  -Sheep!$N$252                                )&lt;=0),"Born","")
&amp;                   IF(AND((KP$44-Sheep!$R$320-Sheep!$N$252                                )&gt;(KP$44-KQ$44),(KP$44-Sheep!$R$320-Sheep!$N$252                                )&lt;=0),"WeanStd","")
&amp;                   IF(AND((KP$44-Sheep!$R$321-Sheep!$N$252                                )&gt;(KP$44-KQ$44),(KP$44-Sheep!$R$321-Sheep!$N$252                                )&lt;=0),"WeanAlt1","")
&amp;                   IF(AND((KP$44-Sheep!$R$322-Sheep!$N$252                                )&gt;(KP$44-KQ$44),(KP$44-Sheep!$R$322-Sheep!$N$252                                )&lt;=0),"WeanAlt2","")
&amp;IFERROR(IF(AND((KP$44-KP46                                                                                     )&gt;(KP$44-KQ$44),(KP$44-KP46                                                                                     )&lt;=0),"Join-"    &amp;KP45,""),"")
&amp;IFERROR(IF(AND((KP$44-KP46-INDEX(Sheep!$V$327:$V$334,KP45,1))&gt;(KP$44-KQ$44),(KP$44-KP46-INDEX(Sheep!$V$327:$V$334,KP45,1))&lt;=0),"Scan-"  &amp;KP45,""),"")
&amp;IFERROR(IF(AND((KP$44-KP46-150                                                                            )&gt;(KP$44-KQ$44),(KP$44-KP46-150                                                                             )&lt;=0),"Birth-" &amp;KP45,""),"")
&amp;IFERROR(IF(AND((KP$44-KP46-150-Sheep!$R$320                                           )&gt;(KP$44-KQ$44),(KP$44-KP46-150-Sheep!$R$320                                            )&lt;=0),"Wean-"&amp;KP45,""),"")
&amp;IFERROR(IF(AND((KP$44-KP46-150-Sheep!$R$321                                           )&gt;(KP$44-KQ$44),(KP$44-KP46-150-Sheep!$R$321                                            )&lt;=0),"Alt1-"   &amp;KP45,""),"")
&amp;IFERROR(IF(AND((KP$44-KP46-150-Sheep!$R$322                                           )&gt;(KP$44-KQ$44),(KP$44-KP46-150-Sheep!$R$322                                            )&lt;=0),"Alt2-"   &amp;KP45,""),"")</f>
        <v/>
      </c>
      <c r="KQ47" s="440" t="str">
        <f xml:space="preserve">                    IF(AND((KQ$44                                  -Sheep!$N$252                               )&gt;(KQ$44-KR$44),(KQ$44                                  -Sheep!$N$252                                )&lt;=0),"Born","")
&amp;                   IF(AND((KQ$44-Sheep!$R$320-Sheep!$N$252                                )&gt;(KQ$44-KR$44),(KQ$44-Sheep!$R$320-Sheep!$N$252                                )&lt;=0),"WeanStd","")
&amp;                   IF(AND((KQ$44-Sheep!$R$321-Sheep!$N$252                                )&gt;(KQ$44-KR$44),(KQ$44-Sheep!$R$321-Sheep!$N$252                                )&lt;=0),"WeanAlt1","")
&amp;                   IF(AND((KQ$44-Sheep!$R$322-Sheep!$N$252                                )&gt;(KQ$44-KR$44),(KQ$44-Sheep!$R$322-Sheep!$N$252                                )&lt;=0),"WeanAlt2","")
&amp;IFERROR(IF(AND((KQ$44-KQ46                                                                                     )&gt;(KQ$44-KR$44),(KQ$44-KQ46                                                                                     )&lt;=0),"Join-"    &amp;KQ45,""),"")
&amp;IFERROR(IF(AND((KQ$44-KQ46-INDEX(Sheep!$V$327:$V$334,KQ45,1))&gt;(KQ$44-KR$44),(KQ$44-KQ46-INDEX(Sheep!$V$327:$V$334,KQ45,1))&lt;=0),"Scan-"  &amp;KQ45,""),"")
&amp;IFERROR(IF(AND((KQ$44-KQ46-150                                                                            )&gt;(KQ$44-KR$44),(KQ$44-KQ46-150                                                                             )&lt;=0),"Birth-" &amp;KQ45,""),"")
&amp;IFERROR(IF(AND((KQ$44-KQ46-150-Sheep!$R$320                                           )&gt;(KQ$44-KR$44),(KQ$44-KQ46-150-Sheep!$R$320                                            )&lt;=0),"Wean-"&amp;KQ45,""),"")
&amp;IFERROR(IF(AND((KQ$44-KQ46-150-Sheep!$R$321                                           )&gt;(KQ$44-KR$44),(KQ$44-KQ46-150-Sheep!$R$321                                            )&lt;=0),"Alt1-"   &amp;KQ45,""),"")
&amp;IFERROR(IF(AND((KQ$44-KQ46-150-Sheep!$R$322                                           )&gt;(KQ$44-KR$44),(KQ$44-KQ46-150-Sheep!$R$322                                            )&lt;=0),"Alt2-"   &amp;KQ45,""),"")</f>
        <v>Wean-5</v>
      </c>
      <c r="KR47" s="440" t="str">
        <f xml:space="preserve">                    IF(AND((KR$44                                  -Sheep!$N$252                               )&gt;(KR$44-KS$44),(KR$44                                  -Sheep!$N$252                                )&lt;=0),"Born","")
&amp;                   IF(AND((KR$44-Sheep!$R$320-Sheep!$N$252                                )&gt;(KR$44-KS$44),(KR$44-Sheep!$R$320-Sheep!$N$252                                )&lt;=0),"WeanStd","")
&amp;                   IF(AND((KR$44-Sheep!$R$321-Sheep!$N$252                                )&gt;(KR$44-KS$44),(KR$44-Sheep!$R$321-Sheep!$N$252                                )&lt;=0),"WeanAlt1","")
&amp;                   IF(AND((KR$44-Sheep!$R$322-Sheep!$N$252                                )&gt;(KR$44-KS$44),(KR$44-Sheep!$R$322-Sheep!$N$252                                )&lt;=0),"WeanAlt2","")
&amp;IFERROR(IF(AND((KR$44-KR46                                                                                     )&gt;(KR$44-KS$44),(KR$44-KR46                                                                                     )&lt;=0),"Join-"    &amp;KR45,""),"")
&amp;IFERROR(IF(AND((KR$44-KR46-INDEX(Sheep!$V$327:$V$334,KR45,1))&gt;(KR$44-KS$44),(KR$44-KR46-INDEX(Sheep!$V$327:$V$334,KR45,1))&lt;=0),"Scan-"  &amp;KR45,""),"")
&amp;IFERROR(IF(AND((KR$44-KR46-150                                                                            )&gt;(KR$44-KS$44),(KR$44-KR46-150                                                                             )&lt;=0),"Birth-" &amp;KR45,""),"")
&amp;IFERROR(IF(AND((KR$44-KR46-150-Sheep!$R$320                                           )&gt;(KR$44-KS$44),(KR$44-KR46-150-Sheep!$R$320                                            )&lt;=0),"Wean-"&amp;KR45,""),"")
&amp;IFERROR(IF(AND((KR$44-KR46-150-Sheep!$R$321                                           )&gt;(KR$44-KS$44),(KR$44-KR46-150-Sheep!$R$321                                            )&lt;=0),"Alt1-"   &amp;KR45,""),"")
&amp;IFERROR(IF(AND((KR$44-KR46-150-Sheep!$R$322                                           )&gt;(KR$44-KS$44),(KR$44-KR46-150-Sheep!$R$322                                            )&lt;=0),"Alt2-"   &amp;KR45,""),"")</f>
        <v/>
      </c>
      <c r="KS47" s="440" t="str">
        <f xml:space="preserve">                    IF(AND((KS$44                                  -Sheep!$N$252                               )&gt;(KS$44-KT$44),(KS$44                                  -Sheep!$N$252                                )&lt;=0),"Born","")
&amp;                   IF(AND((KS$44-Sheep!$R$320-Sheep!$N$252                                )&gt;(KS$44-KT$44),(KS$44-Sheep!$R$320-Sheep!$N$252                                )&lt;=0),"WeanStd","")
&amp;                   IF(AND((KS$44-Sheep!$R$321-Sheep!$N$252                                )&gt;(KS$44-KT$44),(KS$44-Sheep!$R$321-Sheep!$N$252                                )&lt;=0),"WeanAlt1","")
&amp;                   IF(AND((KS$44-Sheep!$R$322-Sheep!$N$252                                )&gt;(KS$44-KT$44),(KS$44-Sheep!$R$322-Sheep!$N$252                                )&lt;=0),"WeanAlt2","")
&amp;IFERROR(IF(AND((KS$44-KS46                                                                                     )&gt;(KS$44-KT$44),(KS$44-KS46                                                                                     )&lt;=0),"Join-"    &amp;KS45,""),"")
&amp;IFERROR(IF(AND((KS$44-KS46-INDEX(Sheep!$V$327:$V$334,KS45,1))&gt;(KS$44-KT$44),(KS$44-KS46-INDEX(Sheep!$V$327:$V$334,KS45,1))&lt;=0),"Scan-"  &amp;KS45,""),"")
&amp;IFERROR(IF(AND((KS$44-KS46-150                                                                            )&gt;(KS$44-KT$44),(KS$44-KS46-150                                                                             )&lt;=0),"Birth-" &amp;KS45,""),"")
&amp;IFERROR(IF(AND((KS$44-KS46-150-Sheep!$R$320                                           )&gt;(KS$44-KT$44),(KS$44-KS46-150-Sheep!$R$320                                            )&lt;=0),"Wean-"&amp;KS45,""),"")
&amp;IFERROR(IF(AND((KS$44-KS46-150-Sheep!$R$321                                           )&gt;(KS$44-KT$44),(KS$44-KS46-150-Sheep!$R$321                                            )&lt;=0),"Alt1-"   &amp;KS45,""),"")
&amp;IFERROR(IF(AND((KS$44-KS46-150-Sheep!$R$322                                           )&gt;(KS$44-KT$44),(KS$44-KS46-150-Sheep!$R$322                                            )&lt;=0),"Alt2-"   &amp;KS45,""),"")</f>
        <v/>
      </c>
      <c r="KT47" s="440" t="str">
        <f xml:space="preserve">                    IF(AND((KT$44                                  -Sheep!$N$252                               )&gt;(KT$44-KU$44),(KT$44                                  -Sheep!$N$252                                )&lt;=0),"Born","")
&amp;                   IF(AND((KT$44-Sheep!$R$320-Sheep!$N$252                                )&gt;(KT$44-KU$44),(KT$44-Sheep!$R$320-Sheep!$N$252                                )&lt;=0),"WeanStd","")
&amp;                   IF(AND((KT$44-Sheep!$R$321-Sheep!$N$252                                )&gt;(KT$44-KU$44),(KT$44-Sheep!$R$321-Sheep!$N$252                                )&lt;=0),"WeanAlt1","")
&amp;                   IF(AND((KT$44-Sheep!$R$322-Sheep!$N$252                                )&gt;(KT$44-KU$44),(KT$44-Sheep!$R$322-Sheep!$N$252                                )&lt;=0),"WeanAlt2","")
&amp;IFERROR(IF(AND((KT$44-KT46                                                                                     )&gt;(KT$44-KU$44),(KT$44-KT46                                                                                     )&lt;=0),"Join-"    &amp;KT45,""),"")
&amp;IFERROR(IF(AND((KT$44-KT46-INDEX(Sheep!$V$327:$V$334,KT45,1))&gt;(KT$44-KU$44),(KT$44-KT46-INDEX(Sheep!$V$327:$V$334,KT45,1))&lt;=0),"Scan-"  &amp;KT45,""),"")
&amp;IFERROR(IF(AND((KT$44-KT46-150                                                                            )&gt;(KT$44-KU$44),(KT$44-KT46-150                                                                             )&lt;=0),"Birth-" &amp;KT45,""),"")
&amp;IFERROR(IF(AND((KT$44-KT46-150-Sheep!$R$320                                           )&gt;(KT$44-KU$44),(KT$44-KT46-150-Sheep!$R$320                                            )&lt;=0),"Wean-"&amp;KT45,""),"")
&amp;IFERROR(IF(AND((KT$44-KT46-150-Sheep!$R$321                                           )&gt;(KT$44-KU$44),(KT$44-KT46-150-Sheep!$R$321                                            )&lt;=0),"Alt1-"   &amp;KT45,""),"")
&amp;IFERROR(IF(AND((KT$44-KT46-150-Sheep!$R$322                                           )&gt;(KT$44-KU$44),(KT$44-KT46-150-Sheep!$R$322                                            )&lt;=0),"Alt2-"   &amp;KT45,""),"")</f>
        <v/>
      </c>
      <c r="KU47" s="440" t="str">
        <f xml:space="preserve">                    IF(AND((KU$44                                  -Sheep!$N$252                               )&gt;(KU$44-KV$44),(KU$44                                  -Sheep!$N$252                                )&lt;=0),"Born","")
&amp;                   IF(AND((KU$44-Sheep!$R$320-Sheep!$N$252                                )&gt;(KU$44-KV$44),(KU$44-Sheep!$R$320-Sheep!$N$252                                )&lt;=0),"WeanStd","")
&amp;                   IF(AND((KU$44-Sheep!$R$321-Sheep!$N$252                                )&gt;(KU$44-KV$44),(KU$44-Sheep!$R$321-Sheep!$N$252                                )&lt;=0),"WeanAlt1","")
&amp;                   IF(AND((KU$44-Sheep!$R$322-Sheep!$N$252                                )&gt;(KU$44-KV$44),(KU$44-Sheep!$R$322-Sheep!$N$252                                )&lt;=0),"WeanAlt2","")
&amp;IFERROR(IF(AND((KU$44-KU46                                                                                     )&gt;(KU$44-KV$44),(KU$44-KU46                                                                                     )&lt;=0),"Join-"    &amp;KU45,""),"")
&amp;IFERROR(IF(AND((KU$44-KU46-INDEX(Sheep!$V$327:$V$334,KU45,1))&gt;(KU$44-KV$44),(KU$44-KU46-INDEX(Sheep!$V$327:$V$334,KU45,1))&lt;=0),"Scan-"  &amp;KU45,""),"")
&amp;IFERROR(IF(AND((KU$44-KU46-150                                                                            )&gt;(KU$44-KV$44),(KU$44-KU46-150                                                                             )&lt;=0),"Birth-" &amp;KU45,""),"")
&amp;IFERROR(IF(AND((KU$44-KU46-150-Sheep!$R$320                                           )&gt;(KU$44-KV$44),(KU$44-KU46-150-Sheep!$R$320                                            )&lt;=0),"Wean-"&amp;KU45,""),"")
&amp;IFERROR(IF(AND((KU$44-KU46-150-Sheep!$R$321                                           )&gt;(KU$44-KV$44),(KU$44-KU46-150-Sheep!$R$321                                            )&lt;=0),"Alt1-"   &amp;KU45,""),"")
&amp;IFERROR(IF(AND((KU$44-KU46-150-Sheep!$R$322                                           )&gt;(KU$44-KV$44),(KU$44-KU46-150-Sheep!$R$322                                            )&lt;=0),"Alt2-"   &amp;KU45,""),"")</f>
        <v>Alt1-5</v>
      </c>
      <c r="KV47" s="440" t="str">
        <f xml:space="preserve">                    IF(AND((KV$44                                  -Sheep!$N$252                               )&gt;(KV$44-KW$44),(KV$44                                  -Sheep!$N$252                                )&lt;=0),"Born","")
&amp;                   IF(AND((KV$44-Sheep!$R$320-Sheep!$N$252                                )&gt;(KV$44-KW$44),(KV$44-Sheep!$R$320-Sheep!$N$252                                )&lt;=0),"WeanStd","")
&amp;                   IF(AND((KV$44-Sheep!$R$321-Sheep!$N$252                                )&gt;(KV$44-KW$44),(KV$44-Sheep!$R$321-Sheep!$N$252                                )&lt;=0),"WeanAlt1","")
&amp;                   IF(AND((KV$44-Sheep!$R$322-Sheep!$N$252                                )&gt;(KV$44-KW$44),(KV$44-Sheep!$R$322-Sheep!$N$252                                )&lt;=0),"WeanAlt2","")
&amp;IFERROR(IF(AND((KV$44-KV46                                                                                     )&gt;(KV$44-KW$44),(KV$44-KV46                                                                                     )&lt;=0),"Join-"    &amp;KV45,""),"")
&amp;IFERROR(IF(AND((KV$44-KV46-INDEX(Sheep!$V$327:$V$334,KV45,1))&gt;(KV$44-KW$44),(KV$44-KV46-INDEX(Sheep!$V$327:$V$334,KV45,1))&lt;=0),"Scan-"  &amp;KV45,""),"")
&amp;IFERROR(IF(AND((KV$44-KV46-150                                                                            )&gt;(KV$44-KW$44),(KV$44-KV46-150                                                                             )&lt;=0),"Birth-" &amp;KV45,""),"")
&amp;IFERROR(IF(AND((KV$44-KV46-150-Sheep!$R$320                                           )&gt;(KV$44-KW$44),(KV$44-KV46-150-Sheep!$R$320                                            )&lt;=0),"Wean-"&amp;KV45,""),"")
&amp;IFERROR(IF(AND((KV$44-KV46-150-Sheep!$R$321                                           )&gt;(KV$44-KW$44),(KV$44-KV46-150-Sheep!$R$321                                            )&lt;=0),"Alt1-"   &amp;KV45,""),"")
&amp;IFERROR(IF(AND((KV$44-KV46-150-Sheep!$R$322                                           )&gt;(KV$44-KW$44),(KV$44-KV46-150-Sheep!$R$322                                            )&lt;=0),"Alt2-"   &amp;KV45,""),"")</f>
        <v/>
      </c>
      <c r="KW47" s="440" t="str">
        <f xml:space="preserve">                    IF(AND((KW$44                                  -Sheep!$N$252                               )&gt;(KW$44-KX$44),(KW$44                                  -Sheep!$N$252                                )&lt;=0),"Born","")
&amp;                   IF(AND((KW$44-Sheep!$R$320-Sheep!$N$252                                )&gt;(KW$44-KX$44),(KW$44-Sheep!$R$320-Sheep!$N$252                                )&lt;=0),"WeanStd","")
&amp;                   IF(AND((KW$44-Sheep!$R$321-Sheep!$N$252                                )&gt;(KW$44-KX$44),(KW$44-Sheep!$R$321-Sheep!$N$252                                )&lt;=0),"WeanAlt1","")
&amp;                   IF(AND((KW$44-Sheep!$R$322-Sheep!$N$252                                )&gt;(KW$44-KX$44),(KW$44-Sheep!$R$322-Sheep!$N$252                                )&lt;=0),"WeanAlt2","")
&amp;IFERROR(IF(AND((KW$44-KW46                                                                                     )&gt;(KW$44-KX$44),(KW$44-KW46                                                                                     )&lt;=0),"Join-"    &amp;KW45,""),"")
&amp;IFERROR(IF(AND((KW$44-KW46-INDEX(Sheep!$V$327:$V$334,KW45,1))&gt;(KW$44-KX$44),(KW$44-KW46-INDEX(Sheep!$V$327:$V$334,KW45,1))&lt;=0),"Scan-"  &amp;KW45,""),"")
&amp;IFERROR(IF(AND((KW$44-KW46-150                                                                            )&gt;(KW$44-KX$44),(KW$44-KW46-150                                                                             )&lt;=0),"Birth-" &amp;KW45,""),"")
&amp;IFERROR(IF(AND((KW$44-KW46-150-Sheep!$R$320                                           )&gt;(KW$44-KX$44),(KW$44-KW46-150-Sheep!$R$320                                            )&lt;=0),"Wean-"&amp;KW45,""),"")
&amp;IFERROR(IF(AND((KW$44-KW46-150-Sheep!$R$321                                           )&gt;(KW$44-KX$44),(KW$44-KW46-150-Sheep!$R$321                                            )&lt;=0),"Alt1-"   &amp;KW45,""),"")
&amp;IFERROR(IF(AND((KW$44-KW46-150-Sheep!$R$322                                           )&gt;(KW$44-KX$44),(KW$44-KW46-150-Sheep!$R$322                                            )&lt;=0),"Alt2-"   &amp;KW45,""),"")</f>
        <v/>
      </c>
      <c r="KX47" s="440" t="str">
        <f xml:space="preserve">                    IF(AND((KX$44                                  -Sheep!$N$252                               )&gt;(KX$44-KY$44),(KX$44                                  -Sheep!$N$252                                )&lt;=0),"Born","")
&amp;                   IF(AND((KX$44-Sheep!$R$320-Sheep!$N$252                                )&gt;(KX$44-KY$44),(KX$44-Sheep!$R$320-Sheep!$N$252                                )&lt;=0),"WeanStd","")
&amp;                   IF(AND((KX$44-Sheep!$R$321-Sheep!$N$252                                )&gt;(KX$44-KY$44),(KX$44-Sheep!$R$321-Sheep!$N$252                                )&lt;=0),"WeanAlt1","")
&amp;                   IF(AND((KX$44-Sheep!$R$322-Sheep!$N$252                                )&gt;(KX$44-KY$44),(KX$44-Sheep!$R$322-Sheep!$N$252                                )&lt;=0),"WeanAlt2","")
&amp;IFERROR(IF(AND((KX$44-KX46                                                                                     )&gt;(KX$44-KY$44),(KX$44-KX46                                                                                     )&lt;=0),"Join-"    &amp;KX45,""),"")
&amp;IFERROR(IF(AND((KX$44-KX46-INDEX(Sheep!$V$327:$V$334,KX45,1))&gt;(KX$44-KY$44),(KX$44-KX46-INDEX(Sheep!$V$327:$V$334,KX45,1))&lt;=0),"Scan-"  &amp;KX45,""),"")
&amp;IFERROR(IF(AND((KX$44-KX46-150                                                                            )&gt;(KX$44-KY$44),(KX$44-KX46-150                                                                             )&lt;=0),"Birth-" &amp;KX45,""),"")
&amp;IFERROR(IF(AND((KX$44-KX46-150-Sheep!$R$320                                           )&gt;(KX$44-KY$44),(KX$44-KX46-150-Sheep!$R$320                                            )&lt;=0),"Wean-"&amp;KX45,""),"")
&amp;IFERROR(IF(AND((KX$44-KX46-150-Sheep!$R$321                                           )&gt;(KX$44-KY$44),(KX$44-KX46-150-Sheep!$R$321                                            )&lt;=0),"Alt1-"   &amp;KX45,""),"")
&amp;IFERROR(IF(AND((KX$44-KX46-150-Sheep!$R$322                                           )&gt;(KX$44-KY$44),(KX$44-KX46-150-Sheep!$R$322                                            )&lt;=0),"Alt2-"   &amp;KX45,""),"")</f>
        <v/>
      </c>
      <c r="KY47" s="440" t="str">
        <f xml:space="preserve">                    IF(AND((KY$44                                  -Sheep!$N$252                               )&gt;(KY$44-KZ$44),(KY$44                                  -Sheep!$N$252                                )&lt;=0),"Born","")
&amp;                   IF(AND((KY$44-Sheep!$R$320-Sheep!$N$252                                )&gt;(KY$44-KZ$44),(KY$44-Sheep!$R$320-Sheep!$N$252                                )&lt;=0),"WeanStd","")
&amp;                   IF(AND((KY$44-Sheep!$R$321-Sheep!$N$252                                )&gt;(KY$44-KZ$44),(KY$44-Sheep!$R$321-Sheep!$N$252                                )&lt;=0),"WeanAlt1","")
&amp;                   IF(AND((KY$44-Sheep!$R$322-Sheep!$N$252                                )&gt;(KY$44-KZ$44),(KY$44-Sheep!$R$322-Sheep!$N$252                                )&lt;=0),"WeanAlt2","")
&amp;IFERROR(IF(AND((KY$44-KY46                                                                                     )&gt;(KY$44-KZ$44),(KY$44-KY46                                                                                     )&lt;=0),"Join-"    &amp;KY45,""),"")
&amp;IFERROR(IF(AND((KY$44-KY46-INDEX(Sheep!$V$327:$V$334,KY45,1))&gt;(KY$44-KZ$44),(KY$44-KY46-INDEX(Sheep!$V$327:$V$334,KY45,1))&lt;=0),"Scan-"  &amp;KY45,""),"")
&amp;IFERROR(IF(AND((KY$44-KY46-150                                                                            )&gt;(KY$44-KZ$44),(KY$44-KY46-150                                                                             )&lt;=0),"Birth-" &amp;KY45,""),"")
&amp;IFERROR(IF(AND((KY$44-KY46-150-Sheep!$R$320                                           )&gt;(KY$44-KZ$44),(KY$44-KY46-150-Sheep!$R$320                                            )&lt;=0),"Wean-"&amp;KY45,""),"")
&amp;IFERROR(IF(AND((KY$44-KY46-150-Sheep!$R$321                                           )&gt;(KY$44-KZ$44),(KY$44-KY46-150-Sheep!$R$321                                            )&lt;=0),"Alt1-"   &amp;KY45,""),"")
&amp;IFERROR(IF(AND((KY$44-KY46-150-Sheep!$R$322                                           )&gt;(KY$44-KZ$44),(KY$44-KY46-150-Sheep!$R$322                                            )&lt;=0),"Alt2-"   &amp;KY45,""),"")</f>
        <v>Alt2-5</v>
      </c>
      <c r="KZ47" s="440" t="str">
        <f xml:space="preserve">                    IF(AND((KZ$44                                  -Sheep!$N$252                               )&gt;(KZ$44-LA$44),(KZ$44                                  -Sheep!$N$252                                )&lt;=0),"Born","")
&amp;                   IF(AND((KZ$44-Sheep!$R$320-Sheep!$N$252                                )&gt;(KZ$44-LA$44),(KZ$44-Sheep!$R$320-Sheep!$N$252                                )&lt;=0),"WeanStd","")
&amp;                   IF(AND((KZ$44-Sheep!$R$321-Sheep!$N$252                                )&gt;(KZ$44-LA$44),(KZ$44-Sheep!$R$321-Sheep!$N$252                                )&lt;=0),"WeanAlt1","")
&amp;                   IF(AND((KZ$44-Sheep!$R$322-Sheep!$N$252                                )&gt;(KZ$44-LA$44),(KZ$44-Sheep!$R$322-Sheep!$N$252                                )&lt;=0),"WeanAlt2","")
&amp;IFERROR(IF(AND((KZ$44-KZ46                                                                                     )&gt;(KZ$44-LA$44),(KZ$44-KZ46                                                                                     )&lt;=0),"Join-"    &amp;KZ45,""),"")
&amp;IFERROR(IF(AND((KZ$44-KZ46-INDEX(Sheep!$V$327:$V$334,KZ45,1))&gt;(KZ$44-LA$44),(KZ$44-KZ46-INDEX(Sheep!$V$327:$V$334,KZ45,1))&lt;=0),"Scan-"  &amp;KZ45,""),"")
&amp;IFERROR(IF(AND((KZ$44-KZ46-150                                                                            )&gt;(KZ$44-LA$44),(KZ$44-KZ46-150                                                                             )&lt;=0),"Birth-" &amp;KZ45,""),"")
&amp;IFERROR(IF(AND((KZ$44-KZ46-150-Sheep!$R$320                                           )&gt;(KZ$44-LA$44),(KZ$44-KZ46-150-Sheep!$R$320                                            )&lt;=0),"Wean-"&amp;KZ45,""),"")
&amp;IFERROR(IF(AND((KZ$44-KZ46-150-Sheep!$R$321                                           )&gt;(KZ$44-LA$44),(KZ$44-KZ46-150-Sheep!$R$321                                            )&lt;=0),"Alt1-"   &amp;KZ45,""),"")
&amp;IFERROR(IF(AND((KZ$44-KZ46-150-Sheep!$R$322                                           )&gt;(KZ$44-LA$44),(KZ$44-KZ46-150-Sheep!$R$322                                            )&lt;=0),"Alt2-"   &amp;KZ45,""),"")</f>
        <v/>
      </c>
      <c r="LA47" s="440" t="str">
        <f xml:space="preserve">                    IF(AND((LA$44                                  -Sheep!$N$252                               )&gt;(LA$44-LB$44),(LA$44                                  -Sheep!$N$252                                )&lt;=0),"Born","")
&amp;                   IF(AND((LA$44-Sheep!$R$320-Sheep!$N$252                                )&gt;(LA$44-LB$44),(LA$44-Sheep!$R$320-Sheep!$N$252                                )&lt;=0),"WeanStd","")
&amp;                   IF(AND((LA$44-Sheep!$R$321-Sheep!$N$252                                )&gt;(LA$44-LB$44),(LA$44-Sheep!$R$321-Sheep!$N$252                                )&lt;=0),"WeanAlt1","")
&amp;                   IF(AND((LA$44-Sheep!$R$322-Sheep!$N$252                                )&gt;(LA$44-LB$44),(LA$44-Sheep!$R$322-Sheep!$N$252                                )&lt;=0),"WeanAlt2","")
&amp;IFERROR(IF(AND((LA$44-LA46                                                                                     )&gt;(LA$44-LB$44),(LA$44-LA46                                                                                     )&lt;=0),"Join-"    &amp;LA45,""),"")
&amp;IFERROR(IF(AND((LA$44-LA46-INDEX(Sheep!$V$327:$V$334,LA45,1))&gt;(LA$44-LB$44),(LA$44-LA46-INDEX(Sheep!$V$327:$V$334,LA45,1))&lt;=0),"Scan-"  &amp;LA45,""),"")
&amp;IFERROR(IF(AND((LA$44-LA46-150                                                                            )&gt;(LA$44-LB$44),(LA$44-LA46-150                                                                             )&lt;=0),"Birth-" &amp;LA45,""),"")
&amp;IFERROR(IF(AND((LA$44-LA46-150-Sheep!$R$320                                           )&gt;(LA$44-LB$44),(LA$44-LA46-150-Sheep!$R$320                                            )&lt;=0),"Wean-"&amp;LA45,""),"")
&amp;IFERROR(IF(AND((LA$44-LA46-150-Sheep!$R$321                                           )&gt;(LA$44-LB$44),(LA$44-LA46-150-Sheep!$R$321                                            )&lt;=0),"Alt1-"   &amp;LA45,""),"")
&amp;IFERROR(IF(AND((LA$44-LA46-150-Sheep!$R$322                                           )&gt;(LA$44-LB$44),(LA$44-LA46-150-Sheep!$R$322                                            )&lt;=0),"Alt2-"   &amp;LA45,""),"")</f>
        <v/>
      </c>
      <c r="LB47" s="440" t="str">
        <f xml:space="preserve">                    IF(AND((LB$44                                  -Sheep!$N$252                               )&gt;(LB$44-LC$44),(LB$44                                  -Sheep!$N$252                                )&lt;=0),"Born","")
&amp;                   IF(AND((LB$44-Sheep!$R$320-Sheep!$N$252                                )&gt;(LB$44-LC$44),(LB$44-Sheep!$R$320-Sheep!$N$252                                )&lt;=0),"WeanStd","")
&amp;                   IF(AND((LB$44-Sheep!$R$321-Sheep!$N$252                                )&gt;(LB$44-LC$44),(LB$44-Sheep!$R$321-Sheep!$N$252                                )&lt;=0),"WeanAlt1","")
&amp;                   IF(AND((LB$44-Sheep!$R$322-Sheep!$N$252                                )&gt;(LB$44-LC$44),(LB$44-Sheep!$R$322-Sheep!$N$252                                )&lt;=0),"WeanAlt2","")
&amp;IFERROR(IF(AND((LB$44-LB46                                                                                     )&gt;(LB$44-LC$44),(LB$44-LB46                                                                                     )&lt;=0),"Join-"    &amp;LB45,""),"")
&amp;IFERROR(IF(AND((LB$44-LB46-INDEX(Sheep!$V$327:$V$334,LB45,1))&gt;(LB$44-LC$44),(LB$44-LB46-INDEX(Sheep!$V$327:$V$334,LB45,1))&lt;=0),"Scan-"  &amp;LB45,""),"")
&amp;IFERROR(IF(AND((LB$44-LB46-150                                                                            )&gt;(LB$44-LC$44),(LB$44-LB46-150                                                                             )&lt;=0),"Birth-" &amp;LB45,""),"")
&amp;IFERROR(IF(AND((LB$44-LB46-150-Sheep!$R$320                                           )&gt;(LB$44-LC$44),(LB$44-LB46-150-Sheep!$R$320                                            )&lt;=0),"Wean-"&amp;LB45,""),"")
&amp;IFERROR(IF(AND((LB$44-LB46-150-Sheep!$R$321                                           )&gt;(LB$44-LC$44),(LB$44-LB46-150-Sheep!$R$321                                            )&lt;=0),"Alt1-"   &amp;LB45,""),"")
&amp;IFERROR(IF(AND((LB$44-LB46-150-Sheep!$R$322                                           )&gt;(LB$44-LC$44),(LB$44-LB46-150-Sheep!$R$322                                            )&lt;=0),"Alt2-"   &amp;LB45,""),"")</f>
        <v/>
      </c>
      <c r="LC47" s="440" t="str">
        <f xml:space="preserve">                    IF(AND((LC$44                                  -Sheep!$N$252                               )&gt;(LC$44-LD$44),(LC$44                                  -Sheep!$N$252                                )&lt;=0),"Born","")
&amp;                   IF(AND((LC$44-Sheep!$R$320-Sheep!$N$252                                )&gt;(LC$44-LD$44),(LC$44-Sheep!$R$320-Sheep!$N$252                                )&lt;=0),"WeanStd","")
&amp;                   IF(AND((LC$44-Sheep!$R$321-Sheep!$N$252                                )&gt;(LC$44-LD$44),(LC$44-Sheep!$R$321-Sheep!$N$252                                )&lt;=0),"WeanAlt1","")
&amp;                   IF(AND((LC$44-Sheep!$R$322-Sheep!$N$252                                )&gt;(LC$44-LD$44),(LC$44-Sheep!$R$322-Sheep!$N$252                                )&lt;=0),"WeanAlt2","")
&amp;IFERROR(IF(AND((LC$44-LC46                                                                                     )&gt;(LC$44-LD$44),(LC$44-LC46                                                                                     )&lt;=0),"Join-"    &amp;LC45,""),"")
&amp;IFERROR(IF(AND((LC$44-LC46-INDEX(Sheep!$V$327:$V$334,LC45,1))&gt;(LC$44-LD$44),(LC$44-LC46-INDEX(Sheep!$V$327:$V$334,LC45,1))&lt;=0),"Scan-"  &amp;LC45,""),"")
&amp;IFERROR(IF(AND((LC$44-LC46-150                                                                            )&gt;(LC$44-LD$44),(LC$44-LC46-150                                                                             )&lt;=0),"Birth-" &amp;LC45,""),"")
&amp;IFERROR(IF(AND((LC$44-LC46-150-Sheep!$R$320                                           )&gt;(LC$44-LD$44),(LC$44-LC46-150-Sheep!$R$320                                            )&lt;=0),"Wean-"&amp;LC45,""),"")
&amp;IFERROR(IF(AND((LC$44-LC46-150-Sheep!$R$321                                           )&gt;(LC$44-LD$44),(LC$44-LC46-150-Sheep!$R$321                                            )&lt;=0),"Alt1-"   &amp;LC45,""),"")
&amp;IFERROR(IF(AND((LC$44-LC46-150-Sheep!$R$322                                           )&gt;(LC$44-LD$44),(LC$44-LC46-150-Sheep!$R$322                                            )&lt;=0),"Alt2-"   &amp;LC45,""),"")</f>
        <v/>
      </c>
      <c r="LD47" s="440" t="str">
        <f xml:space="preserve">                    IF(AND((LD$44                                  -Sheep!$N$252                               )&gt;(LD$44-LE$44),(LD$44                                  -Sheep!$N$252                                )&lt;=0),"Born","")
&amp;                   IF(AND((LD$44-Sheep!$R$320-Sheep!$N$252                                )&gt;(LD$44-LE$44),(LD$44-Sheep!$R$320-Sheep!$N$252                                )&lt;=0),"WeanStd","")
&amp;                   IF(AND((LD$44-Sheep!$R$321-Sheep!$N$252                                )&gt;(LD$44-LE$44),(LD$44-Sheep!$R$321-Sheep!$N$252                                )&lt;=0),"WeanAlt1","")
&amp;                   IF(AND((LD$44-Sheep!$R$322-Sheep!$N$252                                )&gt;(LD$44-LE$44),(LD$44-Sheep!$R$322-Sheep!$N$252                                )&lt;=0),"WeanAlt2","")
&amp;IFERROR(IF(AND((LD$44-LD46                                                                                     )&gt;(LD$44-LE$44),(LD$44-LD46                                                                                     )&lt;=0),"Join-"    &amp;LD45,""),"")
&amp;IFERROR(IF(AND((LD$44-LD46-INDEX(Sheep!$V$327:$V$334,LD45,1))&gt;(LD$44-LE$44),(LD$44-LD46-INDEX(Sheep!$V$327:$V$334,LD45,1))&lt;=0),"Scan-"  &amp;LD45,""),"")
&amp;IFERROR(IF(AND((LD$44-LD46-150                                                                            )&gt;(LD$44-LE$44),(LD$44-LD46-150                                                                             )&lt;=0),"Birth-" &amp;LD45,""),"")
&amp;IFERROR(IF(AND((LD$44-LD46-150-Sheep!$R$320                                           )&gt;(LD$44-LE$44),(LD$44-LD46-150-Sheep!$R$320                                            )&lt;=0),"Wean-"&amp;LD45,""),"")
&amp;IFERROR(IF(AND((LD$44-LD46-150-Sheep!$R$321                                           )&gt;(LD$44-LE$44),(LD$44-LD46-150-Sheep!$R$321                                            )&lt;=0),"Alt1-"   &amp;LD45,""),"")
&amp;IFERROR(IF(AND((LD$44-LD46-150-Sheep!$R$322                                           )&gt;(LD$44-LE$44),(LD$44-LD46-150-Sheep!$R$322                                            )&lt;=0),"Alt2-"   &amp;LD45,""),"")</f>
        <v/>
      </c>
      <c r="LE47" s="440" t="str">
        <f xml:space="preserve">                    IF(AND((LE$44                                  -Sheep!$N$252                               )&gt;(LE$44-LF$44),(LE$44                                  -Sheep!$N$252                                )&lt;=0),"Born","")
&amp;                   IF(AND((LE$44-Sheep!$R$320-Sheep!$N$252                                )&gt;(LE$44-LF$44),(LE$44-Sheep!$R$320-Sheep!$N$252                                )&lt;=0),"WeanStd","")
&amp;                   IF(AND((LE$44-Sheep!$R$321-Sheep!$N$252                                )&gt;(LE$44-LF$44),(LE$44-Sheep!$R$321-Sheep!$N$252                                )&lt;=0),"WeanAlt1","")
&amp;                   IF(AND((LE$44-Sheep!$R$322-Sheep!$N$252                                )&gt;(LE$44-LF$44),(LE$44-Sheep!$R$322-Sheep!$N$252                                )&lt;=0),"WeanAlt2","")
&amp;IFERROR(IF(AND((LE$44-LE46                                                                                     )&gt;(LE$44-LF$44),(LE$44-LE46                                                                                     )&lt;=0),"Join-"    &amp;LE45,""),"")
&amp;IFERROR(IF(AND((LE$44-LE46-INDEX(Sheep!$V$327:$V$334,LE45,1))&gt;(LE$44-LF$44),(LE$44-LE46-INDEX(Sheep!$V$327:$V$334,LE45,1))&lt;=0),"Scan-"  &amp;LE45,""),"")
&amp;IFERROR(IF(AND((LE$44-LE46-150                                                                            )&gt;(LE$44-LF$44),(LE$44-LE46-150                                                                             )&lt;=0),"Birth-" &amp;LE45,""),"")
&amp;IFERROR(IF(AND((LE$44-LE46-150-Sheep!$R$320                                           )&gt;(LE$44-LF$44),(LE$44-LE46-150-Sheep!$R$320                                            )&lt;=0),"Wean-"&amp;LE45,""),"")
&amp;IFERROR(IF(AND((LE$44-LE46-150-Sheep!$R$321                                           )&gt;(LE$44-LF$44),(LE$44-LE46-150-Sheep!$R$321                                            )&lt;=0),"Alt1-"   &amp;LE45,""),"")
&amp;IFERROR(IF(AND((LE$44-LE46-150-Sheep!$R$322                                           )&gt;(LE$44-LF$44),(LE$44-LE46-150-Sheep!$R$322                                            )&lt;=0),"Alt2-"   &amp;LE45,""),"")</f>
        <v/>
      </c>
      <c r="LF47" s="440" t="str">
        <f xml:space="preserve">                    IF(AND((LF$44                                  -Sheep!$N$252                               )&gt;(LF$44-LG$44),(LF$44                                  -Sheep!$N$252                                )&lt;=0),"Born","")
&amp;                   IF(AND((LF$44-Sheep!$R$320-Sheep!$N$252                                )&gt;(LF$44-LG$44),(LF$44-Sheep!$R$320-Sheep!$N$252                                )&lt;=0),"WeanStd","")
&amp;                   IF(AND((LF$44-Sheep!$R$321-Sheep!$N$252                                )&gt;(LF$44-LG$44),(LF$44-Sheep!$R$321-Sheep!$N$252                                )&lt;=0),"WeanAlt1","")
&amp;                   IF(AND((LF$44-Sheep!$R$322-Sheep!$N$252                                )&gt;(LF$44-LG$44),(LF$44-Sheep!$R$322-Sheep!$N$252                                )&lt;=0),"WeanAlt2","")
&amp;IFERROR(IF(AND((LF$44-LF46                                                                                     )&gt;(LF$44-LG$44),(LF$44-LF46                                                                                     )&lt;=0),"Join-"    &amp;LF45,""),"")
&amp;IFERROR(IF(AND((LF$44-LF46-INDEX(Sheep!$V$327:$V$334,LF45,1))&gt;(LF$44-LG$44),(LF$44-LF46-INDEX(Sheep!$V$327:$V$334,LF45,1))&lt;=0),"Scan-"  &amp;LF45,""),"")
&amp;IFERROR(IF(AND((LF$44-LF46-150                                                                            )&gt;(LF$44-LG$44),(LF$44-LF46-150                                                                             )&lt;=0),"Birth-" &amp;LF45,""),"")
&amp;IFERROR(IF(AND((LF$44-LF46-150-Sheep!$R$320                                           )&gt;(LF$44-LG$44),(LF$44-LF46-150-Sheep!$R$320                                            )&lt;=0),"Wean-"&amp;LF45,""),"")
&amp;IFERROR(IF(AND((LF$44-LF46-150-Sheep!$R$321                                           )&gt;(LF$44-LG$44),(LF$44-LF46-150-Sheep!$R$321                                            )&lt;=0),"Alt1-"   &amp;LF45,""),"")
&amp;IFERROR(IF(AND((LF$44-LF46-150-Sheep!$R$322                                           )&gt;(LF$44-LG$44),(LF$44-LF46-150-Sheep!$R$322                                            )&lt;=0),"Alt2-"   &amp;LF45,""),"")</f>
        <v/>
      </c>
      <c r="LG47" s="440" t="str">
        <f xml:space="preserve">                    IF(AND((LG$44                                  -Sheep!$N$252                               )&gt;(LG$44-LH$44),(LG$44                                  -Sheep!$N$252                                )&lt;=0),"Born","")
&amp;                   IF(AND((LG$44-Sheep!$R$320-Sheep!$N$252                                )&gt;(LG$44-LH$44),(LG$44-Sheep!$R$320-Sheep!$N$252                                )&lt;=0),"WeanStd","")
&amp;                   IF(AND((LG$44-Sheep!$R$321-Sheep!$N$252                                )&gt;(LG$44-LH$44),(LG$44-Sheep!$R$321-Sheep!$N$252                                )&lt;=0),"WeanAlt1","")
&amp;                   IF(AND((LG$44-Sheep!$R$322-Sheep!$N$252                                )&gt;(LG$44-LH$44),(LG$44-Sheep!$R$322-Sheep!$N$252                                )&lt;=0),"WeanAlt2","")
&amp;IFERROR(IF(AND((LG$44-LG46                                                                                     )&gt;(LG$44-LH$44),(LG$44-LG46                                                                                     )&lt;=0),"Join-"    &amp;LG45,""),"")
&amp;IFERROR(IF(AND((LG$44-LG46-INDEX(Sheep!$V$327:$V$334,LG45,1))&gt;(LG$44-LH$44),(LG$44-LG46-INDEX(Sheep!$V$327:$V$334,LG45,1))&lt;=0),"Scan-"  &amp;LG45,""),"")
&amp;IFERROR(IF(AND((LG$44-LG46-150                                                                            )&gt;(LG$44-LH$44),(LG$44-LG46-150                                                                             )&lt;=0),"Birth-" &amp;LG45,""),"")
&amp;IFERROR(IF(AND((LG$44-LG46-150-Sheep!$R$320                                           )&gt;(LG$44-LH$44),(LG$44-LG46-150-Sheep!$R$320                                            )&lt;=0),"Wean-"&amp;LG45,""),"")
&amp;IFERROR(IF(AND((LG$44-LG46-150-Sheep!$R$321                                           )&gt;(LG$44-LH$44),(LG$44-LG46-150-Sheep!$R$321                                            )&lt;=0),"Alt1-"   &amp;LG45,""),"")
&amp;IFERROR(IF(AND((LG$44-LG46-150-Sheep!$R$322                                           )&gt;(LG$44-LH$44),(LG$44-LG46-150-Sheep!$R$322                                            )&lt;=0),"Alt2-"   &amp;LG45,""),"")</f>
        <v/>
      </c>
      <c r="LH47" s="440" t="str">
        <f xml:space="preserve">                    IF(AND((LH$44                                  -Sheep!$N$252                               )&gt;(LH$44-LI$44),(LH$44                                  -Sheep!$N$252                                )&lt;=0),"Born","")
&amp;                   IF(AND((LH$44-Sheep!$R$320-Sheep!$N$252                                )&gt;(LH$44-LI$44),(LH$44-Sheep!$R$320-Sheep!$N$252                                )&lt;=0),"WeanStd","")
&amp;                   IF(AND((LH$44-Sheep!$R$321-Sheep!$N$252                                )&gt;(LH$44-LI$44),(LH$44-Sheep!$R$321-Sheep!$N$252                                )&lt;=0),"WeanAlt1","")
&amp;                   IF(AND((LH$44-Sheep!$R$322-Sheep!$N$252                                )&gt;(LH$44-LI$44),(LH$44-Sheep!$R$322-Sheep!$N$252                                )&lt;=0),"WeanAlt2","")
&amp;IFERROR(IF(AND((LH$44-LH46                                                                                     )&gt;(LH$44-LI$44),(LH$44-LH46                                                                                     )&lt;=0),"Join-"    &amp;LH45,""),"")
&amp;IFERROR(IF(AND((LH$44-LH46-INDEX(Sheep!$V$327:$V$334,LH45,1))&gt;(LH$44-LI$44),(LH$44-LH46-INDEX(Sheep!$V$327:$V$334,LH45,1))&lt;=0),"Scan-"  &amp;LH45,""),"")
&amp;IFERROR(IF(AND((LH$44-LH46-150                                                                            )&gt;(LH$44-LI$44),(LH$44-LH46-150                                                                             )&lt;=0),"Birth-" &amp;LH45,""),"")
&amp;IFERROR(IF(AND((LH$44-LH46-150-Sheep!$R$320                                           )&gt;(LH$44-LI$44),(LH$44-LH46-150-Sheep!$R$320                                            )&lt;=0),"Wean-"&amp;LH45,""),"")
&amp;IFERROR(IF(AND((LH$44-LH46-150-Sheep!$R$321                                           )&gt;(LH$44-LI$44),(LH$44-LH46-150-Sheep!$R$321                                            )&lt;=0),"Alt1-"   &amp;LH45,""),"")
&amp;IFERROR(IF(AND((LH$44-LH46-150-Sheep!$R$322                                           )&gt;(LH$44-LI$44),(LH$44-LH46-150-Sheep!$R$322                                            )&lt;=0),"Alt2-"   &amp;LH45,""),"")</f>
        <v>Join-6</v>
      </c>
      <c r="LI47" s="440" t="str">
        <f xml:space="preserve">                    IF(AND((LI$44                                  -Sheep!$N$252                               )&gt;(LI$44-LJ$44),(LI$44                                  -Sheep!$N$252                                )&lt;=0),"Born","")
&amp;                   IF(AND((LI$44-Sheep!$R$320-Sheep!$N$252                                )&gt;(LI$44-LJ$44),(LI$44-Sheep!$R$320-Sheep!$N$252                                )&lt;=0),"WeanStd","")
&amp;                   IF(AND((LI$44-Sheep!$R$321-Sheep!$N$252                                )&gt;(LI$44-LJ$44),(LI$44-Sheep!$R$321-Sheep!$N$252                                )&lt;=0),"WeanAlt1","")
&amp;                   IF(AND((LI$44-Sheep!$R$322-Sheep!$N$252                                )&gt;(LI$44-LJ$44),(LI$44-Sheep!$R$322-Sheep!$N$252                                )&lt;=0),"WeanAlt2","")
&amp;IFERROR(IF(AND((LI$44-LI46                                                                                     )&gt;(LI$44-LJ$44),(LI$44-LI46                                                                                     )&lt;=0),"Join-"    &amp;LI45,""),"")
&amp;IFERROR(IF(AND((LI$44-LI46-INDEX(Sheep!$V$327:$V$334,LI45,1))&gt;(LI$44-LJ$44),(LI$44-LI46-INDEX(Sheep!$V$327:$V$334,LI45,1))&lt;=0),"Scan-"  &amp;LI45,""),"")
&amp;IFERROR(IF(AND((LI$44-LI46-150                                                                            )&gt;(LI$44-LJ$44),(LI$44-LI46-150                                                                             )&lt;=0),"Birth-" &amp;LI45,""),"")
&amp;IFERROR(IF(AND((LI$44-LI46-150-Sheep!$R$320                                           )&gt;(LI$44-LJ$44),(LI$44-LI46-150-Sheep!$R$320                                            )&lt;=0),"Wean-"&amp;LI45,""),"")
&amp;IFERROR(IF(AND((LI$44-LI46-150-Sheep!$R$321                                           )&gt;(LI$44-LJ$44),(LI$44-LI46-150-Sheep!$R$321                                            )&lt;=0),"Alt1-"   &amp;LI45,""),"")
&amp;IFERROR(IF(AND((LI$44-LI46-150-Sheep!$R$322                                           )&gt;(LI$44-LJ$44),(LI$44-LI46-150-Sheep!$R$322                                            )&lt;=0),"Alt2-"   &amp;LI45,""),"")</f>
        <v/>
      </c>
      <c r="LJ47" s="440" t="str">
        <f xml:space="preserve">                    IF(AND((LJ$44                                  -Sheep!$N$252                               )&gt;(LJ$44-LK$44),(LJ$44                                  -Sheep!$N$252                                )&lt;=0),"Born","")
&amp;                   IF(AND((LJ$44-Sheep!$R$320-Sheep!$N$252                                )&gt;(LJ$44-LK$44),(LJ$44-Sheep!$R$320-Sheep!$N$252                                )&lt;=0),"WeanStd","")
&amp;                   IF(AND((LJ$44-Sheep!$R$321-Sheep!$N$252                                )&gt;(LJ$44-LK$44),(LJ$44-Sheep!$R$321-Sheep!$N$252                                )&lt;=0),"WeanAlt1","")
&amp;                   IF(AND((LJ$44-Sheep!$R$322-Sheep!$N$252                                )&gt;(LJ$44-LK$44),(LJ$44-Sheep!$R$322-Sheep!$N$252                                )&lt;=0),"WeanAlt2","")
&amp;IFERROR(IF(AND((LJ$44-LJ46                                                                                     )&gt;(LJ$44-LK$44),(LJ$44-LJ46                                                                                     )&lt;=0),"Join-"    &amp;LJ45,""),"")
&amp;IFERROR(IF(AND((LJ$44-LJ46-INDEX(Sheep!$V$327:$V$334,LJ45,1))&gt;(LJ$44-LK$44),(LJ$44-LJ46-INDEX(Sheep!$V$327:$V$334,LJ45,1))&lt;=0),"Scan-"  &amp;LJ45,""),"")
&amp;IFERROR(IF(AND((LJ$44-LJ46-150                                                                            )&gt;(LJ$44-LK$44),(LJ$44-LJ46-150                                                                             )&lt;=0),"Birth-" &amp;LJ45,""),"")
&amp;IFERROR(IF(AND((LJ$44-LJ46-150-Sheep!$R$320                                           )&gt;(LJ$44-LK$44),(LJ$44-LJ46-150-Sheep!$R$320                                            )&lt;=0),"Wean-"&amp;LJ45,""),"")
&amp;IFERROR(IF(AND((LJ$44-LJ46-150-Sheep!$R$321                                           )&gt;(LJ$44-LK$44),(LJ$44-LJ46-150-Sheep!$R$321                                            )&lt;=0),"Alt1-"   &amp;LJ45,""),"")
&amp;IFERROR(IF(AND((LJ$44-LJ46-150-Sheep!$R$322                                           )&gt;(LJ$44-LK$44),(LJ$44-LJ46-150-Sheep!$R$322                                            )&lt;=0),"Alt2-"   &amp;LJ45,""),"")</f>
        <v/>
      </c>
      <c r="LK47" s="440" t="str">
        <f xml:space="preserve">                    IF(AND((LK$44                                  -Sheep!$N$252                               )&gt;(LK$44-LL$44),(LK$44                                  -Sheep!$N$252                                )&lt;=0),"Born","")
&amp;                   IF(AND((LK$44-Sheep!$R$320-Sheep!$N$252                                )&gt;(LK$44-LL$44),(LK$44-Sheep!$R$320-Sheep!$N$252                                )&lt;=0),"WeanStd","")
&amp;                   IF(AND((LK$44-Sheep!$R$321-Sheep!$N$252                                )&gt;(LK$44-LL$44),(LK$44-Sheep!$R$321-Sheep!$N$252                                )&lt;=0),"WeanAlt1","")
&amp;                   IF(AND((LK$44-Sheep!$R$322-Sheep!$N$252                                )&gt;(LK$44-LL$44),(LK$44-Sheep!$R$322-Sheep!$N$252                                )&lt;=0),"WeanAlt2","")
&amp;IFERROR(IF(AND((LK$44-LK46                                                                                     )&gt;(LK$44-LL$44),(LK$44-LK46                                                                                     )&lt;=0),"Join-"    &amp;LK45,""),"")
&amp;IFERROR(IF(AND((LK$44-LK46-INDEX(Sheep!$V$327:$V$334,LK45,1))&gt;(LK$44-LL$44),(LK$44-LK46-INDEX(Sheep!$V$327:$V$334,LK45,1))&lt;=0),"Scan-"  &amp;LK45,""),"")
&amp;IFERROR(IF(AND((LK$44-LK46-150                                                                            )&gt;(LK$44-LL$44),(LK$44-LK46-150                                                                             )&lt;=0),"Birth-" &amp;LK45,""),"")
&amp;IFERROR(IF(AND((LK$44-LK46-150-Sheep!$R$320                                           )&gt;(LK$44-LL$44),(LK$44-LK46-150-Sheep!$R$320                                            )&lt;=0),"Wean-"&amp;LK45,""),"")
&amp;IFERROR(IF(AND((LK$44-LK46-150-Sheep!$R$321                                           )&gt;(LK$44-LL$44),(LK$44-LK46-150-Sheep!$R$321                                            )&lt;=0),"Alt1-"   &amp;LK45,""),"")
&amp;IFERROR(IF(AND((LK$44-LK46-150-Sheep!$R$322                                           )&gt;(LK$44-LL$44),(LK$44-LK46-150-Sheep!$R$322                                            )&lt;=0),"Alt2-"   &amp;LK45,""),"")</f>
        <v/>
      </c>
      <c r="LL47" s="440" t="str">
        <f xml:space="preserve">                    IF(AND((LL$44                                  -Sheep!$N$252                               )&gt;(LL$44-LM$44),(LL$44                                  -Sheep!$N$252                                )&lt;=0),"Born","")
&amp;                   IF(AND((LL$44-Sheep!$R$320-Sheep!$N$252                                )&gt;(LL$44-LM$44),(LL$44-Sheep!$R$320-Sheep!$N$252                                )&lt;=0),"WeanStd","")
&amp;                   IF(AND((LL$44-Sheep!$R$321-Sheep!$N$252                                )&gt;(LL$44-LM$44),(LL$44-Sheep!$R$321-Sheep!$N$252                                )&lt;=0),"WeanAlt1","")
&amp;                   IF(AND((LL$44-Sheep!$R$322-Sheep!$N$252                                )&gt;(LL$44-LM$44),(LL$44-Sheep!$R$322-Sheep!$N$252                                )&lt;=0),"WeanAlt2","")
&amp;IFERROR(IF(AND((LL$44-LL46                                                                                     )&gt;(LL$44-LM$44),(LL$44-LL46                                                                                     )&lt;=0),"Join-"    &amp;LL45,""),"")
&amp;IFERROR(IF(AND((LL$44-LL46-INDEX(Sheep!$V$327:$V$334,LL45,1))&gt;(LL$44-LM$44),(LL$44-LL46-INDEX(Sheep!$V$327:$V$334,LL45,1))&lt;=0),"Scan-"  &amp;LL45,""),"")
&amp;IFERROR(IF(AND((LL$44-LL46-150                                                                            )&gt;(LL$44-LM$44),(LL$44-LL46-150                                                                             )&lt;=0),"Birth-" &amp;LL45,""),"")
&amp;IFERROR(IF(AND((LL$44-LL46-150-Sheep!$R$320                                           )&gt;(LL$44-LM$44),(LL$44-LL46-150-Sheep!$R$320                                            )&lt;=0),"Wean-"&amp;LL45,""),"")
&amp;IFERROR(IF(AND((LL$44-LL46-150-Sheep!$R$321                                           )&gt;(LL$44-LM$44),(LL$44-LL46-150-Sheep!$R$321                                            )&lt;=0),"Alt1-"   &amp;LL45,""),"")
&amp;IFERROR(IF(AND((LL$44-LL46-150-Sheep!$R$322                                           )&gt;(LL$44-LM$44),(LL$44-LL46-150-Sheep!$R$322                                            )&lt;=0),"Alt2-"   &amp;LL45,""),"")</f>
        <v/>
      </c>
      <c r="LM47" s="440" t="str">
        <f xml:space="preserve">                    IF(AND((LM$44                                  -Sheep!$N$252                               )&gt;(LM$44-LN$44),(LM$44                                  -Sheep!$N$252                                )&lt;=0),"Born","")
&amp;                   IF(AND((LM$44-Sheep!$R$320-Sheep!$N$252                                )&gt;(LM$44-LN$44),(LM$44-Sheep!$R$320-Sheep!$N$252                                )&lt;=0),"WeanStd","")
&amp;                   IF(AND((LM$44-Sheep!$R$321-Sheep!$N$252                                )&gt;(LM$44-LN$44),(LM$44-Sheep!$R$321-Sheep!$N$252                                )&lt;=0),"WeanAlt1","")
&amp;                   IF(AND((LM$44-Sheep!$R$322-Sheep!$N$252                                )&gt;(LM$44-LN$44),(LM$44-Sheep!$R$322-Sheep!$N$252                                )&lt;=0),"WeanAlt2","")
&amp;IFERROR(IF(AND((LM$44-LM46                                                                                     )&gt;(LM$44-LN$44),(LM$44-LM46                                                                                     )&lt;=0),"Join-"    &amp;LM45,""),"")
&amp;IFERROR(IF(AND((LM$44-LM46-INDEX(Sheep!$V$327:$V$334,LM45,1))&gt;(LM$44-LN$44),(LM$44-LM46-INDEX(Sheep!$V$327:$V$334,LM45,1))&lt;=0),"Scan-"  &amp;LM45,""),"")
&amp;IFERROR(IF(AND((LM$44-LM46-150                                                                            )&gt;(LM$44-LN$44),(LM$44-LM46-150                                                                             )&lt;=0),"Birth-" &amp;LM45,""),"")
&amp;IFERROR(IF(AND((LM$44-LM46-150-Sheep!$R$320                                           )&gt;(LM$44-LN$44),(LM$44-LM46-150-Sheep!$R$320                                            )&lt;=0),"Wean-"&amp;LM45,""),"")
&amp;IFERROR(IF(AND((LM$44-LM46-150-Sheep!$R$321                                           )&gt;(LM$44-LN$44),(LM$44-LM46-150-Sheep!$R$321                                            )&lt;=0),"Alt1-"   &amp;LM45,""),"")
&amp;IFERROR(IF(AND((LM$44-LM46-150-Sheep!$R$322                                           )&gt;(LM$44-LN$44),(LM$44-LM46-150-Sheep!$R$322                                            )&lt;=0),"Alt2-"   &amp;LM45,""),"")</f>
        <v/>
      </c>
      <c r="LN47" s="440" t="str">
        <f xml:space="preserve">                    IF(AND((LN$44                                  -Sheep!$N$252                               )&gt;(LN$44-LO$44),(LN$44                                  -Sheep!$N$252                                )&lt;=0),"Born","")
&amp;                   IF(AND((LN$44-Sheep!$R$320-Sheep!$N$252                                )&gt;(LN$44-LO$44),(LN$44-Sheep!$R$320-Sheep!$N$252                                )&lt;=0),"WeanStd","")
&amp;                   IF(AND((LN$44-Sheep!$R$321-Sheep!$N$252                                )&gt;(LN$44-LO$44),(LN$44-Sheep!$R$321-Sheep!$N$252                                )&lt;=0),"WeanAlt1","")
&amp;                   IF(AND((LN$44-Sheep!$R$322-Sheep!$N$252                                )&gt;(LN$44-LO$44),(LN$44-Sheep!$R$322-Sheep!$N$252                                )&lt;=0),"WeanAlt2","")
&amp;IFERROR(IF(AND((LN$44-LN46                                                                                     )&gt;(LN$44-LO$44),(LN$44-LN46                                                                                     )&lt;=0),"Join-"    &amp;LN45,""),"")
&amp;IFERROR(IF(AND((LN$44-LN46-INDEX(Sheep!$V$327:$V$334,LN45,1))&gt;(LN$44-LO$44),(LN$44-LN46-INDEX(Sheep!$V$327:$V$334,LN45,1))&lt;=0),"Scan-"  &amp;LN45,""),"")
&amp;IFERROR(IF(AND((LN$44-LN46-150                                                                            )&gt;(LN$44-LO$44),(LN$44-LN46-150                                                                             )&lt;=0),"Birth-" &amp;LN45,""),"")
&amp;IFERROR(IF(AND((LN$44-LN46-150-Sheep!$R$320                                           )&gt;(LN$44-LO$44),(LN$44-LN46-150-Sheep!$R$320                                            )&lt;=0),"Wean-"&amp;LN45,""),"")
&amp;IFERROR(IF(AND((LN$44-LN46-150-Sheep!$R$321                                           )&gt;(LN$44-LO$44),(LN$44-LN46-150-Sheep!$R$321                                            )&lt;=0),"Alt1-"   &amp;LN45,""),"")
&amp;IFERROR(IF(AND((LN$44-LN46-150-Sheep!$R$322                                           )&gt;(LN$44-LO$44),(LN$44-LN46-150-Sheep!$R$322                                            )&lt;=0),"Alt2-"   &amp;LN45,""),"")</f>
        <v/>
      </c>
      <c r="LO47" s="440" t="str">
        <f xml:space="preserve">                    IF(AND((LO$44                                  -Sheep!$N$252                               )&gt;(LO$44-LP$44),(LO$44                                  -Sheep!$N$252                                )&lt;=0),"Born","")
&amp;                   IF(AND((LO$44-Sheep!$R$320-Sheep!$N$252                                )&gt;(LO$44-LP$44),(LO$44-Sheep!$R$320-Sheep!$N$252                                )&lt;=0),"WeanStd","")
&amp;                   IF(AND((LO$44-Sheep!$R$321-Sheep!$N$252                                )&gt;(LO$44-LP$44),(LO$44-Sheep!$R$321-Sheep!$N$252                                )&lt;=0),"WeanAlt1","")
&amp;                   IF(AND((LO$44-Sheep!$R$322-Sheep!$N$252                                )&gt;(LO$44-LP$44),(LO$44-Sheep!$R$322-Sheep!$N$252                                )&lt;=0),"WeanAlt2","")
&amp;IFERROR(IF(AND((LO$44-LO46                                                                                     )&gt;(LO$44-LP$44),(LO$44-LO46                                                                                     )&lt;=0),"Join-"    &amp;LO45,""),"")
&amp;IFERROR(IF(AND((LO$44-LO46-INDEX(Sheep!$V$327:$V$334,LO45,1))&gt;(LO$44-LP$44),(LO$44-LO46-INDEX(Sheep!$V$327:$V$334,LO45,1))&lt;=0),"Scan-"  &amp;LO45,""),"")
&amp;IFERROR(IF(AND((LO$44-LO46-150                                                                            )&gt;(LO$44-LP$44),(LO$44-LO46-150                                                                             )&lt;=0),"Birth-" &amp;LO45,""),"")
&amp;IFERROR(IF(AND((LO$44-LO46-150-Sheep!$R$320                                           )&gt;(LO$44-LP$44),(LO$44-LO46-150-Sheep!$R$320                                            )&lt;=0),"Wean-"&amp;LO45,""),"")
&amp;IFERROR(IF(AND((LO$44-LO46-150-Sheep!$R$321                                           )&gt;(LO$44-LP$44),(LO$44-LO46-150-Sheep!$R$321                                            )&lt;=0),"Alt1-"   &amp;LO45,""),"")
&amp;IFERROR(IF(AND((LO$44-LO46-150-Sheep!$R$322                                           )&gt;(LO$44-LP$44),(LO$44-LO46-150-Sheep!$R$322                                            )&lt;=0),"Alt2-"   &amp;LO45,""),"")</f>
        <v/>
      </c>
      <c r="LP47" s="440" t="str">
        <f xml:space="preserve">                    IF(AND((LP$44                                  -Sheep!$N$252                               )&gt;(LP$44-LQ$44),(LP$44                                  -Sheep!$N$252                                )&lt;=0),"Born","")
&amp;                   IF(AND((LP$44-Sheep!$R$320-Sheep!$N$252                                )&gt;(LP$44-LQ$44),(LP$44-Sheep!$R$320-Sheep!$N$252                                )&lt;=0),"WeanStd","")
&amp;                   IF(AND((LP$44-Sheep!$R$321-Sheep!$N$252                                )&gt;(LP$44-LQ$44),(LP$44-Sheep!$R$321-Sheep!$N$252                                )&lt;=0),"WeanAlt1","")
&amp;                   IF(AND((LP$44-Sheep!$R$322-Sheep!$N$252                                )&gt;(LP$44-LQ$44),(LP$44-Sheep!$R$322-Sheep!$N$252                                )&lt;=0),"WeanAlt2","")
&amp;IFERROR(IF(AND((LP$44-LP46                                                                                     )&gt;(LP$44-LQ$44),(LP$44-LP46                                                                                     )&lt;=0),"Join-"    &amp;LP45,""),"")
&amp;IFERROR(IF(AND((LP$44-LP46-INDEX(Sheep!$V$327:$V$334,LP45,1))&gt;(LP$44-LQ$44),(LP$44-LP46-INDEX(Sheep!$V$327:$V$334,LP45,1))&lt;=0),"Scan-"  &amp;LP45,""),"")
&amp;IFERROR(IF(AND((LP$44-LP46-150                                                                            )&gt;(LP$44-LQ$44),(LP$44-LP46-150                                                                             )&lt;=0),"Birth-" &amp;LP45,""),"")
&amp;IFERROR(IF(AND((LP$44-LP46-150-Sheep!$R$320                                           )&gt;(LP$44-LQ$44),(LP$44-LP46-150-Sheep!$R$320                                            )&lt;=0),"Wean-"&amp;LP45,""),"")
&amp;IFERROR(IF(AND((LP$44-LP46-150-Sheep!$R$321                                           )&gt;(LP$44-LQ$44),(LP$44-LP46-150-Sheep!$R$321                                            )&lt;=0),"Alt1-"   &amp;LP45,""),"")
&amp;IFERROR(IF(AND((LP$44-LP46-150-Sheep!$R$322                                           )&gt;(LP$44-LQ$44),(LP$44-LP46-150-Sheep!$R$322                                            )&lt;=0),"Alt2-"   &amp;LP45,""),"")</f>
        <v/>
      </c>
      <c r="LQ47" s="440" t="str">
        <f xml:space="preserve">                    IF(AND((LQ$44                                  -Sheep!$N$252                               )&gt;(LQ$44-LR$44),(LQ$44                                  -Sheep!$N$252                                )&lt;=0),"Born","")
&amp;                   IF(AND((LQ$44-Sheep!$R$320-Sheep!$N$252                                )&gt;(LQ$44-LR$44),(LQ$44-Sheep!$R$320-Sheep!$N$252                                )&lt;=0),"WeanStd","")
&amp;                   IF(AND((LQ$44-Sheep!$R$321-Sheep!$N$252                                )&gt;(LQ$44-LR$44),(LQ$44-Sheep!$R$321-Sheep!$N$252                                )&lt;=0),"WeanAlt1","")
&amp;                   IF(AND((LQ$44-Sheep!$R$322-Sheep!$N$252                                )&gt;(LQ$44-LR$44),(LQ$44-Sheep!$R$322-Sheep!$N$252                                )&lt;=0),"WeanAlt2","")
&amp;IFERROR(IF(AND((LQ$44-LQ46                                                                                     )&gt;(LQ$44-LR$44),(LQ$44-LQ46                                                                                     )&lt;=0),"Join-"    &amp;LQ45,""),"")
&amp;IFERROR(IF(AND((LQ$44-LQ46-INDEX(Sheep!$V$327:$V$334,LQ45,1))&gt;(LQ$44-LR$44),(LQ$44-LQ46-INDEX(Sheep!$V$327:$V$334,LQ45,1))&lt;=0),"Scan-"  &amp;LQ45,""),"")
&amp;IFERROR(IF(AND((LQ$44-LQ46-150                                                                            )&gt;(LQ$44-LR$44),(LQ$44-LQ46-150                                                                             )&lt;=0),"Birth-" &amp;LQ45,""),"")
&amp;IFERROR(IF(AND((LQ$44-LQ46-150-Sheep!$R$320                                           )&gt;(LQ$44-LR$44),(LQ$44-LQ46-150-Sheep!$R$320                                            )&lt;=0),"Wean-"&amp;LQ45,""),"")
&amp;IFERROR(IF(AND((LQ$44-LQ46-150-Sheep!$R$321                                           )&gt;(LQ$44-LR$44),(LQ$44-LQ46-150-Sheep!$R$321                                            )&lt;=0),"Alt1-"   &amp;LQ45,""),"")
&amp;IFERROR(IF(AND((LQ$44-LQ46-150-Sheep!$R$322                                           )&gt;(LQ$44-LR$44),(LQ$44-LQ46-150-Sheep!$R$322                                            )&lt;=0),"Alt2-"   &amp;LQ45,""),"")</f>
        <v/>
      </c>
      <c r="LR47" s="440" t="str">
        <f xml:space="preserve">                    IF(AND((LR$44                                  -Sheep!$N$252                               )&gt;(LR$44-LS$44),(LR$44                                  -Sheep!$N$252                                )&lt;=0),"Born","")
&amp;                   IF(AND((LR$44-Sheep!$R$320-Sheep!$N$252                                )&gt;(LR$44-LS$44),(LR$44-Sheep!$R$320-Sheep!$N$252                                )&lt;=0),"WeanStd","")
&amp;                   IF(AND((LR$44-Sheep!$R$321-Sheep!$N$252                                )&gt;(LR$44-LS$44),(LR$44-Sheep!$R$321-Sheep!$N$252                                )&lt;=0),"WeanAlt1","")
&amp;                   IF(AND((LR$44-Sheep!$R$322-Sheep!$N$252                                )&gt;(LR$44-LS$44),(LR$44-Sheep!$R$322-Sheep!$N$252                                )&lt;=0),"WeanAlt2","")
&amp;IFERROR(IF(AND((LR$44-LR46                                                                                     )&gt;(LR$44-LS$44),(LR$44-LR46                                                                                     )&lt;=0),"Join-"    &amp;LR45,""),"")
&amp;IFERROR(IF(AND((LR$44-LR46-INDEX(Sheep!$V$327:$V$334,LR45,1))&gt;(LR$44-LS$44),(LR$44-LR46-INDEX(Sheep!$V$327:$V$334,LR45,1))&lt;=0),"Scan-"  &amp;LR45,""),"")
&amp;IFERROR(IF(AND((LR$44-LR46-150                                                                            )&gt;(LR$44-LS$44),(LR$44-LR46-150                                                                             )&lt;=0),"Birth-" &amp;LR45,""),"")
&amp;IFERROR(IF(AND((LR$44-LR46-150-Sheep!$R$320                                           )&gt;(LR$44-LS$44),(LR$44-LR46-150-Sheep!$R$320                                            )&lt;=0),"Wean-"&amp;LR45,""),"")
&amp;IFERROR(IF(AND((LR$44-LR46-150-Sheep!$R$321                                           )&gt;(LR$44-LS$44),(LR$44-LR46-150-Sheep!$R$321                                            )&lt;=0),"Alt1-"   &amp;LR45,""),"")
&amp;IFERROR(IF(AND((LR$44-LR46-150-Sheep!$R$322                                           )&gt;(LR$44-LS$44),(LR$44-LR46-150-Sheep!$R$322                                            )&lt;=0),"Alt2-"   &amp;LR45,""),"")</f>
        <v>Scan-6</v>
      </c>
      <c r="LS47" s="440" t="str">
        <f xml:space="preserve">                    IF(AND((LS$44                                  -Sheep!$N$252                               )&gt;(LS$44-LT$44),(LS$44                                  -Sheep!$N$252                                )&lt;=0),"Born","")
&amp;                   IF(AND((LS$44-Sheep!$R$320-Sheep!$N$252                                )&gt;(LS$44-LT$44),(LS$44-Sheep!$R$320-Sheep!$N$252                                )&lt;=0),"WeanStd","")
&amp;                   IF(AND((LS$44-Sheep!$R$321-Sheep!$N$252                                )&gt;(LS$44-LT$44),(LS$44-Sheep!$R$321-Sheep!$N$252                                )&lt;=0),"WeanAlt1","")
&amp;                   IF(AND((LS$44-Sheep!$R$322-Sheep!$N$252                                )&gt;(LS$44-LT$44),(LS$44-Sheep!$R$322-Sheep!$N$252                                )&lt;=0),"WeanAlt2","")
&amp;IFERROR(IF(AND((LS$44-LS46                                                                                     )&gt;(LS$44-LT$44),(LS$44-LS46                                                                                     )&lt;=0),"Join-"    &amp;LS45,""),"")
&amp;IFERROR(IF(AND((LS$44-LS46-INDEX(Sheep!$V$327:$V$334,LS45,1))&gt;(LS$44-LT$44),(LS$44-LS46-INDEX(Sheep!$V$327:$V$334,LS45,1))&lt;=0),"Scan-"  &amp;LS45,""),"")
&amp;IFERROR(IF(AND((LS$44-LS46-150                                                                            )&gt;(LS$44-LT$44),(LS$44-LS46-150                                                                             )&lt;=0),"Birth-" &amp;LS45,""),"")
&amp;IFERROR(IF(AND((LS$44-LS46-150-Sheep!$R$320                                           )&gt;(LS$44-LT$44),(LS$44-LS46-150-Sheep!$R$320                                            )&lt;=0),"Wean-"&amp;LS45,""),"")
&amp;IFERROR(IF(AND((LS$44-LS46-150-Sheep!$R$321                                           )&gt;(LS$44-LT$44),(LS$44-LS46-150-Sheep!$R$321                                            )&lt;=0),"Alt1-"   &amp;LS45,""),"")
&amp;IFERROR(IF(AND((LS$44-LS46-150-Sheep!$R$322                                           )&gt;(LS$44-LT$44),(LS$44-LS46-150-Sheep!$R$322                                            )&lt;=0),"Alt2-"   &amp;LS45,""),"")</f>
        <v/>
      </c>
      <c r="LT47" s="440" t="str">
        <f xml:space="preserve">                    IF(AND((LT$44                                  -Sheep!$N$252                               )&gt;(LT$44-LU$44),(LT$44                                  -Sheep!$N$252                                )&lt;=0),"Born","")
&amp;                   IF(AND((LT$44-Sheep!$R$320-Sheep!$N$252                                )&gt;(LT$44-LU$44),(LT$44-Sheep!$R$320-Sheep!$N$252                                )&lt;=0),"WeanStd","")
&amp;                   IF(AND((LT$44-Sheep!$R$321-Sheep!$N$252                                )&gt;(LT$44-LU$44),(LT$44-Sheep!$R$321-Sheep!$N$252                                )&lt;=0),"WeanAlt1","")
&amp;                   IF(AND((LT$44-Sheep!$R$322-Sheep!$N$252                                )&gt;(LT$44-LU$44),(LT$44-Sheep!$R$322-Sheep!$N$252                                )&lt;=0),"WeanAlt2","")
&amp;IFERROR(IF(AND((LT$44-LT46                                                                                     )&gt;(LT$44-LU$44),(LT$44-LT46                                                                                     )&lt;=0),"Join-"    &amp;LT45,""),"")
&amp;IFERROR(IF(AND((LT$44-LT46-INDEX(Sheep!$V$327:$V$334,LT45,1))&gt;(LT$44-LU$44),(LT$44-LT46-INDEX(Sheep!$V$327:$V$334,LT45,1))&lt;=0),"Scan-"  &amp;LT45,""),"")
&amp;IFERROR(IF(AND((LT$44-LT46-150                                                                            )&gt;(LT$44-LU$44),(LT$44-LT46-150                                                                             )&lt;=0),"Birth-" &amp;LT45,""),"")
&amp;IFERROR(IF(AND((LT$44-LT46-150-Sheep!$R$320                                           )&gt;(LT$44-LU$44),(LT$44-LT46-150-Sheep!$R$320                                            )&lt;=0),"Wean-"&amp;LT45,""),"")
&amp;IFERROR(IF(AND((LT$44-LT46-150-Sheep!$R$321                                           )&gt;(LT$44-LU$44),(LT$44-LT46-150-Sheep!$R$321                                            )&lt;=0),"Alt1-"   &amp;LT45,""),"")
&amp;IFERROR(IF(AND((LT$44-LT46-150-Sheep!$R$322                                           )&gt;(LT$44-LU$44),(LT$44-LT46-150-Sheep!$R$322                                            )&lt;=0),"Alt2-"   &amp;LT45,""),"")</f>
        <v/>
      </c>
      <c r="LU47" s="440" t="str">
        <f xml:space="preserve">                    IF(AND((LU$44                                  -Sheep!$N$252                               )&gt;(LU$44-LV$44),(LU$44                                  -Sheep!$N$252                                )&lt;=0),"Born","")
&amp;                   IF(AND((LU$44-Sheep!$R$320-Sheep!$N$252                                )&gt;(LU$44-LV$44),(LU$44-Sheep!$R$320-Sheep!$N$252                                )&lt;=0),"WeanStd","")
&amp;                   IF(AND((LU$44-Sheep!$R$321-Sheep!$N$252                                )&gt;(LU$44-LV$44),(LU$44-Sheep!$R$321-Sheep!$N$252                                )&lt;=0),"WeanAlt1","")
&amp;                   IF(AND((LU$44-Sheep!$R$322-Sheep!$N$252                                )&gt;(LU$44-LV$44),(LU$44-Sheep!$R$322-Sheep!$N$252                                )&lt;=0),"WeanAlt2","")
&amp;IFERROR(IF(AND((LU$44-LU46                                                                                     )&gt;(LU$44-LV$44),(LU$44-LU46                                                                                     )&lt;=0),"Join-"    &amp;LU45,""),"")
&amp;IFERROR(IF(AND((LU$44-LU46-INDEX(Sheep!$V$327:$V$334,LU45,1))&gt;(LU$44-LV$44),(LU$44-LU46-INDEX(Sheep!$V$327:$V$334,LU45,1))&lt;=0),"Scan-"  &amp;LU45,""),"")
&amp;IFERROR(IF(AND((LU$44-LU46-150                                                                            )&gt;(LU$44-LV$44),(LU$44-LU46-150                                                                             )&lt;=0),"Birth-" &amp;LU45,""),"")
&amp;IFERROR(IF(AND((LU$44-LU46-150-Sheep!$R$320                                           )&gt;(LU$44-LV$44),(LU$44-LU46-150-Sheep!$R$320                                            )&lt;=0),"Wean-"&amp;LU45,""),"")
&amp;IFERROR(IF(AND((LU$44-LU46-150-Sheep!$R$321                                           )&gt;(LU$44-LV$44),(LU$44-LU46-150-Sheep!$R$321                                            )&lt;=0),"Alt1-"   &amp;LU45,""),"")
&amp;IFERROR(IF(AND((LU$44-LU46-150-Sheep!$R$322                                           )&gt;(LU$44-LV$44),(LU$44-LU46-150-Sheep!$R$322                                            )&lt;=0),"Alt2-"   &amp;LU45,""),"")</f>
        <v/>
      </c>
      <c r="LV47" s="440" t="str">
        <f xml:space="preserve">                    IF(AND((LV$44                                  -Sheep!$N$252                               )&gt;(LV$44-LW$44),(LV$44                                  -Sheep!$N$252                                )&lt;=0),"Born","")
&amp;                   IF(AND((LV$44-Sheep!$R$320-Sheep!$N$252                                )&gt;(LV$44-LW$44),(LV$44-Sheep!$R$320-Sheep!$N$252                                )&lt;=0),"WeanStd","")
&amp;                   IF(AND((LV$44-Sheep!$R$321-Sheep!$N$252                                )&gt;(LV$44-LW$44),(LV$44-Sheep!$R$321-Sheep!$N$252                                )&lt;=0),"WeanAlt1","")
&amp;                   IF(AND((LV$44-Sheep!$R$322-Sheep!$N$252                                )&gt;(LV$44-LW$44),(LV$44-Sheep!$R$322-Sheep!$N$252                                )&lt;=0),"WeanAlt2","")
&amp;IFERROR(IF(AND((LV$44-LV46                                                                                     )&gt;(LV$44-LW$44),(LV$44-LV46                                                                                     )&lt;=0),"Join-"    &amp;LV45,""),"")
&amp;IFERROR(IF(AND((LV$44-LV46-INDEX(Sheep!$V$327:$V$334,LV45,1))&gt;(LV$44-LW$44),(LV$44-LV46-INDEX(Sheep!$V$327:$V$334,LV45,1))&lt;=0),"Scan-"  &amp;LV45,""),"")
&amp;IFERROR(IF(AND((LV$44-LV46-150                                                                            )&gt;(LV$44-LW$44),(LV$44-LV46-150                                                                             )&lt;=0),"Birth-" &amp;LV45,""),"")
&amp;IFERROR(IF(AND((LV$44-LV46-150-Sheep!$R$320                                           )&gt;(LV$44-LW$44),(LV$44-LV46-150-Sheep!$R$320                                            )&lt;=0),"Wean-"&amp;LV45,""),"")
&amp;IFERROR(IF(AND((LV$44-LV46-150-Sheep!$R$321                                           )&gt;(LV$44-LW$44),(LV$44-LV46-150-Sheep!$R$321                                            )&lt;=0),"Alt1-"   &amp;LV45,""),"")
&amp;IFERROR(IF(AND((LV$44-LV46-150-Sheep!$R$322                                           )&gt;(LV$44-LW$44),(LV$44-LV46-150-Sheep!$R$322                                            )&lt;=0),"Alt2-"   &amp;LV45,""),"")</f>
        <v/>
      </c>
      <c r="LW47" s="440" t="str">
        <f xml:space="preserve">                    IF(AND((LW$44                                  -Sheep!$N$252                               )&gt;(LW$44-LX$44),(LW$44                                  -Sheep!$N$252                                )&lt;=0),"Born","")
&amp;                   IF(AND((LW$44-Sheep!$R$320-Sheep!$N$252                                )&gt;(LW$44-LX$44),(LW$44-Sheep!$R$320-Sheep!$N$252                                )&lt;=0),"WeanStd","")
&amp;                   IF(AND((LW$44-Sheep!$R$321-Sheep!$N$252                                )&gt;(LW$44-LX$44),(LW$44-Sheep!$R$321-Sheep!$N$252                                )&lt;=0),"WeanAlt1","")
&amp;                   IF(AND((LW$44-Sheep!$R$322-Sheep!$N$252                                )&gt;(LW$44-LX$44),(LW$44-Sheep!$R$322-Sheep!$N$252                                )&lt;=0),"WeanAlt2","")
&amp;IFERROR(IF(AND((LW$44-LW46                                                                                     )&gt;(LW$44-LX$44),(LW$44-LW46                                                                                     )&lt;=0),"Join-"    &amp;LW45,""),"")
&amp;IFERROR(IF(AND((LW$44-LW46-INDEX(Sheep!$V$327:$V$334,LW45,1))&gt;(LW$44-LX$44),(LW$44-LW46-INDEX(Sheep!$V$327:$V$334,LW45,1))&lt;=0),"Scan-"  &amp;LW45,""),"")
&amp;IFERROR(IF(AND((LW$44-LW46-150                                                                            )&gt;(LW$44-LX$44),(LW$44-LW46-150                                                                             )&lt;=0),"Birth-" &amp;LW45,""),"")
&amp;IFERROR(IF(AND((LW$44-LW46-150-Sheep!$R$320                                           )&gt;(LW$44-LX$44),(LW$44-LW46-150-Sheep!$R$320                                            )&lt;=0),"Wean-"&amp;LW45,""),"")
&amp;IFERROR(IF(AND((LW$44-LW46-150-Sheep!$R$321                                           )&gt;(LW$44-LX$44),(LW$44-LW46-150-Sheep!$R$321                                            )&lt;=0),"Alt1-"   &amp;LW45,""),"")
&amp;IFERROR(IF(AND((LW$44-LW46-150-Sheep!$R$322                                           )&gt;(LW$44-LX$44),(LW$44-LW46-150-Sheep!$R$322                                            )&lt;=0),"Alt2-"   &amp;LW45,""),"")</f>
        <v/>
      </c>
      <c r="LX47" s="440" t="str">
        <f xml:space="preserve">                    IF(AND((LX$44                                  -Sheep!$N$252                               )&gt;(LX$44-LY$44),(LX$44                                  -Sheep!$N$252                                )&lt;=0),"Born","")
&amp;                   IF(AND((LX$44-Sheep!$R$320-Sheep!$N$252                                )&gt;(LX$44-LY$44),(LX$44-Sheep!$R$320-Sheep!$N$252                                )&lt;=0),"WeanStd","")
&amp;                   IF(AND((LX$44-Sheep!$R$321-Sheep!$N$252                                )&gt;(LX$44-LY$44),(LX$44-Sheep!$R$321-Sheep!$N$252                                )&lt;=0),"WeanAlt1","")
&amp;                   IF(AND((LX$44-Sheep!$R$322-Sheep!$N$252                                )&gt;(LX$44-LY$44),(LX$44-Sheep!$R$322-Sheep!$N$252                                )&lt;=0),"WeanAlt2","")
&amp;IFERROR(IF(AND((LX$44-LX46                                                                                     )&gt;(LX$44-LY$44),(LX$44-LX46                                                                                     )&lt;=0),"Join-"    &amp;LX45,""),"")
&amp;IFERROR(IF(AND((LX$44-LX46-INDEX(Sheep!$V$327:$V$334,LX45,1))&gt;(LX$44-LY$44),(LX$44-LX46-INDEX(Sheep!$V$327:$V$334,LX45,1))&lt;=0),"Scan-"  &amp;LX45,""),"")
&amp;IFERROR(IF(AND((LX$44-LX46-150                                                                            )&gt;(LX$44-LY$44),(LX$44-LX46-150                                                                             )&lt;=0),"Birth-" &amp;LX45,""),"")
&amp;IFERROR(IF(AND((LX$44-LX46-150-Sheep!$R$320                                           )&gt;(LX$44-LY$44),(LX$44-LX46-150-Sheep!$R$320                                            )&lt;=0),"Wean-"&amp;LX45,""),"")
&amp;IFERROR(IF(AND((LX$44-LX46-150-Sheep!$R$321                                           )&gt;(LX$44-LY$44),(LX$44-LX46-150-Sheep!$R$321                                            )&lt;=0),"Alt1-"   &amp;LX45,""),"")
&amp;IFERROR(IF(AND((LX$44-LX46-150-Sheep!$R$322                                           )&gt;(LX$44-LY$44),(LX$44-LX46-150-Sheep!$R$322                                            )&lt;=0),"Alt2-"   &amp;LX45,""),"")</f>
        <v/>
      </c>
      <c r="LY47" s="440" t="str">
        <f xml:space="preserve">                    IF(AND((LY$44                                  -Sheep!$N$252                               )&gt;(LY$44-LZ$44),(LY$44                                  -Sheep!$N$252                                )&lt;=0),"Born","")
&amp;                   IF(AND((LY$44-Sheep!$R$320-Sheep!$N$252                                )&gt;(LY$44-LZ$44),(LY$44-Sheep!$R$320-Sheep!$N$252                                )&lt;=0),"WeanStd","")
&amp;                   IF(AND((LY$44-Sheep!$R$321-Sheep!$N$252                                )&gt;(LY$44-LZ$44),(LY$44-Sheep!$R$321-Sheep!$N$252                                )&lt;=0),"WeanAlt1","")
&amp;                   IF(AND((LY$44-Sheep!$R$322-Sheep!$N$252                                )&gt;(LY$44-LZ$44),(LY$44-Sheep!$R$322-Sheep!$N$252                                )&lt;=0),"WeanAlt2","")
&amp;IFERROR(IF(AND((LY$44-LY46                                                                                     )&gt;(LY$44-LZ$44),(LY$44-LY46                                                                                     )&lt;=0),"Join-"    &amp;LY45,""),"")
&amp;IFERROR(IF(AND((LY$44-LY46-INDEX(Sheep!$V$327:$V$334,LY45,1))&gt;(LY$44-LZ$44),(LY$44-LY46-INDEX(Sheep!$V$327:$V$334,LY45,1))&lt;=0),"Scan-"  &amp;LY45,""),"")
&amp;IFERROR(IF(AND((LY$44-LY46-150                                                                            )&gt;(LY$44-LZ$44),(LY$44-LY46-150                                                                             )&lt;=0),"Birth-" &amp;LY45,""),"")
&amp;IFERROR(IF(AND((LY$44-LY46-150-Sheep!$R$320                                           )&gt;(LY$44-LZ$44),(LY$44-LY46-150-Sheep!$R$320                                            )&lt;=0),"Wean-"&amp;LY45,""),"")
&amp;IFERROR(IF(AND((LY$44-LY46-150-Sheep!$R$321                                           )&gt;(LY$44-LZ$44),(LY$44-LY46-150-Sheep!$R$321                                            )&lt;=0),"Alt1-"   &amp;LY45,""),"")
&amp;IFERROR(IF(AND((LY$44-LY46-150-Sheep!$R$322                                           )&gt;(LY$44-LZ$44),(LY$44-LY46-150-Sheep!$R$322                                            )&lt;=0),"Alt2-"   &amp;LY45,""),"")</f>
        <v/>
      </c>
      <c r="LZ47" s="440" t="str">
        <f xml:space="preserve">                    IF(AND((LZ$44                                  -Sheep!$N$252                               )&gt;(LZ$44-MA$44),(LZ$44                                  -Sheep!$N$252                                )&lt;=0),"Born","")
&amp;                   IF(AND((LZ$44-Sheep!$R$320-Sheep!$N$252                                )&gt;(LZ$44-MA$44),(LZ$44-Sheep!$R$320-Sheep!$N$252                                )&lt;=0),"WeanStd","")
&amp;                   IF(AND((LZ$44-Sheep!$R$321-Sheep!$N$252                                )&gt;(LZ$44-MA$44),(LZ$44-Sheep!$R$321-Sheep!$N$252                                )&lt;=0),"WeanAlt1","")
&amp;                   IF(AND((LZ$44-Sheep!$R$322-Sheep!$N$252                                )&gt;(LZ$44-MA$44),(LZ$44-Sheep!$R$322-Sheep!$N$252                                )&lt;=0),"WeanAlt2","")
&amp;IFERROR(IF(AND((LZ$44-LZ46                                                                                     )&gt;(LZ$44-MA$44),(LZ$44-LZ46                                                                                     )&lt;=0),"Join-"    &amp;LZ45,""),"")
&amp;IFERROR(IF(AND((LZ$44-LZ46-INDEX(Sheep!$V$327:$V$334,LZ45,1))&gt;(LZ$44-MA$44),(LZ$44-LZ46-INDEX(Sheep!$V$327:$V$334,LZ45,1))&lt;=0),"Scan-"  &amp;LZ45,""),"")
&amp;IFERROR(IF(AND((LZ$44-LZ46-150                                                                            )&gt;(LZ$44-MA$44),(LZ$44-LZ46-150                                                                             )&lt;=0),"Birth-" &amp;LZ45,""),"")
&amp;IFERROR(IF(AND((LZ$44-LZ46-150-Sheep!$R$320                                           )&gt;(LZ$44-MA$44),(LZ$44-LZ46-150-Sheep!$R$320                                            )&lt;=0),"Wean-"&amp;LZ45,""),"")
&amp;IFERROR(IF(AND((LZ$44-LZ46-150-Sheep!$R$321                                           )&gt;(LZ$44-MA$44),(LZ$44-LZ46-150-Sheep!$R$321                                            )&lt;=0),"Alt1-"   &amp;LZ45,""),"")
&amp;IFERROR(IF(AND((LZ$44-LZ46-150-Sheep!$R$322                                           )&gt;(LZ$44-MA$44),(LZ$44-LZ46-150-Sheep!$R$322                                            )&lt;=0),"Alt2-"   &amp;LZ45,""),"")</f>
        <v/>
      </c>
      <c r="MA47" s="440" t="str">
        <f xml:space="preserve">                    IF(AND((MA$44                                  -Sheep!$N$252                               )&gt;(MA$44-MB$44),(MA$44                                  -Sheep!$N$252                                )&lt;=0),"Born","")
&amp;                   IF(AND((MA$44-Sheep!$R$320-Sheep!$N$252                                )&gt;(MA$44-MB$44),(MA$44-Sheep!$R$320-Sheep!$N$252                                )&lt;=0),"WeanStd","")
&amp;                   IF(AND((MA$44-Sheep!$R$321-Sheep!$N$252                                )&gt;(MA$44-MB$44),(MA$44-Sheep!$R$321-Sheep!$N$252                                )&lt;=0),"WeanAlt1","")
&amp;                   IF(AND((MA$44-Sheep!$R$322-Sheep!$N$252                                )&gt;(MA$44-MB$44),(MA$44-Sheep!$R$322-Sheep!$N$252                                )&lt;=0),"WeanAlt2","")
&amp;IFERROR(IF(AND((MA$44-MA46                                                                                     )&gt;(MA$44-MB$44),(MA$44-MA46                                                                                     )&lt;=0),"Join-"    &amp;MA45,""),"")
&amp;IFERROR(IF(AND((MA$44-MA46-INDEX(Sheep!$V$327:$V$334,MA45,1))&gt;(MA$44-MB$44),(MA$44-MA46-INDEX(Sheep!$V$327:$V$334,MA45,1))&lt;=0),"Scan-"  &amp;MA45,""),"")
&amp;IFERROR(IF(AND((MA$44-MA46-150                                                                            )&gt;(MA$44-MB$44),(MA$44-MA46-150                                                                             )&lt;=0),"Birth-" &amp;MA45,""),"")
&amp;IFERROR(IF(AND((MA$44-MA46-150-Sheep!$R$320                                           )&gt;(MA$44-MB$44),(MA$44-MA46-150-Sheep!$R$320                                            )&lt;=0),"Wean-"&amp;MA45,""),"")
&amp;IFERROR(IF(AND((MA$44-MA46-150-Sheep!$R$321                                           )&gt;(MA$44-MB$44),(MA$44-MA46-150-Sheep!$R$321                                            )&lt;=0),"Alt1-"   &amp;MA45,""),"")
&amp;IFERROR(IF(AND((MA$44-MA46-150-Sheep!$R$322                                           )&gt;(MA$44-MB$44),(MA$44-MA46-150-Sheep!$R$322                                            )&lt;=0),"Alt2-"   &amp;MA45,""),"")</f>
        <v/>
      </c>
      <c r="MB47" s="440" t="str">
        <f xml:space="preserve">                    IF(AND((MB$44                                  -Sheep!$N$252                               )&gt;(MB$44-MC$44),(MB$44                                  -Sheep!$N$252                                )&lt;=0),"Born","")
&amp;                   IF(AND((MB$44-Sheep!$R$320-Sheep!$N$252                                )&gt;(MB$44-MC$44),(MB$44-Sheep!$R$320-Sheep!$N$252                                )&lt;=0),"WeanStd","")
&amp;                   IF(AND((MB$44-Sheep!$R$321-Sheep!$N$252                                )&gt;(MB$44-MC$44),(MB$44-Sheep!$R$321-Sheep!$N$252                                )&lt;=0),"WeanAlt1","")
&amp;                   IF(AND((MB$44-Sheep!$R$322-Sheep!$N$252                                )&gt;(MB$44-MC$44),(MB$44-Sheep!$R$322-Sheep!$N$252                                )&lt;=0),"WeanAlt2","")
&amp;IFERROR(IF(AND((MB$44-MB46                                                                                     )&gt;(MB$44-MC$44),(MB$44-MB46                                                                                     )&lt;=0),"Join-"    &amp;MB45,""),"")
&amp;IFERROR(IF(AND((MB$44-MB46-INDEX(Sheep!$V$327:$V$334,MB45,1))&gt;(MB$44-MC$44),(MB$44-MB46-INDEX(Sheep!$V$327:$V$334,MB45,1))&lt;=0),"Scan-"  &amp;MB45,""),"")
&amp;IFERROR(IF(AND((MB$44-MB46-150                                                                            )&gt;(MB$44-MC$44),(MB$44-MB46-150                                                                             )&lt;=0),"Birth-" &amp;MB45,""),"")
&amp;IFERROR(IF(AND((MB$44-MB46-150-Sheep!$R$320                                           )&gt;(MB$44-MC$44),(MB$44-MB46-150-Sheep!$R$320                                            )&lt;=0),"Wean-"&amp;MB45,""),"")
&amp;IFERROR(IF(AND((MB$44-MB46-150-Sheep!$R$321                                           )&gt;(MB$44-MC$44),(MB$44-MB46-150-Sheep!$R$321                                            )&lt;=0),"Alt1-"   &amp;MB45,""),"")
&amp;IFERROR(IF(AND((MB$44-MB46-150-Sheep!$R$322                                           )&gt;(MB$44-MC$44),(MB$44-MB46-150-Sheep!$R$322                                            )&lt;=0),"Alt2-"   &amp;MB45,""),"")</f>
        <v/>
      </c>
      <c r="MC47" s="440" t="str">
        <f xml:space="preserve">                    IF(AND((MC$44                                  -Sheep!$N$252                               )&gt;(MC$44-MD$44),(MC$44                                  -Sheep!$N$252                                )&lt;=0),"Born","")
&amp;                   IF(AND((MC$44-Sheep!$R$320-Sheep!$N$252                                )&gt;(MC$44-MD$44),(MC$44-Sheep!$R$320-Sheep!$N$252                                )&lt;=0),"WeanStd","")
&amp;                   IF(AND((MC$44-Sheep!$R$321-Sheep!$N$252                                )&gt;(MC$44-MD$44),(MC$44-Sheep!$R$321-Sheep!$N$252                                )&lt;=0),"WeanAlt1","")
&amp;                   IF(AND((MC$44-Sheep!$R$322-Sheep!$N$252                                )&gt;(MC$44-MD$44),(MC$44-Sheep!$R$322-Sheep!$N$252                                )&lt;=0),"WeanAlt2","")
&amp;IFERROR(IF(AND((MC$44-MC46                                                                                     )&gt;(MC$44-MD$44),(MC$44-MC46                                                                                     )&lt;=0),"Join-"    &amp;MC45,""),"")
&amp;IFERROR(IF(AND((MC$44-MC46-INDEX(Sheep!$V$327:$V$334,MC45,1))&gt;(MC$44-MD$44),(MC$44-MC46-INDEX(Sheep!$V$327:$V$334,MC45,1))&lt;=0),"Scan-"  &amp;MC45,""),"")
&amp;IFERROR(IF(AND((MC$44-MC46-150                                                                            )&gt;(MC$44-MD$44),(MC$44-MC46-150                                                                             )&lt;=0),"Birth-" &amp;MC45,""),"")
&amp;IFERROR(IF(AND((MC$44-MC46-150-Sheep!$R$320                                           )&gt;(MC$44-MD$44),(MC$44-MC46-150-Sheep!$R$320                                            )&lt;=0),"Wean-"&amp;MC45,""),"")
&amp;IFERROR(IF(AND((MC$44-MC46-150-Sheep!$R$321                                           )&gt;(MC$44-MD$44),(MC$44-MC46-150-Sheep!$R$321                                            )&lt;=0),"Alt1-"   &amp;MC45,""),"")
&amp;IFERROR(IF(AND((MC$44-MC46-150-Sheep!$R$322                                           )&gt;(MC$44-MD$44),(MC$44-MC46-150-Sheep!$R$322                                            )&lt;=0),"Alt2-"   &amp;MC45,""),"")</f>
        <v/>
      </c>
      <c r="MD47" s="440" t="str">
        <f xml:space="preserve">                    IF(AND((MD$44                                  -Sheep!$N$252                               )&gt;(MD$44-ME$44),(MD$44                                  -Sheep!$N$252                                )&lt;=0),"Born","")
&amp;                   IF(AND((MD$44-Sheep!$R$320-Sheep!$N$252                                )&gt;(MD$44-ME$44),(MD$44-Sheep!$R$320-Sheep!$N$252                                )&lt;=0),"WeanStd","")
&amp;                   IF(AND((MD$44-Sheep!$R$321-Sheep!$N$252                                )&gt;(MD$44-ME$44),(MD$44-Sheep!$R$321-Sheep!$N$252                                )&lt;=0),"WeanAlt1","")
&amp;                   IF(AND((MD$44-Sheep!$R$322-Sheep!$N$252                                )&gt;(MD$44-ME$44),(MD$44-Sheep!$R$322-Sheep!$N$252                                )&lt;=0),"WeanAlt2","")
&amp;IFERROR(IF(AND((MD$44-MD46                                                                                     )&gt;(MD$44-ME$44),(MD$44-MD46                                                                                     )&lt;=0),"Join-"    &amp;MD45,""),"")
&amp;IFERROR(IF(AND((MD$44-MD46-INDEX(Sheep!$V$327:$V$334,MD45,1))&gt;(MD$44-ME$44),(MD$44-MD46-INDEX(Sheep!$V$327:$V$334,MD45,1))&lt;=0),"Scan-"  &amp;MD45,""),"")
&amp;IFERROR(IF(AND((MD$44-MD46-150                                                                            )&gt;(MD$44-ME$44),(MD$44-MD46-150                                                                             )&lt;=0),"Birth-" &amp;MD45,""),"")
&amp;IFERROR(IF(AND((MD$44-MD46-150-Sheep!$R$320                                           )&gt;(MD$44-ME$44),(MD$44-MD46-150-Sheep!$R$320                                            )&lt;=0),"Wean-"&amp;MD45,""),"")
&amp;IFERROR(IF(AND((MD$44-MD46-150-Sheep!$R$321                                           )&gt;(MD$44-ME$44),(MD$44-MD46-150-Sheep!$R$321                                            )&lt;=0),"Alt1-"   &amp;MD45,""),"")
&amp;IFERROR(IF(AND((MD$44-MD46-150-Sheep!$R$322                                           )&gt;(MD$44-ME$44),(MD$44-MD46-150-Sheep!$R$322                                            )&lt;=0),"Alt2-"   &amp;MD45,""),"")</f>
        <v>Birth-6</v>
      </c>
      <c r="ME47" s="440" t="str">
        <f xml:space="preserve">                    IF(AND((ME$44                                  -Sheep!$N$252                               )&gt;(ME$44-MF$44),(ME$44                                  -Sheep!$N$252                                )&lt;=0),"Born","")
&amp;                   IF(AND((ME$44-Sheep!$R$320-Sheep!$N$252                                )&gt;(ME$44-MF$44),(ME$44-Sheep!$R$320-Sheep!$N$252                                )&lt;=0),"WeanStd","")
&amp;                   IF(AND((ME$44-Sheep!$R$321-Sheep!$N$252                                )&gt;(ME$44-MF$44),(ME$44-Sheep!$R$321-Sheep!$N$252                                )&lt;=0),"WeanAlt1","")
&amp;                   IF(AND((ME$44-Sheep!$R$322-Sheep!$N$252                                )&gt;(ME$44-MF$44),(ME$44-Sheep!$R$322-Sheep!$N$252                                )&lt;=0),"WeanAlt2","")
&amp;IFERROR(IF(AND((ME$44-ME46                                                                                     )&gt;(ME$44-MF$44),(ME$44-ME46                                                                                     )&lt;=0),"Join-"    &amp;ME45,""),"")
&amp;IFERROR(IF(AND((ME$44-ME46-INDEX(Sheep!$V$327:$V$334,ME45,1))&gt;(ME$44-MF$44),(ME$44-ME46-INDEX(Sheep!$V$327:$V$334,ME45,1))&lt;=0),"Scan-"  &amp;ME45,""),"")
&amp;IFERROR(IF(AND((ME$44-ME46-150                                                                            )&gt;(ME$44-MF$44),(ME$44-ME46-150                                                                             )&lt;=0),"Birth-" &amp;ME45,""),"")
&amp;IFERROR(IF(AND((ME$44-ME46-150-Sheep!$R$320                                           )&gt;(ME$44-MF$44),(ME$44-ME46-150-Sheep!$R$320                                            )&lt;=0),"Wean-"&amp;ME45,""),"")
&amp;IFERROR(IF(AND((ME$44-ME46-150-Sheep!$R$321                                           )&gt;(ME$44-MF$44),(ME$44-ME46-150-Sheep!$R$321                                            )&lt;=0),"Alt1-"   &amp;ME45,""),"")
&amp;IFERROR(IF(AND((ME$44-ME46-150-Sheep!$R$322                                           )&gt;(ME$44-MF$44),(ME$44-ME46-150-Sheep!$R$322                                            )&lt;=0),"Alt2-"   &amp;ME45,""),"")</f>
        <v/>
      </c>
      <c r="MF47" s="440" t="str">
        <f xml:space="preserve">                    IF(AND((MF$44                                  -Sheep!$N$252                               )&gt;(MF$44-MG$44),(MF$44                                  -Sheep!$N$252                                )&lt;=0),"Born","")
&amp;                   IF(AND((MF$44-Sheep!$R$320-Sheep!$N$252                                )&gt;(MF$44-MG$44),(MF$44-Sheep!$R$320-Sheep!$N$252                                )&lt;=0),"WeanStd","")
&amp;                   IF(AND((MF$44-Sheep!$R$321-Sheep!$N$252                                )&gt;(MF$44-MG$44),(MF$44-Sheep!$R$321-Sheep!$N$252                                )&lt;=0),"WeanAlt1","")
&amp;                   IF(AND((MF$44-Sheep!$R$322-Sheep!$N$252                                )&gt;(MF$44-MG$44),(MF$44-Sheep!$R$322-Sheep!$N$252                                )&lt;=0),"WeanAlt2","")
&amp;IFERROR(IF(AND((MF$44-MF46                                                                                     )&gt;(MF$44-MG$44),(MF$44-MF46                                                                                     )&lt;=0),"Join-"    &amp;MF45,""),"")
&amp;IFERROR(IF(AND((MF$44-MF46-INDEX(Sheep!$V$327:$V$334,MF45,1))&gt;(MF$44-MG$44),(MF$44-MF46-INDEX(Sheep!$V$327:$V$334,MF45,1))&lt;=0),"Scan-"  &amp;MF45,""),"")
&amp;IFERROR(IF(AND((MF$44-MF46-150                                                                            )&gt;(MF$44-MG$44),(MF$44-MF46-150                                                                             )&lt;=0),"Birth-" &amp;MF45,""),"")
&amp;IFERROR(IF(AND((MF$44-MF46-150-Sheep!$R$320                                           )&gt;(MF$44-MG$44),(MF$44-MF46-150-Sheep!$R$320                                            )&lt;=0),"Wean-"&amp;MF45,""),"")
&amp;IFERROR(IF(AND((MF$44-MF46-150-Sheep!$R$321                                           )&gt;(MF$44-MG$44),(MF$44-MF46-150-Sheep!$R$321                                            )&lt;=0),"Alt1-"   &amp;MF45,""),"")
&amp;IFERROR(IF(AND((MF$44-MF46-150-Sheep!$R$322                                           )&gt;(MF$44-MG$44),(MF$44-MF46-150-Sheep!$R$322                                            )&lt;=0),"Alt2-"   &amp;MF45,""),"")</f>
        <v/>
      </c>
      <c r="MG47" s="440" t="str">
        <f xml:space="preserve">                    IF(AND((MG$44                                  -Sheep!$N$252                               )&gt;(MG$44-MH$44),(MG$44                                  -Sheep!$N$252                                )&lt;=0),"Born","")
&amp;                   IF(AND((MG$44-Sheep!$R$320-Sheep!$N$252                                )&gt;(MG$44-MH$44),(MG$44-Sheep!$R$320-Sheep!$N$252                                )&lt;=0),"WeanStd","")
&amp;                   IF(AND((MG$44-Sheep!$R$321-Sheep!$N$252                                )&gt;(MG$44-MH$44),(MG$44-Sheep!$R$321-Sheep!$N$252                                )&lt;=0),"WeanAlt1","")
&amp;                   IF(AND((MG$44-Sheep!$R$322-Sheep!$N$252                                )&gt;(MG$44-MH$44),(MG$44-Sheep!$R$322-Sheep!$N$252                                )&lt;=0),"WeanAlt2","")
&amp;IFERROR(IF(AND((MG$44-MG46                                                                                     )&gt;(MG$44-MH$44),(MG$44-MG46                                                                                     )&lt;=0),"Join-"    &amp;MG45,""),"")
&amp;IFERROR(IF(AND((MG$44-MG46-INDEX(Sheep!$V$327:$V$334,MG45,1))&gt;(MG$44-MH$44),(MG$44-MG46-INDEX(Sheep!$V$327:$V$334,MG45,1))&lt;=0),"Scan-"  &amp;MG45,""),"")
&amp;IFERROR(IF(AND((MG$44-MG46-150                                                                            )&gt;(MG$44-MH$44),(MG$44-MG46-150                                                                             )&lt;=0),"Birth-" &amp;MG45,""),"")
&amp;IFERROR(IF(AND((MG$44-MG46-150-Sheep!$R$320                                           )&gt;(MG$44-MH$44),(MG$44-MG46-150-Sheep!$R$320                                            )&lt;=0),"Wean-"&amp;MG45,""),"")
&amp;IFERROR(IF(AND((MG$44-MG46-150-Sheep!$R$321                                           )&gt;(MG$44-MH$44),(MG$44-MG46-150-Sheep!$R$321                                            )&lt;=0),"Alt1-"   &amp;MG45,""),"")
&amp;IFERROR(IF(AND((MG$44-MG46-150-Sheep!$R$322                                           )&gt;(MG$44-MH$44),(MG$44-MG46-150-Sheep!$R$322                                            )&lt;=0),"Alt2-"   &amp;MG45,""),"")</f>
        <v/>
      </c>
      <c r="MH47" s="440" t="str">
        <f xml:space="preserve">                    IF(AND((MH$44                                  -Sheep!$N$252                               )&gt;(MH$44-MI$44),(MH$44                                  -Sheep!$N$252                                )&lt;=0),"Born","")
&amp;                   IF(AND((MH$44-Sheep!$R$320-Sheep!$N$252                                )&gt;(MH$44-MI$44),(MH$44-Sheep!$R$320-Sheep!$N$252                                )&lt;=0),"WeanStd","")
&amp;                   IF(AND((MH$44-Sheep!$R$321-Sheep!$N$252                                )&gt;(MH$44-MI$44),(MH$44-Sheep!$R$321-Sheep!$N$252                                )&lt;=0),"WeanAlt1","")
&amp;                   IF(AND((MH$44-Sheep!$R$322-Sheep!$N$252                                )&gt;(MH$44-MI$44),(MH$44-Sheep!$R$322-Sheep!$N$252                                )&lt;=0),"WeanAlt2","")
&amp;IFERROR(IF(AND((MH$44-MH46                                                                                     )&gt;(MH$44-MI$44),(MH$44-MH46                                                                                     )&lt;=0),"Join-"    &amp;MH45,""),"")
&amp;IFERROR(IF(AND((MH$44-MH46-INDEX(Sheep!$V$327:$V$334,MH45,1))&gt;(MH$44-MI$44),(MH$44-MH46-INDEX(Sheep!$V$327:$V$334,MH45,1))&lt;=0),"Scan-"  &amp;MH45,""),"")
&amp;IFERROR(IF(AND((MH$44-MH46-150                                                                            )&gt;(MH$44-MI$44),(MH$44-MH46-150                                                                             )&lt;=0),"Birth-" &amp;MH45,""),"")
&amp;IFERROR(IF(AND((MH$44-MH46-150-Sheep!$R$320                                           )&gt;(MH$44-MI$44),(MH$44-MH46-150-Sheep!$R$320                                            )&lt;=0),"Wean-"&amp;MH45,""),"")
&amp;IFERROR(IF(AND((MH$44-MH46-150-Sheep!$R$321                                           )&gt;(MH$44-MI$44),(MH$44-MH46-150-Sheep!$R$321                                            )&lt;=0),"Alt1-"   &amp;MH45,""),"")
&amp;IFERROR(IF(AND((MH$44-MH46-150-Sheep!$R$322                                           )&gt;(MH$44-MI$44),(MH$44-MH46-150-Sheep!$R$322                                            )&lt;=0),"Alt2-"   &amp;MH45,""),"")</f>
        <v/>
      </c>
      <c r="MI47" s="440" t="str">
        <f xml:space="preserve">                    IF(AND((MI$44                                  -Sheep!$N$252                               )&gt;(MI$44-MJ$44),(MI$44                                  -Sheep!$N$252                                )&lt;=0),"Born","")
&amp;                   IF(AND((MI$44-Sheep!$R$320-Sheep!$N$252                                )&gt;(MI$44-MJ$44),(MI$44-Sheep!$R$320-Sheep!$N$252                                )&lt;=0),"WeanStd","")
&amp;                   IF(AND((MI$44-Sheep!$R$321-Sheep!$N$252                                )&gt;(MI$44-MJ$44),(MI$44-Sheep!$R$321-Sheep!$N$252                                )&lt;=0),"WeanAlt1","")
&amp;                   IF(AND((MI$44-Sheep!$R$322-Sheep!$N$252                                )&gt;(MI$44-MJ$44),(MI$44-Sheep!$R$322-Sheep!$N$252                                )&lt;=0),"WeanAlt2","")
&amp;IFERROR(IF(AND((MI$44-MI46                                                                                     )&gt;(MI$44-MJ$44),(MI$44-MI46                                                                                     )&lt;=0),"Join-"    &amp;MI45,""),"")
&amp;IFERROR(IF(AND((MI$44-MI46-INDEX(Sheep!$V$327:$V$334,MI45,1))&gt;(MI$44-MJ$44),(MI$44-MI46-INDEX(Sheep!$V$327:$V$334,MI45,1))&lt;=0),"Scan-"  &amp;MI45,""),"")
&amp;IFERROR(IF(AND((MI$44-MI46-150                                                                            )&gt;(MI$44-MJ$44),(MI$44-MI46-150                                                                             )&lt;=0),"Birth-" &amp;MI45,""),"")
&amp;IFERROR(IF(AND((MI$44-MI46-150-Sheep!$R$320                                           )&gt;(MI$44-MJ$44),(MI$44-MI46-150-Sheep!$R$320                                            )&lt;=0),"Wean-"&amp;MI45,""),"")
&amp;IFERROR(IF(AND((MI$44-MI46-150-Sheep!$R$321                                           )&gt;(MI$44-MJ$44),(MI$44-MI46-150-Sheep!$R$321                                            )&lt;=0),"Alt1-"   &amp;MI45,""),"")
&amp;IFERROR(IF(AND((MI$44-MI46-150-Sheep!$R$322                                           )&gt;(MI$44-MJ$44),(MI$44-MI46-150-Sheep!$R$322                                            )&lt;=0),"Alt2-"   &amp;MI45,""),"")</f>
        <v/>
      </c>
      <c r="MJ47" s="440" t="str">
        <f xml:space="preserve">                    IF(AND((MJ$44                                  -Sheep!$N$252                               )&gt;(MJ$44-MK$44),(MJ$44                                  -Sheep!$N$252                                )&lt;=0),"Born","")
&amp;                   IF(AND((MJ$44-Sheep!$R$320-Sheep!$N$252                                )&gt;(MJ$44-MK$44),(MJ$44-Sheep!$R$320-Sheep!$N$252                                )&lt;=0),"WeanStd","")
&amp;                   IF(AND((MJ$44-Sheep!$R$321-Sheep!$N$252                                )&gt;(MJ$44-MK$44),(MJ$44-Sheep!$R$321-Sheep!$N$252                                )&lt;=0),"WeanAlt1","")
&amp;                   IF(AND((MJ$44-Sheep!$R$322-Sheep!$N$252                                )&gt;(MJ$44-MK$44),(MJ$44-Sheep!$R$322-Sheep!$N$252                                )&lt;=0),"WeanAlt2","")
&amp;IFERROR(IF(AND((MJ$44-MJ46                                                                                     )&gt;(MJ$44-MK$44),(MJ$44-MJ46                                                                                     )&lt;=0),"Join-"    &amp;MJ45,""),"")
&amp;IFERROR(IF(AND((MJ$44-MJ46-INDEX(Sheep!$V$327:$V$334,MJ45,1))&gt;(MJ$44-MK$44),(MJ$44-MJ46-INDEX(Sheep!$V$327:$V$334,MJ45,1))&lt;=0),"Scan-"  &amp;MJ45,""),"")
&amp;IFERROR(IF(AND((MJ$44-MJ46-150                                                                            )&gt;(MJ$44-MK$44),(MJ$44-MJ46-150                                                                             )&lt;=0),"Birth-" &amp;MJ45,""),"")
&amp;IFERROR(IF(AND((MJ$44-MJ46-150-Sheep!$R$320                                           )&gt;(MJ$44-MK$44),(MJ$44-MJ46-150-Sheep!$R$320                                            )&lt;=0),"Wean-"&amp;MJ45,""),"")
&amp;IFERROR(IF(AND((MJ$44-MJ46-150-Sheep!$R$321                                           )&gt;(MJ$44-MK$44),(MJ$44-MJ46-150-Sheep!$R$321                                            )&lt;=0),"Alt1-"   &amp;MJ45,""),"")
&amp;IFERROR(IF(AND((MJ$44-MJ46-150-Sheep!$R$322                                           )&gt;(MJ$44-MK$44),(MJ$44-MJ46-150-Sheep!$R$322                                            )&lt;=0),"Alt2-"   &amp;MJ45,""),"")</f>
        <v/>
      </c>
      <c r="MK47" s="440" t="str">
        <f xml:space="preserve">                    IF(AND((MK$44                                  -Sheep!$N$252                               )&gt;(MK$44-ML$44),(MK$44                                  -Sheep!$N$252                                )&lt;=0),"Born","")
&amp;                   IF(AND((MK$44-Sheep!$R$320-Sheep!$N$252                                )&gt;(MK$44-ML$44),(MK$44-Sheep!$R$320-Sheep!$N$252                                )&lt;=0),"WeanStd","")
&amp;                   IF(AND((MK$44-Sheep!$R$321-Sheep!$N$252                                )&gt;(MK$44-ML$44),(MK$44-Sheep!$R$321-Sheep!$N$252                                )&lt;=0),"WeanAlt1","")
&amp;                   IF(AND((MK$44-Sheep!$R$322-Sheep!$N$252                                )&gt;(MK$44-ML$44),(MK$44-Sheep!$R$322-Sheep!$N$252                                )&lt;=0),"WeanAlt2","")
&amp;IFERROR(IF(AND((MK$44-MK46                                                                                     )&gt;(MK$44-ML$44),(MK$44-MK46                                                                                     )&lt;=0),"Join-"    &amp;MK45,""),"")
&amp;IFERROR(IF(AND((MK$44-MK46-INDEX(Sheep!$V$327:$V$334,MK45,1))&gt;(MK$44-ML$44),(MK$44-MK46-INDEX(Sheep!$V$327:$V$334,MK45,1))&lt;=0),"Scan-"  &amp;MK45,""),"")
&amp;IFERROR(IF(AND((MK$44-MK46-150                                                                            )&gt;(MK$44-ML$44),(MK$44-MK46-150                                                                             )&lt;=0),"Birth-" &amp;MK45,""),"")
&amp;IFERROR(IF(AND((MK$44-MK46-150-Sheep!$R$320                                           )&gt;(MK$44-ML$44),(MK$44-MK46-150-Sheep!$R$320                                            )&lt;=0),"Wean-"&amp;MK45,""),"")
&amp;IFERROR(IF(AND((MK$44-MK46-150-Sheep!$R$321                                           )&gt;(MK$44-ML$44),(MK$44-MK46-150-Sheep!$R$321                                            )&lt;=0),"Alt1-"   &amp;MK45,""),"")
&amp;IFERROR(IF(AND((MK$44-MK46-150-Sheep!$R$322                                           )&gt;(MK$44-ML$44),(MK$44-MK46-150-Sheep!$R$322                                            )&lt;=0),"Alt2-"   &amp;MK45,""),"")</f>
        <v/>
      </c>
      <c r="ML47" s="440" t="str">
        <f xml:space="preserve">                    IF(AND((ML$44                                  -Sheep!$N$252                               )&gt;(ML$44-MM$44),(ML$44                                  -Sheep!$N$252                                )&lt;=0),"Born","")
&amp;                   IF(AND((ML$44-Sheep!$R$320-Sheep!$N$252                                )&gt;(ML$44-MM$44),(ML$44-Sheep!$R$320-Sheep!$N$252                                )&lt;=0),"WeanStd","")
&amp;                   IF(AND((ML$44-Sheep!$R$321-Sheep!$N$252                                )&gt;(ML$44-MM$44),(ML$44-Sheep!$R$321-Sheep!$N$252                                )&lt;=0),"WeanAlt1","")
&amp;                   IF(AND((ML$44-Sheep!$R$322-Sheep!$N$252                                )&gt;(ML$44-MM$44),(ML$44-Sheep!$R$322-Sheep!$N$252                                )&lt;=0),"WeanAlt2","")
&amp;IFERROR(IF(AND((ML$44-ML46                                                                                     )&gt;(ML$44-MM$44),(ML$44-ML46                                                                                     )&lt;=0),"Join-"    &amp;ML45,""),"")
&amp;IFERROR(IF(AND((ML$44-ML46-INDEX(Sheep!$V$327:$V$334,ML45,1))&gt;(ML$44-MM$44),(ML$44-ML46-INDEX(Sheep!$V$327:$V$334,ML45,1))&lt;=0),"Scan-"  &amp;ML45,""),"")
&amp;IFERROR(IF(AND((ML$44-ML46-150                                                                            )&gt;(ML$44-MM$44),(ML$44-ML46-150                                                                             )&lt;=0),"Birth-" &amp;ML45,""),"")
&amp;IFERROR(IF(AND((ML$44-ML46-150-Sheep!$R$320                                           )&gt;(ML$44-MM$44),(ML$44-ML46-150-Sheep!$R$320                                            )&lt;=0),"Wean-"&amp;ML45,""),"")
&amp;IFERROR(IF(AND((ML$44-ML46-150-Sheep!$R$321                                           )&gt;(ML$44-MM$44),(ML$44-ML46-150-Sheep!$R$321                                            )&lt;=0),"Alt1-"   &amp;ML45,""),"")
&amp;IFERROR(IF(AND((ML$44-ML46-150-Sheep!$R$322                                           )&gt;(ML$44-MM$44),(ML$44-ML46-150-Sheep!$R$322                                            )&lt;=0),"Alt2-"   &amp;ML45,""),"")</f>
        <v/>
      </c>
      <c r="MM47" s="440" t="str">
        <f xml:space="preserve">                    IF(AND((MM$44                                  -Sheep!$N$252                               )&gt;(MM$44-MN$44),(MM$44                                  -Sheep!$N$252                                )&lt;=0),"Born","")
&amp;                   IF(AND((MM$44-Sheep!$R$320-Sheep!$N$252                                )&gt;(MM$44-MN$44),(MM$44-Sheep!$R$320-Sheep!$N$252                                )&lt;=0),"WeanStd","")
&amp;                   IF(AND((MM$44-Sheep!$R$321-Sheep!$N$252                                )&gt;(MM$44-MN$44),(MM$44-Sheep!$R$321-Sheep!$N$252                                )&lt;=0),"WeanAlt1","")
&amp;                   IF(AND((MM$44-Sheep!$R$322-Sheep!$N$252                                )&gt;(MM$44-MN$44),(MM$44-Sheep!$R$322-Sheep!$N$252                                )&lt;=0),"WeanAlt2","")
&amp;IFERROR(IF(AND((MM$44-MM46                                                                                     )&gt;(MM$44-MN$44),(MM$44-MM46                                                                                     )&lt;=0),"Join-"    &amp;MM45,""),"")
&amp;IFERROR(IF(AND((MM$44-MM46-INDEX(Sheep!$V$327:$V$334,MM45,1))&gt;(MM$44-MN$44),(MM$44-MM46-INDEX(Sheep!$V$327:$V$334,MM45,1))&lt;=0),"Scan-"  &amp;MM45,""),"")
&amp;IFERROR(IF(AND((MM$44-MM46-150                                                                            )&gt;(MM$44-MN$44),(MM$44-MM46-150                                                                             )&lt;=0),"Birth-" &amp;MM45,""),"")
&amp;IFERROR(IF(AND((MM$44-MM46-150-Sheep!$R$320                                           )&gt;(MM$44-MN$44),(MM$44-MM46-150-Sheep!$R$320                                            )&lt;=0),"Wean-"&amp;MM45,""),"")
&amp;IFERROR(IF(AND((MM$44-MM46-150-Sheep!$R$321                                           )&gt;(MM$44-MN$44),(MM$44-MM46-150-Sheep!$R$321                                            )&lt;=0),"Alt1-"   &amp;MM45,""),"")
&amp;IFERROR(IF(AND((MM$44-MM46-150-Sheep!$R$322                                           )&gt;(MM$44-MN$44),(MM$44-MM46-150-Sheep!$R$322                                            )&lt;=0),"Alt2-"   &amp;MM45,""),"")</f>
        <v/>
      </c>
      <c r="MN47" s="440" t="str">
        <f xml:space="preserve">                    IF(AND((MN$44                                  -Sheep!$N$252                               )&gt;(MN$44-MO$44),(MN$44                                  -Sheep!$N$252                                )&lt;=0),"Born","")
&amp;                   IF(AND((MN$44-Sheep!$R$320-Sheep!$N$252                                )&gt;(MN$44-MO$44),(MN$44-Sheep!$R$320-Sheep!$N$252                                )&lt;=0),"WeanStd","")
&amp;                   IF(AND((MN$44-Sheep!$R$321-Sheep!$N$252                                )&gt;(MN$44-MO$44),(MN$44-Sheep!$R$321-Sheep!$N$252                                )&lt;=0),"WeanAlt1","")
&amp;                   IF(AND((MN$44-Sheep!$R$322-Sheep!$N$252                                )&gt;(MN$44-MO$44),(MN$44-Sheep!$R$322-Sheep!$N$252                                )&lt;=0),"WeanAlt2","")
&amp;IFERROR(IF(AND((MN$44-MN46                                                                                     )&gt;(MN$44-MO$44),(MN$44-MN46                                                                                     )&lt;=0),"Join-"    &amp;MN45,""),"")
&amp;IFERROR(IF(AND((MN$44-MN46-INDEX(Sheep!$V$327:$V$334,MN45,1))&gt;(MN$44-MO$44),(MN$44-MN46-INDEX(Sheep!$V$327:$V$334,MN45,1))&lt;=0),"Scan-"  &amp;MN45,""),"")
&amp;IFERROR(IF(AND((MN$44-MN46-150                                                                            )&gt;(MN$44-MO$44),(MN$44-MN46-150                                                                             )&lt;=0),"Birth-" &amp;MN45,""),"")
&amp;IFERROR(IF(AND((MN$44-MN46-150-Sheep!$R$320                                           )&gt;(MN$44-MO$44),(MN$44-MN46-150-Sheep!$R$320                                            )&lt;=0),"Wean-"&amp;MN45,""),"")
&amp;IFERROR(IF(AND((MN$44-MN46-150-Sheep!$R$321                                           )&gt;(MN$44-MO$44),(MN$44-MN46-150-Sheep!$R$321                                            )&lt;=0),"Alt1-"   &amp;MN45,""),"")
&amp;IFERROR(IF(AND((MN$44-MN46-150-Sheep!$R$322                                           )&gt;(MN$44-MO$44),(MN$44-MN46-150-Sheep!$R$322                                            )&lt;=0),"Alt2-"   &amp;MN45,""),"")</f>
        <v/>
      </c>
      <c r="MO47" s="440" t="str">
        <f xml:space="preserve">                    IF(AND((MO$44                                  -Sheep!$N$252                               )&gt;(MO$44-MP$44),(MO$44                                  -Sheep!$N$252                                )&lt;=0),"Born","")
&amp;                   IF(AND((MO$44-Sheep!$R$320-Sheep!$N$252                                )&gt;(MO$44-MP$44),(MO$44-Sheep!$R$320-Sheep!$N$252                                )&lt;=0),"WeanStd","")
&amp;                   IF(AND((MO$44-Sheep!$R$321-Sheep!$N$252                                )&gt;(MO$44-MP$44),(MO$44-Sheep!$R$321-Sheep!$N$252                                )&lt;=0),"WeanAlt1","")
&amp;                   IF(AND((MO$44-Sheep!$R$322-Sheep!$N$252                                )&gt;(MO$44-MP$44),(MO$44-Sheep!$R$322-Sheep!$N$252                                )&lt;=0),"WeanAlt2","")
&amp;IFERROR(IF(AND((MO$44-MO46                                                                                     )&gt;(MO$44-MP$44),(MO$44-MO46                                                                                     )&lt;=0),"Join-"    &amp;MO45,""),"")
&amp;IFERROR(IF(AND((MO$44-MO46-INDEX(Sheep!$V$327:$V$334,MO45,1))&gt;(MO$44-MP$44),(MO$44-MO46-INDEX(Sheep!$V$327:$V$334,MO45,1))&lt;=0),"Scan-"  &amp;MO45,""),"")
&amp;IFERROR(IF(AND((MO$44-MO46-150                                                                            )&gt;(MO$44-MP$44),(MO$44-MO46-150                                                                             )&lt;=0),"Birth-" &amp;MO45,""),"")
&amp;IFERROR(IF(AND((MO$44-MO46-150-Sheep!$R$320                                           )&gt;(MO$44-MP$44),(MO$44-MO46-150-Sheep!$R$320                                            )&lt;=0),"Wean-"&amp;MO45,""),"")
&amp;IFERROR(IF(AND((MO$44-MO46-150-Sheep!$R$321                                           )&gt;(MO$44-MP$44),(MO$44-MO46-150-Sheep!$R$321                                            )&lt;=0),"Alt1-"   &amp;MO45,""),"")
&amp;IFERROR(IF(AND((MO$44-MO46-150-Sheep!$R$322                                           )&gt;(MO$44-MP$44),(MO$44-MO46-150-Sheep!$R$322                                            )&lt;=0),"Alt2-"   &amp;MO45,""),"")</f>
        <v/>
      </c>
      <c r="MP47" s="440" t="str">
        <f xml:space="preserve">                    IF(AND((MP$44                                  -Sheep!$N$252                               )&gt;(MP$44-MQ$44),(MP$44                                  -Sheep!$N$252                                )&lt;=0),"Born","")
&amp;                   IF(AND((MP$44-Sheep!$R$320-Sheep!$N$252                                )&gt;(MP$44-MQ$44),(MP$44-Sheep!$R$320-Sheep!$N$252                                )&lt;=0),"WeanStd","")
&amp;                   IF(AND((MP$44-Sheep!$R$321-Sheep!$N$252                                )&gt;(MP$44-MQ$44),(MP$44-Sheep!$R$321-Sheep!$N$252                                )&lt;=0),"WeanAlt1","")
&amp;                   IF(AND((MP$44-Sheep!$R$322-Sheep!$N$252                                )&gt;(MP$44-MQ$44),(MP$44-Sheep!$R$322-Sheep!$N$252                                )&lt;=0),"WeanAlt2","")
&amp;IFERROR(IF(AND((MP$44-MP46                                                                                     )&gt;(MP$44-MQ$44),(MP$44-MP46                                                                                     )&lt;=0),"Join-"    &amp;MP45,""),"")
&amp;IFERROR(IF(AND((MP$44-MP46-INDEX(Sheep!$V$327:$V$334,MP45,1))&gt;(MP$44-MQ$44),(MP$44-MP46-INDEX(Sheep!$V$327:$V$334,MP45,1))&lt;=0),"Scan-"  &amp;MP45,""),"")
&amp;IFERROR(IF(AND((MP$44-MP46-150                                                                            )&gt;(MP$44-MQ$44),(MP$44-MP46-150                                                                             )&lt;=0),"Birth-" &amp;MP45,""),"")
&amp;IFERROR(IF(AND((MP$44-MP46-150-Sheep!$R$320                                           )&gt;(MP$44-MQ$44),(MP$44-MP46-150-Sheep!$R$320                                            )&lt;=0),"Wean-"&amp;MP45,""),"")
&amp;IFERROR(IF(AND((MP$44-MP46-150-Sheep!$R$321                                           )&gt;(MP$44-MQ$44),(MP$44-MP46-150-Sheep!$R$321                                            )&lt;=0),"Alt1-"   &amp;MP45,""),"")
&amp;IFERROR(IF(AND((MP$44-MP46-150-Sheep!$R$322                                           )&gt;(MP$44-MQ$44),(MP$44-MP46-150-Sheep!$R$322                                            )&lt;=0),"Alt2-"   &amp;MP45,""),"")</f>
        <v/>
      </c>
      <c r="MQ47" s="440" t="str">
        <f xml:space="preserve">                    IF(AND((MQ$44                                  -Sheep!$N$252                               )&gt;(MQ$44-MR$44),(MQ$44                                  -Sheep!$N$252                                )&lt;=0),"Born","")
&amp;                   IF(AND((MQ$44-Sheep!$R$320-Sheep!$N$252                                )&gt;(MQ$44-MR$44),(MQ$44-Sheep!$R$320-Sheep!$N$252                                )&lt;=0),"WeanStd","")
&amp;                   IF(AND((MQ$44-Sheep!$R$321-Sheep!$N$252                                )&gt;(MQ$44-MR$44),(MQ$44-Sheep!$R$321-Sheep!$N$252                                )&lt;=0),"WeanAlt1","")
&amp;                   IF(AND((MQ$44-Sheep!$R$322-Sheep!$N$252                                )&gt;(MQ$44-MR$44),(MQ$44-Sheep!$R$322-Sheep!$N$252                                )&lt;=0),"WeanAlt2","")
&amp;IFERROR(IF(AND((MQ$44-MQ46                                                                                     )&gt;(MQ$44-MR$44),(MQ$44-MQ46                                                                                     )&lt;=0),"Join-"    &amp;MQ45,""),"")
&amp;IFERROR(IF(AND((MQ$44-MQ46-INDEX(Sheep!$V$327:$V$334,MQ45,1))&gt;(MQ$44-MR$44),(MQ$44-MQ46-INDEX(Sheep!$V$327:$V$334,MQ45,1))&lt;=0),"Scan-"  &amp;MQ45,""),"")
&amp;IFERROR(IF(AND((MQ$44-MQ46-150                                                                            )&gt;(MQ$44-MR$44),(MQ$44-MQ46-150                                                                             )&lt;=0),"Birth-" &amp;MQ45,""),"")
&amp;IFERROR(IF(AND((MQ$44-MQ46-150-Sheep!$R$320                                           )&gt;(MQ$44-MR$44),(MQ$44-MQ46-150-Sheep!$R$320                                            )&lt;=0),"Wean-"&amp;MQ45,""),"")
&amp;IFERROR(IF(AND((MQ$44-MQ46-150-Sheep!$R$321                                           )&gt;(MQ$44-MR$44),(MQ$44-MQ46-150-Sheep!$R$321                                            )&lt;=0),"Alt1-"   &amp;MQ45,""),"")
&amp;IFERROR(IF(AND((MQ$44-MQ46-150-Sheep!$R$322                                           )&gt;(MQ$44-MR$44),(MQ$44-MQ46-150-Sheep!$R$322                                            )&lt;=0),"Alt2-"   &amp;MQ45,""),"")</f>
        <v>Wean-6</v>
      </c>
      <c r="MR47" s="440" t="str">
        <f xml:space="preserve">                    IF(AND((MR$44                                  -Sheep!$N$252                               )&gt;(MR$44-MS$44),(MR$44                                  -Sheep!$N$252                                )&lt;=0),"Born","")
&amp;                   IF(AND((MR$44-Sheep!$R$320-Sheep!$N$252                                )&gt;(MR$44-MS$44),(MR$44-Sheep!$R$320-Sheep!$N$252                                )&lt;=0),"WeanStd","")
&amp;                   IF(AND((MR$44-Sheep!$R$321-Sheep!$N$252                                )&gt;(MR$44-MS$44),(MR$44-Sheep!$R$321-Sheep!$N$252                                )&lt;=0),"WeanAlt1","")
&amp;                   IF(AND((MR$44-Sheep!$R$322-Sheep!$N$252                                )&gt;(MR$44-MS$44),(MR$44-Sheep!$R$322-Sheep!$N$252                                )&lt;=0),"WeanAlt2","")
&amp;IFERROR(IF(AND((MR$44-MR46                                                                                     )&gt;(MR$44-MS$44),(MR$44-MR46                                                                                     )&lt;=0),"Join-"    &amp;MR45,""),"")
&amp;IFERROR(IF(AND((MR$44-MR46-INDEX(Sheep!$V$327:$V$334,MR45,1))&gt;(MR$44-MS$44),(MR$44-MR46-INDEX(Sheep!$V$327:$V$334,MR45,1))&lt;=0),"Scan-"  &amp;MR45,""),"")
&amp;IFERROR(IF(AND((MR$44-MR46-150                                                                            )&gt;(MR$44-MS$44),(MR$44-MR46-150                                                                             )&lt;=0),"Birth-" &amp;MR45,""),"")
&amp;IFERROR(IF(AND((MR$44-MR46-150-Sheep!$R$320                                           )&gt;(MR$44-MS$44),(MR$44-MR46-150-Sheep!$R$320                                            )&lt;=0),"Wean-"&amp;MR45,""),"")
&amp;IFERROR(IF(AND((MR$44-MR46-150-Sheep!$R$321                                           )&gt;(MR$44-MS$44),(MR$44-MR46-150-Sheep!$R$321                                            )&lt;=0),"Alt1-"   &amp;MR45,""),"")
&amp;IFERROR(IF(AND((MR$44-MR46-150-Sheep!$R$322                                           )&gt;(MR$44-MS$44),(MR$44-MR46-150-Sheep!$R$322                                            )&lt;=0),"Alt2-"   &amp;MR45,""),"")</f>
        <v/>
      </c>
      <c r="MS47" s="440" t="str">
        <f xml:space="preserve">                    IF(AND((MS$44                                  -Sheep!$N$252                               )&gt;(MS$44-MT$44),(MS$44                                  -Sheep!$N$252                                )&lt;=0),"Born","")
&amp;                   IF(AND((MS$44-Sheep!$R$320-Sheep!$N$252                                )&gt;(MS$44-MT$44),(MS$44-Sheep!$R$320-Sheep!$N$252                                )&lt;=0),"WeanStd","")
&amp;                   IF(AND((MS$44-Sheep!$R$321-Sheep!$N$252                                )&gt;(MS$44-MT$44),(MS$44-Sheep!$R$321-Sheep!$N$252                                )&lt;=0),"WeanAlt1","")
&amp;                   IF(AND((MS$44-Sheep!$R$322-Sheep!$N$252                                )&gt;(MS$44-MT$44),(MS$44-Sheep!$R$322-Sheep!$N$252                                )&lt;=0),"WeanAlt2","")
&amp;IFERROR(IF(AND((MS$44-MS46                                                                                     )&gt;(MS$44-MT$44),(MS$44-MS46                                                                                     )&lt;=0),"Join-"    &amp;MS45,""),"")
&amp;IFERROR(IF(AND((MS$44-MS46-INDEX(Sheep!$V$327:$V$334,MS45,1))&gt;(MS$44-MT$44),(MS$44-MS46-INDEX(Sheep!$V$327:$V$334,MS45,1))&lt;=0),"Scan-"  &amp;MS45,""),"")
&amp;IFERROR(IF(AND((MS$44-MS46-150                                                                            )&gt;(MS$44-MT$44),(MS$44-MS46-150                                                                             )&lt;=0),"Birth-" &amp;MS45,""),"")
&amp;IFERROR(IF(AND((MS$44-MS46-150-Sheep!$R$320                                           )&gt;(MS$44-MT$44),(MS$44-MS46-150-Sheep!$R$320                                            )&lt;=0),"Wean-"&amp;MS45,""),"")
&amp;IFERROR(IF(AND((MS$44-MS46-150-Sheep!$R$321                                           )&gt;(MS$44-MT$44),(MS$44-MS46-150-Sheep!$R$321                                            )&lt;=0),"Alt1-"   &amp;MS45,""),"")
&amp;IFERROR(IF(AND((MS$44-MS46-150-Sheep!$R$322                                           )&gt;(MS$44-MT$44),(MS$44-MS46-150-Sheep!$R$322                                            )&lt;=0),"Alt2-"   &amp;MS45,""),"")</f>
        <v/>
      </c>
      <c r="MT47" s="440" t="str">
        <f xml:space="preserve">                    IF(AND((MT$44                                  -Sheep!$N$252                               )&gt;(MT$44-MU$44),(MT$44                                  -Sheep!$N$252                                )&lt;=0),"Born","")
&amp;                   IF(AND((MT$44-Sheep!$R$320-Sheep!$N$252                                )&gt;(MT$44-MU$44),(MT$44-Sheep!$R$320-Sheep!$N$252                                )&lt;=0),"WeanStd","")
&amp;                   IF(AND((MT$44-Sheep!$R$321-Sheep!$N$252                                )&gt;(MT$44-MU$44),(MT$44-Sheep!$R$321-Sheep!$N$252                                )&lt;=0),"WeanAlt1","")
&amp;                   IF(AND((MT$44-Sheep!$R$322-Sheep!$N$252                                )&gt;(MT$44-MU$44),(MT$44-Sheep!$R$322-Sheep!$N$252                                )&lt;=0),"WeanAlt2","")
&amp;IFERROR(IF(AND((MT$44-MT46                                                                                     )&gt;(MT$44-MU$44),(MT$44-MT46                                                                                     )&lt;=0),"Join-"    &amp;MT45,""),"")
&amp;IFERROR(IF(AND((MT$44-MT46-INDEX(Sheep!$V$327:$V$334,MT45,1))&gt;(MT$44-MU$44),(MT$44-MT46-INDEX(Sheep!$V$327:$V$334,MT45,1))&lt;=0),"Scan-"  &amp;MT45,""),"")
&amp;IFERROR(IF(AND((MT$44-MT46-150                                                                            )&gt;(MT$44-MU$44),(MT$44-MT46-150                                                                             )&lt;=0),"Birth-" &amp;MT45,""),"")
&amp;IFERROR(IF(AND((MT$44-MT46-150-Sheep!$R$320                                           )&gt;(MT$44-MU$44),(MT$44-MT46-150-Sheep!$R$320                                            )&lt;=0),"Wean-"&amp;MT45,""),"")
&amp;IFERROR(IF(AND((MT$44-MT46-150-Sheep!$R$321                                           )&gt;(MT$44-MU$44),(MT$44-MT46-150-Sheep!$R$321                                            )&lt;=0),"Alt1-"   &amp;MT45,""),"")
&amp;IFERROR(IF(AND((MT$44-MT46-150-Sheep!$R$322                                           )&gt;(MT$44-MU$44),(MT$44-MT46-150-Sheep!$R$322                                            )&lt;=0),"Alt2-"   &amp;MT45,""),"")</f>
        <v/>
      </c>
      <c r="MU47" s="440" t="str">
        <f xml:space="preserve">                    IF(AND((MU$44                                  -Sheep!$N$252                               )&gt;(MU$44-MV$44),(MU$44                                  -Sheep!$N$252                                )&lt;=0),"Born","")
&amp;                   IF(AND((MU$44-Sheep!$R$320-Sheep!$N$252                                )&gt;(MU$44-MV$44),(MU$44-Sheep!$R$320-Sheep!$N$252                                )&lt;=0),"WeanStd","")
&amp;                   IF(AND((MU$44-Sheep!$R$321-Sheep!$N$252                                )&gt;(MU$44-MV$44),(MU$44-Sheep!$R$321-Sheep!$N$252                                )&lt;=0),"WeanAlt1","")
&amp;                   IF(AND((MU$44-Sheep!$R$322-Sheep!$N$252                                )&gt;(MU$44-MV$44),(MU$44-Sheep!$R$322-Sheep!$N$252                                )&lt;=0),"WeanAlt2","")
&amp;IFERROR(IF(AND((MU$44-MU46                                                                                     )&gt;(MU$44-MV$44),(MU$44-MU46                                                                                     )&lt;=0),"Join-"    &amp;MU45,""),"")
&amp;IFERROR(IF(AND((MU$44-MU46-INDEX(Sheep!$V$327:$V$334,MU45,1))&gt;(MU$44-MV$44),(MU$44-MU46-INDEX(Sheep!$V$327:$V$334,MU45,1))&lt;=0),"Scan-"  &amp;MU45,""),"")
&amp;IFERROR(IF(AND((MU$44-MU46-150                                                                            )&gt;(MU$44-MV$44),(MU$44-MU46-150                                                                             )&lt;=0),"Birth-" &amp;MU45,""),"")
&amp;IFERROR(IF(AND((MU$44-MU46-150-Sheep!$R$320                                           )&gt;(MU$44-MV$44),(MU$44-MU46-150-Sheep!$R$320                                            )&lt;=0),"Wean-"&amp;MU45,""),"")
&amp;IFERROR(IF(AND((MU$44-MU46-150-Sheep!$R$321                                           )&gt;(MU$44-MV$44),(MU$44-MU46-150-Sheep!$R$321                                            )&lt;=0),"Alt1-"   &amp;MU45,""),"")
&amp;IFERROR(IF(AND((MU$44-MU46-150-Sheep!$R$322                                           )&gt;(MU$44-MV$44),(MU$44-MU46-150-Sheep!$R$322                                            )&lt;=0),"Alt2-"   &amp;MU45,""),"")</f>
        <v>Alt1-6</v>
      </c>
      <c r="MV47" s="440" t="str">
        <f xml:space="preserve">                    IF(AND((MV$44                                  -Sheep!$N$252                               )&gt;(MV$44-MW$44),(MV$44                                  -Sheep!$N$252                                )&lt;=0),"Born","")
&amp;                   IF(AND((MV$44-Sheep!$R$320-Sheep!$N$252                                )&gt;(MV$44-MW$44),(MV$44-Sheep!$R$320-Sheep!$N$252                                )&lt;=0),"WeanStd","")
&amp;                   IF(AND((MV$44-Sheep!$R$321-Sheep!$N$252                                )&gt;(MV$44-MW$44),(MV$44-Sheep!$R$321-Sheep!$N$252                                )&lt;=0),"WeanAlt1","")
&amp;                   IF(AND((MV$44-Sheep!$R$322-Sheep!$N$252                                )&gt;(MV$44-MW$44),(MV$44-Sheep!$R$322-Sheep!$N$252                                )&lt;=0),"WeanAlt2","")
&amp;IFERROR(IF(AND((MV$44-MV46                                                                                     )&gt;(MV$44-MW$44),(MV$44-MV46                                                                                     )&lt;=0),"Join-"    &amp;MV45,""),"")
&amp;IFERROR(IF(AND((MV$44-MV46-INDEX(Sheep!$V$327:$V$334,MV45,1))&gt;(MV$44-MW$44),(MV$44-MV46-INDEX(Sheep!$V$327:$V$334,MV45,1))&lt;=0),"Scan-"  &amp;MV45,""),"")
&amp;IFERROR(IF(AND((MV$44-MV46-150                                                                            )&gt;(MV$44-MW$44),(MV$44-MV46-150                                                                             )&lt;=0),"Birth-" &amp;MV45,""),"")
&amp;IFERROR(IF(AND((MV$44-MV46-150-Sheep!$R$320                                           )&gt;(MV$44-MW$44),(MV$44-MV46-150-Sheep!$R$320                                            )&lt;=0),"Wean-"&amp;MV45,""),"")
&amp;IFERROR(IF(AND((MV$44-MV46-150-Sheep!$R$321                                           )&gt;(MV$44-MW$44),(MV$44-MV46-150-Sheep!$R$321                                            )&lt;=0),"Alt1-"   &amp;MV45,""),"")
&amp;IFERROR(IF(AND((MV$44-MV46-150-Sheep!$R$322                                           )&gt;(MV$44-MW$44),(MV$44-MV46-150-Sheep!$R$322                                            )&lt;=0),"Alt2-"   &amp;MV45,""),"")</f>
        <v/>
      </c>
      <c r="MW47" s="440" t="str">
        <f xml:space="preserve">                    IF(AND((MW$44                                  -Sheep!$N$252                               )&gt;(MW$44-MX$44),(MW$44                                  -Sheep!$N$252                                )&lt;=0),"Born","")
&amp;                   IF(AND((MW$44-Sheep!$R$320-Sheep!$N$252                                )&gt;(MW$44-MX$44),(MW$44-Sheep!$R$320-Sheep!$N$252                                )&lt;=0),"WeanStd","")
&amp;                   IF(AND((MW$44-Sheep!$R$321-Sheep!$N$252                                )&gt;(MW$44-MX$44),(MW$44-Sheep!$R$321-Sheep!$N$252                                )&lt;=0),"WeanAlt1","")
&amp;                   IF(AND((MW$44-Sheep!$R$322-Sheep!$N$252                                )&gt;(MW$44-MX$44),(MW$44-Sheep!$R$322-Sheep!$N$252                                )&lt;=0),"WeanAlt2","")
&amp;IFERROR(IF(AND((MW$44-MW46                                                                                     )&gt;(MW$44-MX$44),(MW$44-MW46                                                                                     )&lt;=0),"Join-"    &amp;MW45,""),"")
&amp;IFERROR(IF(AND((MW$44-MW46-INDEX(Sheep!$V$327:$V$334,MW45,1))&gt;(MW$44-MX$44),(MW$44-MW46-INDEX(Sheep!$V$327:$V$334,MW45,1))&lt;=0),"Scan-"  &amp;MW45,""),"")
&amp;IFERROR(IF(AND((MW$44-MW46-150                                                                            )&gt;(MW$44-MX$44),(MW$44-MW46-150                                                                             )&lt;=0),"Birth-" &amp;MW45,""),"")
&amp;IFERROR(IF(AND((MW$44-MW46-150-Sheep!$R$320                                           )&gt;(MW$44-MX$44),(MW$44-MW46-150-Sheep!$R$320                                            )&lt;=0),"Wean-"&amp;MW45,""),"")
&amp;IFERROR(IF(AND((MW$44-MW46-150-Sheep!$R$321                                           )&gt;(MW$44-MX$44),(MW$44-MW46-150-Sheep!$R$321                                            )&lt;=0),"Alt1-"   &amp;MW45,""),"")
&amp;IFERROR(IF(AND((MW$44-MW46-150-Sheep!$R$322                                           )&gt;(MW$44-MX$44),(MW$44-MW46-150-Sheep!$R$322                                            )&lt;=0),"Alt2-"   &amp;MW45,""),"")</f>
        <v/>
      </c>
      <c r="MX47" s="440" t="str">
        <f xml:space="preserve">                    IF(AND((MX$44                                  -Sheep!$N$252                               )&gt;(MX$44-MY$44),(MX$44                                  -Sheep!$N$252                                )&lt;=0),"Born","")
&amp;                   IF(AND((MX$44-Sheep!$R$320-Sheep!$N$252                                )&gt;(MX$44-MY$44),(MX$44-Sheep!$R$320-Sheep!$N$252                                )&lt;=0),"WeanStd","")
&amp;                   IF(AND((MX$44-Sheep!$R$321-Sheep!$N$252                                )&gt;(MX$44-MY$44),(MX$44-Sheep!$R$321-Sheep!$N$252                                )&lt;=0),"WeanAlt1","")
&amp;                   IF(AND((MX$44-Sheep!$R$322-Sheep!$N$252                                )&gt;(MX$44-MY$44),(MX$44-Sheep!$R$322-Sheep!$N$252                                )&lt;=0),"WeanAlt2","")
&amp;IFERROR(IF(AND((MX$44-MX46                                                                                     )&gt;(MX$44-MY$44),(MX$44-MX46                                                                                     )&lt;=0),"Join-"    &amp;MX45,""),"")
&amp;IFERROR(IF(AND((MX$44-MX46-INDEX(Sheep!$V$327:$V$334,MX45,1))&gt;(MX$44-MY$44),(MX$44-MX46-INDEX(Sheep!$V$327:$V$334,MX45,1))&lt;=0),"Scan-"  &amp;MX45,""),"")
&amp;IFERROR(IF(AND((MX$44-MX46-150                                                                            )&gt;(MX$44-MY$44),(MX$44-MX46-150                                                                             )&lt;=0),"Birth-" &amp;MX45,""),"")
&amp;IFERROR(IF(AND((MX$44-MX46-150-Sheep!$R$320                                           )&gt;(MX$44-MY$44),(MX$44-MX46-150-Sheep!$R$320                                            )&lt;=0),"Wean-"&amp;MX45,""),"")
&amp;IFERROR(IF(AND((MX$44-MX46-150-Sheep!$R$321                                           )&gt;(MX$44-MY$44),(MX$44-MX46-150-Sheep!$R$321                                            )&lt;=0),"Alt1-"   &amp;MX45,""),"")
&amp;IFERROR(IF(AND((MX$44-MX46-150-Sheep!$R$322                                           )&gt;(MX$44-MY$44),(MX$44-MX46-150-Sheep!$R$322                                            )&lt;=0),"Alt2-"   &amp;MX45,""),"")</f>
        <v/>
      </c>
      <c r="MY47" s="440" t="str">
        <f xml:space="preserve">                    IF(AND((MY$44                                  -Sheep!$N$252                               )&gt;(MY$44-MZ$44),(MY$44                                  -Sheep!$N$252                                )&lt;=0),"Born","")
&amp;                   IF(AND((MY$44-Sheep!$R$320-Sheep!$N$252                                )&gt;(MY$44-MZ$44),(MY$44-Sheep!$R$320-Sheep!$N$252                                )&lt;=0),"WeanStd","")
&amp;                   IF(AND((MY$44-Sheep!$R$321-Sheep!$N$252                                )&gt;(MY$44-MZ$44),(MY$44-Sheep!$R$321-Sheep!$N$252                                )&lt;=0),"WeanAlt1","")
&amp;                   IF(AND((MY$44-Sheep!$R$322-Sheep!$N$252                                )&gt;(MY$44-MZ$44),(MY$44-Sheep!$R$322-Sheep!$N$252                                )&lt;=0),"WeanAlt2","")
&amp;IFERROR(IF(AND((MY$44-MY46                                                                                     )&gt;(MY$44-MZ$44),(MY$44-MY46                                                                                     )&lt;=0),"Join-"    &amp;MY45,""),"")
&amp;IFERROR(IF(AND((MY$44-MY46-INDEX(Sheep!$V$327:$V$334,MY45,1))&gt;(MY$44-MZ$44),(MY$44-MY46-INDEX(Sheep!$V$327:$V$334,MY45,1))&lt;=0),"Scan-"  &amp;MY45,""),"")
&amp;IFERROR(IF(AND((MY$44-MY46-150                                                                            )&gt;(MY$44-MZ$44),(MY$44-MY46-150                                                                             )&lt;=0),"Birth-" &amp;MY45,""),"")
&amp;IFERROR(IF(AND((MY$44-MY46-150-Sheep!$R$320                                           )&gt;(MY$44-MZ$44),(MY$44-MY46-150-Sheep!$R$320                                            )&lt;=0),"Wean-"&amp;MY45,""),"")
&amp;IFERROR(IF(AND((MY$44-MY46-150-Sheep!$R$321                                           )&gt;(MY$44-MZ$44),(MY$44-MY46-150-Sheep!$R$321                                            )&lt;=0),"Alt1-"   &amp;MY45,""),"")
&amp;IFERROR(IF(AND((MY$44-MY46-150-Sheep!$R$322                                           )&gt;(MY$44-MZ$44),(MY$44-MY46-150-Sheep!$R$322                                            )&lt;=0),"Alt2-"   &amp;MY45,""),"")</f>
        <v>Alt2-6</v>
      </c>
      <c r="MZ47" s="440" t="str">
        <f xml:space="preserve">                    IF(AND((MZ$44                                  -Sheep!$N$252                               )&gt;(MZ$44-NA$44),(MZ$44                                  -Sheep!$N$252                                )&lt;=0),"Born","")
&amp;                   IF(AND((MZ$44-Sheep!$R$320-Sheep!$N$252                                )&gt;(MZ$44-NA$44),(MZ$44-Sheep!$R$320-Sheep!$N$252                                )&lt;=0),"WeanStd","")
&amp;                   IF(AND((MZ$44-Sheep!$R$321-Sheep!$N$252                                )&gt;(MZ$44-NA$44),(MZ$44-Sheep!$R$321-Sheep!$N$252                                )&lt;=0),"WeanAlt1","")
&amp;                   IF(AND((MZ$44-Sheep!$R$322-Sheep!$N$252                                )&gt;(MZ$44-NA$44),(MZ$44-Sheep!$R$322-Sheep!$N$252                                )&lt;=0),"WeanAlt2","")
&amp;IFERROR(IF(AND((MZ$44-MZ46                                                                                     )&gt;(MZ$44-NA$44),(MZ$44-MZ46                                                                                     )&lt;=0),"Join-"    &amp;MZ45,""),"")
&amp;IFERROR(IF(AND((MZ$44-MZ46-INDEX(Sheep!$V$327:$V$334,MZ45,1))&gt;(MZ$44-NA$44),(MZ$44-MZ46-INDEX(Sheep!$V$327:$V$334,MZ45,1))&lt;=0),"Scan-"  &amp;MZ45,""),"")
&amp;IFERROR(IF(AND((MZ$44-MZ46-150                                                                            )&gt;(MZ$44-NA$44),(MZ$44-MZ46-150                                                                             )&lt;=0),"Birth-" &amp;MZ45,""),"")
&amp;IFERROR(IF(AND((MZ$44-MZ46-150-Sheep!$R$320                                           )&gt;(MZ$44-NA$44),(MZ$44-MZ46-150-Sheep!$R$320                                            )&lt;=0),"Wean-"&amp;MZ45,""),"")
&amp;IFERROR(IF(AND((MZ$44-MZ46-150-Sheep!$R$321                                           )&gt;(MZ$44-NA$44),(MZ$44-MZ46-150-Sheep!$R$321                                            )&lt;=0),"Alt1-"   &amp;MZ45,""),"")
&amp;IFERROR(IF(AND((MZ$44-MZ46-150-Sheep!$R$322                                           )&gt;(MZ$44-NA$44),(MZ$44-MZ46-150-Sheep!$R$322                                            )&lt;=0),"Alt2-"   &amp;MZ45,""),"")</f>
        <v/>
      </c>
      <c r="NA47" s="440" t="str">
        <f xml:space="preserve">                    IF(AND((NA$44                                  -Sheep!$N$252                               )&gt;(NA$44-NB$44),(NA$44                                  -Sheep!$N$252                                )&lt;=0),"Born","")
&amp;                   IF(AND((NA$44-Sheep!$R$320-Sheep!$N$252                                )&gt;(NA$44-NB$44),(NA$44-Sheep!$R$320-Sheep!$N$252                                )&lt;=0),"WeanStd","")
&amp;                   IF(AND((NA$44-Sheep!$R$321-Sheep!$N$252                                )&gt;(NA$44-NB$44),(NA$44-Sheep!$R$321-Sheep!$N$252                                )&lt;=0),"WeanAlt1","")
&amp;                   IF(AND((NA$44-Sheep!$R$322-Sheep!$N$252                                )&gt;(NA$44-NB$44),(NA$44-Sheep!$R$322-Sheep!$N$252                                )&lt;=0),"WeanAlt2","")
&amp;IFERROR(IF(AND((NA$44-NA46                                                                                     )&gt;(NA$44-NB$44),(NA$44-NA46                                                                                     )&lt;=0),"Join-"    &amp;NA45,""),"")
&amp;IFERROR(IF(AND((NA$44-NA46-INDEX(Sheep!$V$327:$V$334,NA45,1))&gt;(NA$44-NB$44),(NA$44-NA46-INDEX(Sheep!$V$327:$V$334,NA45,1))&lt;=0),"Scan-"  &amp;NA45,""),"")
&amp;IFERROR(IF(AND((NA$44-NA46-150                                                                            )&gt;(NA$44-NB$44),(NA$44-NA46-150                                                                             )&lt;=0),"Birth-" &amp;NA45,""),"")
&amp;IFERROR(IF(AND((NA$44-NA46-150-Sheep!$R$320                                           )&gt;(NA$44-NB$44),(NA$44-NA46-150-Sheep!$R$320                                            )&lt;=0),"Wean-"&amp;NA45,""),"")
&amp;IFERROR(IF(AND((NA$44-NA46-150-Sheep!$R$321                                           )&gt;(NA$44-NB$44),(NA$44-NA46-150-Sheep!$R$321                                            )&lt;=0),"Alt1-"   &amp;NA45,""),"")
&amp;IFERROR(IF(AND((NA$44-NA46-150-Sheep!$R$322                                           )&gt;(NA$44-NB$44),(NA$44-NA46-150-Sheep!$R$322                                            )&lt;=0),"Alt2-"   &amp;NA45,""),"")</f>
        <v/>
      </c>
      <c r="NB47" s="440" t="str">
        <f xml:space="preserve">                    IF(AND((NB$44                                  -Sheep!$N$252                               )&gt;(NB$44-NC$44),(NB$44                                  -Sheep!$N$252                                )&lt;=0),"Born","")
&amp;                   IF(AND((NB$44-Sheep!$R$320-Sheep!$N$252                                )&gt;(NB$44-NC$44),(NB$44-Sheep!$R$320-Sheep!$N$252                                )&lt;=0),"WeanStd","")
&amp;                   IF(AND((NB$44-Sheep!$R$321-Sheep!$N$252                                )&gt;(NB$44-NC$44),(NB$44-Sheep!$R$321-Sheep!$N$252                                )&lt;=0),"WeanAlt1","")
&amp;                   IF(AND((NB$44-Sheep!$R$322-Sheep!$N$252                                )&gt;(NB$44-NC$44),(NB$44-Sheep!$R$322-Sheep!$N$252                                )&lt;=0),"WeanAlt2","")
&amp;IFERROR(IF(AND((NB$44-NB46                                                                                     )&gt;(NB$44-NC$44),(NB$44-NB46                                                                                     )&lt;=0),"Join-"    &amp;NB45,""),"")
&amp;IFERROR(IF(AND((NB$44-NB46-INDEX(Sheep!$V$327:$V$334,NB45,1))&gt;(NB$44-NC$44),(NB$44-NB46-INDEX(Sheep!$V$327:$V$334,NB45,1))&lt;=0),"Scan-"  &amp;NB45,""),"")
&amp;IFERROR(IF(AND((NB$44-NB46-150                                                                            )&gt;(NB$44-NC$44),(NB$44-NB46-150                                                                             )&lt;=0),"Birth-" &amp;NB45,""),"")
&amp;IFERROR(IF(AND((NB$44-NB46-150-Sheep!$R$320                                           )&gt;(NB$44-NC$44),(NB$44-NB46-150-Sheep!$R$320                                            )&lt;=0),"Wean-"&amp;NB45,""),"")
&amp;IFERROR(IF(AND((NB$44-NB46-150-Sheep!$R$321                                           )&gt;(NB$44-NC$44),(NB$44-NB46-150-Sheep!$R$321                                            )&lt;=0),"Alt1-"   &amp;NB45,""),"")
&amp;IFERROR(IF(AND((NB$44-NB46-150-Sheep!$R$322                                           )&gt;(NB$44-NC$44),(NB$44-NB46-150-Sheep!$R$322                                            )&lt;=0),"Alt2-"   &amp;NB45,""),"")</f>
        <v/>
      </c>
      <c r="NC47" s="440" t="str">
        <f xml:space="preserve">                    IF(AND((NC$44                                  -Sheep!$N$252                               )&gt;(NC$44-ND$44),(NC$44                                  -Sheep!$N$252                                )&lt;=0),"Born","")
&amp;                   IF(AND((NC$44-Sheep!$R$320-Sheep!$N$252                                )&gt;(NC$44-ND$44),(NC$44-Sheep!$R$320-Sheep!$N$252                                )&lt;=0),"WeanStd","")
&amp;                   IF(AND((NC$44-Sheep!$R$321-Sheep!$N$252                                )&gt;(NC$44-ND$44),(NC$44-Sheep!$R$321-Sheep!$N$252                                )&lt;=0),"WeanAlt1","")
&amp;                   IF(AND((NC$44-Sheep!$R$322-Sheep!$N$252                                )&gt;(NC$44-ND$44),(NC$44-Sheep!$R$322-Sheep!$N$252                                )&lt;=0),"WeanAlt2","")
&amp;IFERROR(IF(AND((NC$44-NC46                                                                                     )&gt;(NC$44-ND$44),(NC$44-NC46                                                                                     )&lt;=0),"Join-"    &amp;NC45,""),"")
&amp;IFERROR(IF(AND((NC$44-NC46-INDEX(Sheep!$V$327:$V$334,NC45,1))&gt;(NC$44-ND$44),(NC$44-NC46-INDEX(Sheep!$V$327:$V$334,NC45,1))&lt;=0),"Scan-"  &amp;NC45,""),"")
&amp;IFERROR(IF(AND((NC$44-NC46-150                                                                            )&gt;(NC$44-ND$44),(NC$44-NC46-150                                                                             )&lt;=0),"Birth-" &amp;NC45,""),"")
&amp;IFERROR(IF(AND((NC$44-NC46-150-Sheep!$R$320                                           )&gt;(NC$44-ND$44),(NC$44-NC46-150-Sheep!$R$320                                            )&lt;=0),"Wean-"&amp;NC45,""),"")
&amp;IFERROR(IF(AND((NC$44-NC46-150-Sheep!$R$321                                           )&gt;(NC$44-ND$44),(NC$44-NC46-150-Sheep!$R$321                                            )&lt;=0),"Alt1-"   &amp;NC45,""),"")
&amp;IFERROR(IF(AND((NC$44-NC46-150-Sheep!$R$322                                           )&gt;(NC$44-ND$44),(NC$44-NC46-150-Sheep!$R$322                                            )&lt;=0),"Alt2-"   &amp;NC45,""),"")</f>
        <v/>
      </c>
      <c r="ND47" s="440" t="str">
        <f xml:space="preserve">                    IF(AND((ND$44                                  -Sheep!$N$252                               )&gt;(ND$44-NE$44),(ND$44                                  -Sheep!$N$252                                )&lt;=0),"Born","")
&amp;                   IF(AND((ND$44-Sheep!$R$320-Sheep!$N$252                                )&gt;(ND$44-NE$44),(ND$44-Sheep!$R$320-Sheep!$N$252                                )&lt;=0),"WeanStd","")
&amp;                   IF(AND((ND$44-Sheep!$R$321-Sheep!$N$252                                )&gt;(ND$44-NE$44),(ND$44-Sheep!$R$321-Sheep!$N$252                                )&lt;=0),"WeanAlt1","")
&amp;                   IF(AND((ND$44-Sheep!$R$322-Sheep!$N$252                                )&gt;(ND$44-NE$44),(ND$44-Sheep!$R$322-Sheep!$N$252                                )&lt;=0),"WeanAlt2","")
&amp;IFERROR(IF(AND((ND$44-ND46                                                                                     )&gt;(ND$44-NE$44),(ND$44-ND46                                                                                     )&lt;=0),"Join-"    &amp;ND45,""),"")
&amp;IFERROR(IF(AND((ND$44-ND46-INDEX(Sheep!$V$327:$V$334,ND45,1))&gt;(ND$44-NE$44),(ND$44-ND46-INDEX(Sheep!$V$327:$V$334,ND45,1))&lt;=0),"Scan-"  &amp;ND45,""),"")
&amp;IFERROR(IF(AND((ND$44-ND46-150                                                                            )&gt;(ND$44-NE$44),(ND$44-ND46-150                                                                             )&lt;=0),"Birth-" &amp;ND45,""),"")
&amp;IFERROR(IF(AND((ND$44-ND46-150-Sheep!$R$320                                           )&gt;(ND$44-NE$44),(ND$44-ND46-150-Sheep!$R$320                                            )&lt;=0),"Wean-"&amp;ND45,""),"")
&amp;IFERROR(IF(AND((ND$44-ND46-150-Sheep!$R$321                                           )&gt;(ND$44-NE$44),(ND$44-ND46-150-Sheep!$R$321                                            )&lt;=0),"Alt1-"   &amp;ND45,""),"")
&amp;IFERROR(IF(AND((ND$44-ND46-150-Sheep!$R$322                                           )&gt;(ND$44-NE$44),(ND$44-ND46-150-Sheep!$R$322                                            )&lt;=0),"Alt2-"   &amp;ND45,""),"")</f>
        <v/>
      </c>
      <c r="NE47" s="440" t="str">
        <f xml:space="preserve">                    IF(AND((NE$44                                  -Sheep!$N$252                               )&gt;(NE$44-NF$44),(NE$44                                  -Sheep!$N$252                                )&lt;=0),"Born","")
&amp;                   IF(AND((NE$44-Sheep!$R$320-Sheep!$N$252                                )&gt;(NE$44-NF$44),(NE$44-Sheep!$R$320-Sheep!$N$252                                )&lt;=0),"WeanStd","")
&amp;                   IF(AND((NE$44-Sheep!$R$321-Sheep!$N$252                                )&gt;(NE$44-NF$44),(NE$44-Sheep!$R$321-Sheep!$N$252                                )&lt;=0),"WeanAlt1","")
&amp;                   IF(AND((NE$44-Sheep!$R$322-Sheep!$N$252                                )&gt;(NE$44-NF$44),(NE$44-Sheep!$R$322-Sheep!$N$252                                )&lt;=0),"WeanAlt2","")
&amp;IFERROR(IF(AND((NE$44-NE46                                                                                     )&gt;(NE$44-NF$44),(NE$44-NE46                                                                                     )&lt;=0),"Join-"    &amp;NE45,""),"")
&amp;IFERROR(IF(AND((NE$44-NE46-INDEX(Sheep!$V$327:$V$334,NE45,1))&gt;(NE$44-NF$44),(NE$44-NE46-INDEX(Sheep!$V$327:$V$334,NE45,1))&lt;=0),"Scan-"  &amp;NE45,""),"")
&amp;IFERROR(IF(AND((NE$44-NE46-150                                                                            )&gt;(NE$44-NF$44),(NE$44-NE46-150                                                                             )&lt;=0),"Birth-" &amp;NE45,""),"")
&amp;IFERROR(IF(AND((NE$44-NE46-150-Sheep!$R$320                                           )&gt;(NE$44-NF$44),(NE$44-NE46-150-Sheep!$R$320                                            )&lt;=0),"Wean-"&amp;NE45,""),"")
&amp;IFERROR(IF(AND((NE$44-NE46-150-Sheep!$R$321                                           )&gt;(NE$44-NF$44),(NE$44-NE46-150-Sheep!$R$321                                            )&lt;=0),"Alt1-"   &amp;NE45,""),"")
&amp;IFERROR(IF(AND((NE$44-NE46-150-Sheep!$R$322                                           )&gt;(NE$44-NF$44),(NE$44-NE46-150-Sheep!$R$322                                            )&lt;=0),"Alt2-"   &amp;NE45,""),"")</f>
        <v/>
      </c>
      <c r="NF47" s="440" t="str">
        <f xml:space="preserve">                    IF(AND((NF$44                                  -Sheep!$N$252                               )&gt;(NF$44-NG$44),(NF$44                                  -Sheep!$N$252                                )&lt;=0),"Born","")
&amp;                   IF(AND((NF$44-Sheep!$R$320-Sheep!$N$252                                )&gt;(NF$44-NG$44),(NF$44-Sheep!$R$320-Sheep!$N$252                                )&lt;=0),"WeanStd","")
&amp;                   IF(AND((NF$44-Sheep!$R$321-Sheep!$N$252                                )&gt;(NF$44-NG$44),(NF$44-Sheep!$R$321-Sheep!$N$252                                )&lt;=0),"WeanAlt1","")
&amp;                   IF(AND((NF$44-Sheep!$R$322-Sheep!$N$252                                )&gt;(NF$44-NG$44),(NF$44-Sheep!$R$322-Sheep!$N$252                                )&lt;=0),"WeanAlt2","")
&amp;IFERROR(IF(AND((NF$44-NF46                                                                                     )&gt;(NF$44-NG$44),(NF$44-NF46                                                                                     )&lt;=0),"Join-"    &amp;NF45,""),"")
&amp;IFERROR(IF(AND((NF$44-NF46-INDEX(Sheep!$V$327:$V$334,NF45,1))&gt;(NF$44-NG$44),(NF$44-NF46-INDEX(Sheep!$V$327:$V$334,NF45,1))&lt;=0),"Scan-"  &amp;NF45,""),"")
&amp;IFERROR(IF(AND((NF$44-NF46-150                                                                            )&gt;(NF$44-NG$44),(NF$44-NF46-150                                                                             )&lt;=0),"Birth-" &amp;NF45,""),"")
&amp;IFERROR(IF(AND((NF$44-NF46-150-Sheep!$R$320                                           )&gt;(NF$44-NG$44),(NF$44-NF46-150-Sheep!$R$320                                            )&lt;=0),"Wean-"&amp;NF45,""),"")
&amp;IFERROR(IF(AND((NF$44-NF46-150-Sheep!$R$321                                           )&gt;(NF$44-NG$44),(NF$44-NF46-150-Sheep!$R$321                                            )&lt;=0),"Alt1-"   &amp;NF45,""),"")
&amp;IFERROR(IF(AND((NF$44-NF46-150-Sheep!$R$322                                           )&gt;(NF$44-NG$44),(NF$44-NF46-150-Sheep!$R$322                                            )&lt;=0),"Alt2-"   &amp;NF45,""),"")</f>
        <v/>
      </c>
      <c r="NG47" s="440" t="str">
        <f xml:space="preserve">                    IF(AND((NG$44                                  -Sheep!$N$252                               )&gt;(NG$44-NH$44),(NG$44                                  -Sheep!$N$252                                )&lt;=0),"Born","")
&amp;                   IF(AND((NG$44-Sheep!$R$320-Sheep!$N$252                                )&gt;(NG$44-NH$44),(NG$44-Sheep!$R$320-Sheep!$N$252                                )&lt;=0),"WeanStd","")
&amp;                   IF(AND((NG$44-Sheep!$R$321-Sheep!$N$252                                )&gt;(NG$44-NH$44),(NG$44-Sheep!$R$321-Sheep!$N$252                                )&lt;=0),"WeanAlt1","")
&amp;                   IF(AND((NG$44-Sheep!$R$322-Sheep!$N$252                                )&gt;(NG$44-NH$44),(NG$44-Sheep!$R$322-Sheep!$N$252                                )&lt;=0),"WeanAlt2","")
&amp;IFERROR(IF(AND((NG$44-NG46                                                                                     )&gt;(NG$44-NH$44),(NG$44-NG46                                                                                     )&lt;=0),"Join-"    &amp;NG45,""),"")
&amp;IFERROR(IF(AND((NG$44-NG46-INDEX(Sheep!$V$327:$V$334,NG45,1))&gt;(NG$44-NH$44),(NG$44-NG46-INDEX(Sheep!$V$327:$V$334,NG45,1))&lt;=0),"Scan-"  &amp;NG45,""),"")
&amp;IFERROR(IF(AND((NG$44-NG46-150                                                                            )&gt;(NG$44-NH$44),(NG$44-NG46-150                                                                             )&lt;=0),"Birth-" &amp;NG45,""),"")
&amp;IFERROR(IF(AND((NG$44-NG46-150-Sheep!$R$320                                           )&gt;(NG$44-NH$44),(NG$44-NG46-150-Sheep!$R$320                                            )&lt;=0),"Wean-"&amp;NG45,""),"")
&amp;IFERROR(IF(AND((NG$44-NG46-150-Sheep!$R$321                                           )&gt;(NG$44-NH$44),(NG$44-NG46-150-Sheep!$R$321                                            )&lt;=0),"Alt1-"   &amp;NG45,""),"")
&amp;IFERROR(IF(AND((NG$44-NG46-150-Sheep!$R$322                                           )&gt;(NG$44-NH$44),(NG$44-NG46-150-Sheep!$R$322                                            )&lt;=0),"Alt2-"   &amp;NG45,""),"")</f>
        <v/>
      </c>
      <c r="NH47" s="440" t="str">
        <f xml:space="preserve">                    IF(AND((NH$44                                  -Sheep!$N$252                               )&gt;(NH$44-NI$44),(NH$44                                  -Sheep!$N$252                                )&lt;=0),"Born","")
&amp;                   IF(AND((NH$44-Sheep!$R$320-Sheep!$N$252                                )&gt;(NH$44-NI$44),(NH$44-Sheep!$R$320-Sheep!$N$252                                )&lt;=0),"WeanStd","")
&amp;                   IF(AND((NH$44-Sheep!$R$321-Sheep!$N$252                                )&gt;(NH$44-NI$44),(NH$44-Sheep!$R$321-Sheep!$N$252                                )&lt;=0),"WeanAlt1","")
&amp;                   IF(AND((NH$44-Sheep!$R$322-Sheep!$N$252                                )&gt;(NH$44-NI$44),(NH$44-Sheep!$R$322-Sheep!$N$252                                )&lt;=0),"WeanAlt2","")
&amp;IFERROR(IF(AND((NH$44-NH46                                                                                     )&gt;(NH$44-NI$44),(NH$44-NH46                                                                                     )&lt;=0),"Join-"    &amp;NH45,""),"")
&amp;IFERROR(IF(AND((NH$44-NH46-INDEX(Sheep!$V$327:$V$334,NH45,1))&gt;(NH$44-NI$44),(NH$44-NH46-INDEX(Sheep!$V$327:$V$334,NH45,1))&lt;=0),"Scan-"  &amp;NH45,""),"")
&amp;IFERROR(IF(AND((NH$44-NH46-150                                                                            )&gt;(NH$44-NI$44),(NH$44-NH46-150                                                                             )&lt;=0),"Birth-" &amp;NH45,""),"")
&amp;IFERROR(IF(AND((NH$44-NH46-150-Sheep!$R$320                                           )&gt;(NH$44-NI$44),(NH$44-NH46-150-Sheep!$R$320                                            )&lt;=0),"Wean-"&amp;NH45,""),"")
&amp;IFERROR(IF(AND((NH$44-NH46-150-Sheep!$R$321                                           )&gt;(NH$44-NI$44),(NH$44-NH46-150-Sheep!$R$321                                            )&lt;=0),"Alt1-"   &amp;NH45,""),"")
&amp;IFERROR(IF(AND((NH$44-NH46-150-Sheep!$R$322                                           )&gt;(NH$44-NI$44),(NH$44-NH46-150-Sheep!$R$322                                            )&lt;=0),"Alt2-"   &amp;NH45,""),"")</f>
        <v>Join-7</v>
      </c>
      <c r="NI47" s="440" t="str">
        <f xml:space="preserve">                    IF(AND((NI$44                                  -Sheep!$N$252                               )&gt;(NI$44-NJ$44),(NI$44                                  -Sheep!$N$252                                )&lt;=0),"Born","")
&amp;                   IF(AND((NI$44-Sheep!$R$320-Sheep!$N$252                                )&gt;(NI$44-NJ$44),(NI$44-Sheep!$R$320-Sheep!$N$252                                )&lt;=0),"WeanStd","")
&amp;                   IF(AND((NI$44-Sheep!$R$321-Sheep!$N$252                                )&gt;(NI$44-NJ$44),(NI$44-Sheep!$R$321-Sheep!$N$252                                )&lt;=0),"WeanAlt1","")
&amp;                   IF(AND((NI$44-Sheep!$R$322-Sheep!$N$252                                )&gt;(NI$44-NJ$44),(NI$44-Sheep!$R$322-Sheep!$N$252                                )&lt;=0),"WeanAlt2","")
&amp;IFERROR(IF(AND((NI$44-NI46                                                                                     )&gt;(NI$44-NJ$44),(NI$44-NI46                                                                                     )&lt;=0),"Join-"    &amp;NI45,""),"")
&amp;IFERROR(IF(AND((NI$44-NI46-INDEX(Sheep!$V$327:$V$334,NI45,1))&gt;(NI$44-NJ$44),(NI$44-NI46-INDEX(Sheep!$V$327:$V$334,NI45,1))&lt;=0),"Scan-"  &amp;NI45,""),"")
&amp;IFERROR(IF(AND((NI$44-NI46-150                                                                            )&gt;(NI$44-NJ$44),(NI$44-NI46-150                                                                             )&lt;=0),"Birth-" &amp;NI45,""),"")
&amp;IFERROR(IF(AND((NI$44-NI46-150-Sheep!$R$320                                           )&gt;(NI$44-NJ$44),(NI$44-NI46-150-Sheep!$R$320                                            )&lt;=0),"Wean-"&amp;NI45,""),"")
&amp;IFERROR(IF(AND((NI$44-NI46-150-Sheep!$R$321                                           )&gt;(NI$44-NJ$44),(NI$44-NI46-150-Sheep!$R$321                                            )&lt;=0),"Alt1-"   &amp;NI45,""),"")
&amp;IFERROR(IF(AND((NI$44-NI46-150-Sheep!$R$322                                           )&gt;(NI$44-NJ$44),(NI$44-NI46-150-Sheep!$R$322                                            )&lt;=0),"Alt2-"   &amp;NI45,""),"")</f>
        <v/>
      </c>
      <c r="NJ47" s="440" t="str">
        <f xml:space="preserve">                    IF(AND((NJ$44                                  -Sheep!$N$252                               )&gt;(NJ$44-NK$44),(NJ$44                                  -Sheep!$N$252                                )&lt;=0),"Born","")
&amp;                   IF(AND((NJ$44-Sheep!$R$320-Sheep!$N$252                                )&gt;(NJ$44-NK$44),(NJ$44-Sheep!$R$320-Sheep!$N$252                                )&lt;=0),"WeanStd","")
&amp;                   IF(AND((NJ$44-Sheep!$R$321-Sheep!$N$252                                )&gt;(NJ$44-NK$44),(NJ$44-Sheep!$R$321-Sheep!$N$252                                )&lt;=0),"WeanAlt1","")
&amp;                   IF(AND((NJ$44-Sheep!$R$322-Sheep!$N$252                                )&gt;(NJ$44-NK$44),(NJ$44-Sheep!$R$322-Sheep!$N$252                                )&lt;=0),"WeanAlt2","")
&amp;IFERROR(IF(AND((NJ$44-NJ46                                                                                     )&gt;(NJ$44-NK$44),(NJ$44-NJ46                                                                                     )&lt;=0),"Join-"    &amp;NJ45,""),"")
&amp;IFERROR(IF(AND((NJ$44-NJ46-INDEX(Sheep!$V$327:$V$334,NJ45,1))&gt;(NJ$44-NK$44),(NJ$44-NJ46-INDEX(Sheep!$V$327:$V$334,NJ45,1))&lt;=0),"Scan-"  &amp;NJ45,""),"")
&amp;IFERROR(IF(AND((NJ$44-NJ46-150                                                                            )&gt;(NJ$44-NK$44),(NJ$44-NJ46-150                                                                             )&lt;=0),"Birth-" &amp;NJ45,""),"")
&amp;IFERROR(IF(AND((NJ$44-NJ46-150-Sheep!$R$320                                           )&gt;(NJ$44-NK$44),(NJ$44-NJ46-150-Sheep!$R$320                                            )&lt;=0),"Wean-"&amp;NJ45,""),"")
&amp;IFERROR(IF(AND((NJ$44-NJ46-150-Sheep!$R$321                                           )&gt;(NJ$44-NK$44),(NJ$44-NJ46-150-Sheep!$R$321                                            )&lt;=0),"Alt1-"   &amp;NJ45,""),"")
&amp;IFERROR(IF(AND((NJ$44-NJ46-150-Sheep!$R$322                                           )&gt;(NJ$44-NK$44),(NJ$44-NJ46-150-Sheep!$R$322                                            )&lt;=0),"Alt2-"   &amp;NJ45,""),"")</f>
        <v/>
      </c>
      <c r="NK47" s="440" t="str">
        <f xml:space="preserve">                    IF(AND((NK$44                                  -Sheep!$N$252                               )&gt;(NK$44-NL$44),(NK$44                                  -Sheep!$N$252                                )&lt;=0),"Born","")
&amp;                   IF(AND((NK$44-Sheep!$R$320-Sheep!$N$252                                )&gt;(NK$44-NL$44),(NK$44-Sheep!$R$320-Sheep!$N$252                                )&lt;=0),"WeanStd","")
&amp;                   IF(AND((NK$44-Sheep!$R$321-Sheep!$N$252                                )&gt;(NK$44-NL$44),(NK$44-Sheep!$R$321-Sheep!$N$252                                )&lt;=0),"WeanAlt1","")
&amp;                   IF(AND((NK$44-Sheep!$R$322-Sheep!$N$252                                )&gt;(NK$44-NL$44),(NK$44-Sheep!$R$322-Sheep!$N$252                                )&lt;=0),"WeanAlt2","")
&amp;IFERROR(IF(AND((NK$44-NK46                                                                                     )&gt;(NK$44-NL$44),(NK$44-NK46                                                                                     )&lt;=0),"Join-"    &amp;NK45,""),"")
&amp;IFERROR(IF(AND((NK$44-NK46-INDEX(Sheep!$V$327:$V$334,NK45,1))&gt;(NK$44-NL$44),(NK$44-NK46-INDEX(Sheep!$V$327:$V$334,NK45,1))&lt;=0),"Scan-"  &amp;NK45,""),"")
&amp;IFERROR(IF(AND((NK$44-NK46-150                                                                            )&gt;(NK$44-NL$44),(NK$44-NK46-150                                                                             )&lt;=0),"Birth-" &amp;NK45,""),"")
&amp;IFERROR(IF(AND((NK$44-NK46-150-Sheep!$R$320                                           )&gt;(NK$44-NL$44),(NK$44-NK46-150-Sheep!$R$320                                            )&lt;=0),"Wean-"&amp;NK45,""),"")
&amp;IFERROR(IF(AND((NK$44-NK46-150-Sheep!$R$321                                           )&gt;(NK$44-NL$44),(NK$44-NK46-150-Sheep!$R$321                                            )&lt;=0),"Alt1-"   &amp;NK45,""),"")
&amp;IFERROR(IF(AND((NK$44-NK46-150-Sheep!$R$322                                           )&gt;(NK$44-NL$44),(NK$44-NK46-150-Sheep!$R$322                                            )&lt;=0),"Alt2-"   &amp;NK45,""),"")</f>
        <v/>
      </c>
      <c r="NL47" s="440" t="str">
        <f xml:space="preserve">                    IF(AND((NL$44                                  -Sheep!$N$252                               )&gt;(NL$44-NM$44),(NL$44                                  -Sheep!$N$252                                )&lt;=0),"Born","")
&amp;                   IF(AND((NL$44-Sheep!$R$320-Sheep!$N$252                                )&gt;(NL$44-NM$44),(NL$44-Sheep!$R$320-Sheep!$N$252                                )&lt;=0),"WeanStd","")
&amp;                   IF(AND((NL$44-Sheep!$R$321-Sheep!$N$252                                )&gt;(NL$44-NM$44),(NL$44-Sheep!$R$321-Sheep!$N$252                                )&lt;=0),"WeanAlt1","")
&amp;                   IF(AND((NL$44-Sheep!$R$322-Sheep!$N$252                                )&gt;(NL$44-NM$44),(NL$44-Sheep!$R$322-Sheep!$N$252                                )&lt;=0),"WeanAlt2","")
&amp;IFERROR(IF(AND((NL$44-NL46                                                                                     )&gt;(NL$44-NM$44),(NL$44-NL46                                                                                     )&lt;=0),"Join-"    &amp;NL45,""),"")
&amp;IFERROR(IF(AND((NL$44-NL46-INDEX(Sheep!$V$327:$V$334,NL45,1))&gt;(NL$44-NM$44),(NL$44-NL46-INDEX(Sheep!$V$327:$V$334,NL45,1))&lt;=0),"Scan-"  &amp;NL45,""),"")
&amp;IFERROR(IF(AND((NL$44-NL46-150                                                                            )&gt;(NL$44-NM$44),(NL$44-NL46-150                                                                             )&lt;=0),"Birth-" &amp;NL45,""),"")
&amp;IFERROR(IF(AND((NL$44-NL46-150-Sheep!$R$320                                           )&gt;(NL$44-NM$44),(NL$44-NL46-150-Sheep!$R$320                                            )&lt;=0),"Wean-"&amp;NL45,""),"")
&amp;IFERROR(IF(AND((NL$44-NL46-150-Sheep!$R$321                                           )&gt;(NL$44-NM$44),(NL$44-NL46-150-Sheep!$R$321                                            )&lt;=0),"Alt1-"   &amp;NL45,""),"")
&amp;IFERROR(IF(AND((NL$44-NL46-150-Sheep!$R$322                                           )&gt;(NL$44-NM$44),(NL$44-NL46-150-Sheep!$R$322                                            )&lt;=0),"Alt2-"   &amp;NL45,""),"")</f>
        <v/>
      </c>
      <c r="NM47" s="440" t="str">
        <f xml:space="preserve">                    IF(AND((NM$44                                  -Sheep!$N$252                               )&gt;(NM$44-NN$44),(NM$44                                  -Sheep!$N$252                                )&lt;=0),"Born","")
&amp;                   IF(AND((NM$44-Sheep!$R$320-Sheep!$N$252                                )&gt;(NM$44-NN$44),(NM$44-Sheep!$R$320-Sheep!$N$252                                )&lt;=0),"WeanStd","")
&amp;                   IF(AND((NM$44-Sheep!$R$321-Sheep!$N$252                                )&gt;(NM$44-NN$44),(NM$44-Sheep!$R$321-Sheep!$N$252                                )&lt;=0),"WeanAlt1","")
&amp;                   IF(AND((NM$44-Sheep!$R$322-Sheep!$N$252                                )&gt;(NM$44-NN$44),(NM$44-Sheep!$R$322-Sheep!$N$252                                )&lt;=0),"WeanAlt2","")
&amp;IFERROR(IF(AND((NM$44-NM46                                                                                     )&gt;(NM$44-NN$44),(NM$44-NM46                                                                                     )&lt;=0),"Join-"    &amp;NM45,""),"")
&amp;IFERROR(IF(AND((NM$44-NM46-INDEX(Sheep!$V$327:$V$334,NM45,1))&gt;(NM$44-NN$44),(NM$44-NM46-INDEX(Sheep!$V$327:$V$334,NM45,1))&lt;=0),"Scan-"  &amp;NM45,""),"")
&amp;IFERROR(IF(AND((NM$44-NM46-150                                                                            )&gt;(NM$44-NN$44),(NM$44-NM46-150                                                                             )&lt;=0),"Birth-" &amp;NM45,""),"")
&amp;IFERROR(IF(AND((NM$44-NM46-150-Sheep!$R$320                                           )&gt;(NM$44-NN$44),(NM$44-NM46-150-Sheep!$R$320                                            )&lt;=0),"Wean-"&amp;NM45,""),"")
&amp;IFERROR(IF(AND((NM$44-NM46-150-Sheep!$R$321                                           )&gt;(NM$44-NN$44),(NM$44-NM46-150-Sheep!$R$321                                            )&lt;=0),"Alt1-"   &amp;NM45,""),"")
&amp;IFERROR(IF(AND((NM$44-NM46-150-Sheep!$R$322                                           )&gt;(NM$44-NN$44),(NM$44-NM46-150-Sheep!$R$322                                            )&lt;=0),"Alt2-"   &amp;NM45,""),"")</f>
        <v/>
      </c>
      <c r="NN47" s="440" t="str">
        <f xml:space="preserve">                    IF(AND((NN$44                                  -Sheep!$N$252                               )&gt;(NN$44-NO$44),(NN$44                                  -Sheep!$N$252                                )&lt;=0),"Born","")
&amp;                   IF(AND((NN$44-Sheep!$R$320-Sheep!$N$252                                )&gt;(NN$44-NO$44),(NN$44-Sheep!$R$320-Sheep!$N$252                                )&lt;=0),"WeanStd","")
&amp;                   IF(AND((NN$44-Sheep!$R$321-Sheep!$N$252                                )&gt;(NN$44-NO$44),(NN$44-Sheep!$R$321-Sheep!$N$252                                )&lt;=0),"WeanAlt1","")
&amp;                   IF(AND((NN$44-Sheep!$R$322-Sheep!$N$252                                )&gt;(NN$44-NO$44),(NN$44-Sheep!$R$322-Sheep!$N$252                                )&lt;=0),"WeanAlt2","")
&amp;IFERROR(IF(AND((NN$44-NN46                                                                                     )&gt;(NN$44-NO$44),(NN$44-NN46                                                                                     )&lt;=0),"Join-"    &amp;NN45,""),"")
&amp;IFERROR(IF(AND((NN$44-NN46-INDEX(Sheep!$V$327:$V$334,NN45,1))&gt;(NN$44-NO$44),(NN$44-NN46-INDEX(Sheep!$V$327:$V$334,NN45,1))&lt;=0),"Scan-"  &amp;NN45,""),"")
&amp;IFERROR(IF(AND((NN$44-NN46-150                                                                            )&gt;(NN$44-NO$44),(NN$44-NN46-150                                                                             )&lt;=0),"Birth-" &amp;NN45,""),"")
&amp;IFERROR(IF(AND((NN$44-NN46-150-Sheep!$R$320                                           )&gt;(NN$44-NO$44),(NN$44-NN46-150-Sheep!$R$320                                            )&lt;=0),"Wean-"&amp;NN45,""),"")
&amp;IFERROR(IF(AND((NN$44-NN46-150-Sheep!$R$321                                           )&gt;(NN$44-NO$44),(NN$44-NN46-150-Sheep!$R$321                                            )&lt;=0),"Alt1-"   &amp;NN45,""),"")
&amp;IFERROR(IF(AND((NN$44-NN46-150-Sheep!$R$322                                           )&gt;(NN$44-NO$44),(NN$44-NN46-150-Sheep!$R$322                                            )&lt;=0),"Alt2-"   &amp;NN45,""),"")</f>
        <v/>
      </c>
      <c r="NO47" s="440" t="str">
        <f xml:space="preserve">                    IF(AND((NO$44                                  -Sheep!$N$252                               )&gt;(NO$44-NP$44),(NO$44                                  -Sheep!$N$252                                )&lt;=0),"Born","")
&amp;                   IF(AND((NO$44-Sheep!$R$320-Sheep!$N$252                                )&gt;(NO$44-NP$44),(NO$44-Sheep!$R$320-Sheep!$N$252                                )&lt;=0),"WeanStd","")
&amp;                   IF(AND((NO$44-Sheep!$R$321-Sheep!$N$252                                )&gt;(NO$44-NP$44),(NO$44-Sheep!$R$321-Sheep!$N$252                                )&lt;=0),"WeanAlt1","")
&amp;                   IF(AND((NO$44-Sheep!$R$322-Sheep!$N$252                                )&gt;(NO$44-NP$44),(NO$44-Sheep!$R$322-Sheep!$N$252                                )&lt;=0),"WeanAlt2","")
&amp;IFERROR(IF(AND((NO$44-NO46                                                                                     )&gt;(NO$44-NP$44),(NO$44-NO46                                                                                     )&lt;=0),"Join-"    &amp;NO45,""),"")
&amp;IFERROR(IF(AND((NO$44-NO46-INDEX(Sheep!$V$327:$V$334,NO45,1))&gt;(NO$44-NP$44),(NO$44-NO46-INDEX(Sheep!$V$327:$V$334,NO45,1))&lt;=0),"Scan-"  &amp;NO45,""),"")
&amp;IFERROR(IF(AND((NO$44-NO46-150                                                                            )&gt;(NO$44-NP$44),(NO$44-NO46-150                                                                             )&lt;=0),"Birth-" &amp;NO45,""),"")
&amp;IFERROR(IF(AND((NO$44-NO46-150-Sheep!$R$320                                           )&gt;(NO$44-NP$44),(NO$44-NO46-150-Sheep!$R$320                                            )&lt;=0),"Wean-"&amp;NO45,""),"")
&amp;IFERROR(IF(AND((NO$44-NO46-150-Sheep!$R$321                                           )&gt;(NO$44-NP$44),(NO$44-NO46-150-Sheep!$R$321                                            )&lt;=0),"Alt1-"   &amp;NO45,""),"")
&amp;IFERROR(IF(AND((NO$44-NO46-150-Sheep!$R$322                                           )&gt;(NO$44-NP$44),(NO$44-NO46-150-Sheep!$R$322                                            )&lt;=0),"Alt2-"   &amp;NO45,""),"")</f>
        <v/>
      </c>
      <c r="NP47" s="440" t="str">
        <f xml:space="preserve">                    IF(AND((NP$44                                  -Sheep!$N$252                               )&gt;(NP$44-NQ$44),(NP$44                                  -Sheep!$N$252                                )&lt;=0),"Born","")
&amp;                   IF(AND((NP$44-Sheep!$R$320-Sheep!$N$252                                )&gt;(NP$44-NQ$44),(NP$44-Sheep!$R$320-Sheep!$N$252                                )&lt;=0),"WeanStd","")
&amp;                   IF(AND((NP$44-Sheep!$R$321-Sheep!$N$252                                )&gt;(NP$44-NQ$44),(NP$44-Sheep!$R$321-Sheep!$N$252                                )&lt;=0),"WeanAlt1","")
&amp;                   IF(AND((NP$44-Sheep!$R$322-Sheep!$N$252                                )&gt;(NP$44-NQ$44),(NP$44-Sheep!$R$322-Sheep!$N$252                                )&lt;=0),"WeanAlt2","")
&amp;IFERROR(IF(AND((NP$44-NP46                                                                                     )&gt;(NP$44-NQ$44),(NP$44-NP46                                                                                     )&lt;=0),"Join-"    &amp;NP45,""),"")
&amp;IFERROR(IF(AND((NP$44-NP46-INDEX(Sheep!$V$327:$V$334,NP45,1))&gt;(NP$44-NQ$44),(NP$44-NP46-INDEX(Sheep!$V$327:$V$334,NP45,1))&lt;=0),"Scan-"  &amp;NP45,""),"")
&amp;IFERROR(IF(AND((NP$44-NP46-150                                                                            )&gt;(NP$44-NQ$44),(NP$44-NP46-150                                                                             )&lt;=0),"Birth-" &amp;NP45,""),"")
&amp;IFERROR(IF(AND((NP$44-NP46-150-Sheep!$R$320                                           )&gt;(NP$44-NQ$44),(NP$44-NP46-150-Sheep!$R$320                                            )&lt;=0),"Wean-"&amp;NP45,""),"")
&amp;IFERROR(IF(AND((NP$44-NP46-150-Sheep!$R$321                                           )&gt;(NP$44-NQ$44),(NP$44-NP46-150-Sheep!$R$321                                            )&lt;=0),"Alt1-"   &amp;NP45,""),"")
&amp;IFERROR(IF(AND((NP$44-NP46-150-Sheep!$R$322                                           )&gt;(NP$44-NQ$44),(NP$44-NP46-150-Sheep!$R$322                                            )&lt;=0),"Alt2-"   &amp;NP45,""),"")</f>
        <v/>
      </c>
      <c r="NQ47" s="440" t="str">
        <f xml:space="preserve">                    IF(AND((NQ$44                                  -Sheep!$N$252                               )&gt;(NQ$44-NR$44),(NQ$44                                  -Sheep!$N$252                                )&lt;=0),"Born","")
&amp;                   IF(AND((NQ$44-Sheep!$R$320-Sheep!$N$252                                )&gt;(NQ$44-NR$44),(NQ$44-Sheep!$R$320-Sheep!$N$252                                )&lt;=0),"WeanStd","")
&amp;                   IF(AND((NQ$44-Sheep!$R$321-Sheep!$N$252                                )&gt;(NQ$44-NR$44),(NQ$44-Sheep!$R$321-Sheep!$N$252                                )&lt;=0),"WeanAlt1","")
&amp;                   IF(AND((NQ$44-Sheep!$R$322-Sheep!$N$252                                )&gt;(NQ$44-NR$44),(NQ$44-Sheep!$R$322-Sheep!$N$252                                )&lt;=0),"WeanAlt2","")
&amp;IFERROR(IF(AND((NQ$44-NQ46                                                                                     )&gt;(NQ$44-NR$44),(NQ$44-NQ46                                                                                     )&lt;=0),"Join-"    &amp;NQ45,""),"")
&amp;IFERROR(IF(AND((NQ$44-NQ46-INDEX(Sheep!$V$327:$V$334,NQ45,1))&gt;(NQ$44-NR$44),(NQ$44-NQ46-INDEX(Sheep!$V$327:$V$334,NQ45,1))&lt;=0),"Scan-"  &amp;NQ45,""),"")
&amp;IFERROR(IF(AND((NQ$44-NQ46-150                                                                            )&gt;(NQ$44-NR$44),(NQ$44-NQ46-150                                                                             )&lt;=0),"Birth-" &amp;NQ45,""),"")
&amp;IFERROR(IF(AND((NQ$44-NQ46-150-Sheep!$R$320                                           )&gt;(NQ$44-NR$44),(NQ$44-NQ46-150-Sheep!$R$320                                            )&lt;=0),"Wean-"&amp;NQ45,""),"")
&amp;IFERROR(IF(AND((NQ$44-NQ46-150-Sheep!$R$321                                           )&gt;(NQ$44-NR$44),(NQ$44-NQ46-150-Sheep!$R$321                                            )&lt;=0),"Alt1-"   &amp;NQ45,""),"")
&amp;IFERROR(IF(AND((NQ$44-NQ46-150-Sheep!$R$322                                           )&gt;(NQ$44-NR$44),(NQ$44-NQ46-150-Sheep!$R$322                                            )&lt;=0),"Alt2-"   &amp;NQ45,""),"")</f>
        <v/>
      </c>
      <c r="NR47" s="440" t="str">
        <f xml:space="preserve">                    IF(AND((NR$44                                  -Sheep!$N$252                               )&gt;(NR$44-NS$44),(NR$44                                  -Sheep!$N$252                                )&lt;=0),"Born","")
&amp;                   IF(AND((NR$44-Sheep!$R$320-Sheep!$N$252                                )&gt;(NR$44-NS$44),(NR$44-Sheep!$R$320-Sheep!$N$252                                )&lt;=0),"WeanStd","")
&amp;                   IF(AND((NR$44-Sheep!$R$321-Sheep!$N$252                                )&gt;(NR$44-NS$44),(NR$44-Sheep!$R$321-Sheep!$N$252                                )&lt;=0),"WeanAlt1","")
&amp;                   IF(AND((NR$44-Sheep!$R$322-Sheep!$N$252                                )&gt;(NR$44-NS$44),(NR$44-Sheep!$R$322-Sheep!$N$252                                )&lt;=0),"WeanAlt2","")
&amp;IFERROR(IF(AND((NR$44-NR46                                                                                     )&gt;(NR$44-NS$44),(NR$44-NR46                                                                                     )&lt;=0),"Join-"    &amp;NR45,""),"")
&amp;IFERROR(IF(AND((NR$44-NR46-INDEX(Sheep!$V$327:$V$334,NR45,1))&gt;(NR$44-NS$44),(NR$44-NR46-INDEX(Sheep!$V$327:$V$334,NR45,1))&lt;=0),"Scan-"  &amp;NR45,""),"")
&amp;IFERROR(IF(AND((NR$44-NR46-150                                                                            )&gt;(NR$44-NS$44),(NR$44-NR46-150                                                                             )&lt;=0),"Birth-" &amp;NR45,""),"")
&amp;IFERROR(IF(AND((NR$44-NR46-150-Sheep!$R$320                                           )&gt;(NR$44-NS$44),(NR$44-NR46-150-Sheep!$R$320                                            )&lt;=0),"Wean-"&amp;NR45,""),"")
&amp;IFERROR(IF(AND((NR$44-NR46-150-Sheep!$R$321                                           )&gt;(NR$44-NS$44),(NR$44-NR46-150-Sheep!$R$321                                            )&lt;=0),"Alt1-"   &amp;NR45,""),"")
&amp;IFERROR(IF(AND((NR$44-NR46-150-Sheep!$R$322                                           )&gt;(NR$44-NS$44),(NR$44-NR46-150-Sheep!$R$322                                            )&lt;=0),"Alt2-"   &amp;NR45,""),"")</f>
        <v>Scan-7</v>
      </c>
      <c r="NS47" s="440" t="str">
        <f xml:space="preserve">                    IF(AND((NS$44                                  -Sheep!$N$252                               )&gt;(NS$44-NT$44),(NS$44                                  -Sheep!$N$252                                )&lt;=0),"Born","")
&amp;                   IF(AND((NS$44-Sheep!$R$320-Sheep!$N$252                                )&gt;(NS$44-NT$44),(NS$44-Sheep!$R$320-Sheep!$N$252                                )&lt;=0),"WeanStd","")
&amp;                   IF(AND((NS$44-Sheep!$R$321-Sheep!$N$252                                )&gt;(NS$44-NT$44),(NS$44-Sheep!$R$321-Sheep!$N$252                                )&lt;=0),"WeanAlt1","")
&amp;                   IF(AND((NS$44-Sheep!$R$322-Sheep!$N$252                                )&gt;(NS$44-NT$44),(NS$44-Sheep!$R$322-Sheep!$N$252                                )&lt;=0),"WeanAlt2","")
&amp;IFERROR(IF(AND((NS$44-NS46                                                                                     )&gt;(NS$44-NT$44),(NS$44-NS46                                                                                     )&lt;=0),"Join-"    &amp;NS45,""),"")
&amp;IFERROR(IF(AND((NS$44-NS46-INDEX(Sheep!$V$327:$V$334,NS45,1))&gt;(NS$44-NT$44),(NS$44-NS46-INDEX(Sheep!$V$327:$V$334,NS45,1))&lt;=0),"Scan-"  &amp;NS45,""),"")
&amp;IFERROR(IF(AND((NS$44-NS46-150                                                                            )&gt;(NS$44-NT$44),(NS$44-NS46-150                                                                             )&lt;=0),"Birth-" &amp;NS45,""),"")
&amp;IFERROR(IF(AND((NS$44-NS46-150-Sheep!$R$320                                           )&gt;(NS$44-NT$44),(NS$44-NS46-150-Sheep!$R$320                                            )&lt;=0),"Wean-"&amp;NS45,""),"")
&amp;IFERROR(IF(AND((NS$44-NS46-150-Sheep!$R$321                                           )&gt;(NS$44-NT$44),(NS$44-NS46-150-Sheep!$R$321                                            )&lt;=0),"Alt1-"   &amp;NS45,""),"")
&amp;IFERROR(IF(AND((NS$44-NS46-150-Sheep!$R$322                                           )&gt;(NS$44-NT$44),(NS$44-NS46-150-Sheep!$R$322                                            )&lt;=0),"Alt2-"   &amp;NS45,""),"")</f>
        <v/>
      </c>
      <c r="NT47" s="440" t="str">
        <f xml:space="preserve">                    IF(AND((NT$44                                  -Sheep!$N$252                               )&gt;(NT$44-NU$44),(NT$44                                  -Sheep!$N$252                                )&lt;=0),"Born","")
&amp;                   IF(AND((NT$44-Sheep!$R$320-Sheep!$N$252                                )&gt;(NT$44-NU$44),(NT$44-Sheep!$R$320-Sheep!$N$252                                )&lt;=0),"WeanStd","")
&amp;                   IF(AND((NT$44-Sheep!$R$321-Sheep!$N$252                                )&gt;(NT$44-NU$44),(NT$44-Sheep!$R$321-Sheep!$N$252                                )&lt;=0),"WeanAlt1","")
&amp;                   IF(AND((NT$44-Sheep!$R$322-Sheep!$N$252                                )&gt;(NT$44-NU$44),(NT$44-Sheep!$R$322-Sheep!$N$252                                )&lt;=0),"WeanAlt2","")
&amp;IFERROR(IF(AND((NT$44-NT46                                                                                     )&gt;(NT$44-NU$44),(NT$44-NT46                                                                                     )&lt;=0),"Join-"    &amp;NT45,""),"")
&amp;IFERROR(IF(AND((NT$44-NT46-INDEX(Sheep!$V$327:$V$334,NT45,1))&gt;(NT$44-NU$44),(NT$44-NT46-INDEX(Sheep!$V$327:$V$334,NT45,1))&lt;=0),"Scan-"  &amp;NT45,""),"")
&amp;IFERROR(IF(AND((NT$44-NT46-150                                                                            )&gt;(NT$44-NU$44),(NT$44-NT46-150                                                                             )&lt;=0),"Birth-" &amp;NT45,""),"")
&amp;IFERROR(IF(AND((NT$44-NT46-150-Sheep!$R$320                                           )&gt;(NT$44-NU$44),(NT$44-NT46-150-Sheep!$R$320                                            )&lt;=0),"Wean-"&amp;NT45,""),"")
&amp;IFERROR(IF(AND((NT$44-NT46-150-Sheep!$R$321                                           )&gt;(NT$44-NU$44),(NT$44-NT46-150-Sheep!$R$321                                            )&lt;=0),"Alt1-"   &amp;NT45,""),"")
&amp;IFERROR(IF(AND((NT$44-NT46-150-Sheep!$R$322                                           )&gt;(NT$44-NU$44),(NT$44-NT46-150-Sheep!$R$322                                            )&lt;=0),"Alt2-"   &amp;NT45,""),"")</f>
        <v/>
      </c>
      <c r="NU47" s="440" t="str">
        <f xml:space="preserve">                    IF(AND((NU$44                                  -Sheep!$N$252                               )&gt;(NU$44-NV$44),(NU$44                                  -Sheep!$N$252                                )&lt;=0),"Born","")
&amp;                   IF(AND((NU$44-Sheep!$R$320-Sheep!$N$252                                )&gt;(NU$44-NV$44),(NU$44-Sheep!$R$320-Sheep!$N$252                                )&lt;=0),"WeanStd","")
&amp;                   IF(AND((NU$44-Sheep!$R$321-Sheep!$N$252                                )&gt;(NU$44-NV$44),(NU$44-Sheep!$R$321-Sheep!$N$252                                )&lt;=0),"WeanAlt1","")
&amp;                   IF(AND((NU$44-Sheep!$R$322-Sheep!$N$252                                )&gt;(NU$44-NV$44),(NU$44-Sheep!$R$322-Sheep!$N$252                                )&lt;=0),"WeanAlt2","")
&amp;IFERROR(IF(AND((NU$44-NU46                                                                                     )&gt;(NU$44-NV$44),(NU$44-NU46                                                                                     )&lt;=0),"Join-"    &amp;NU45,""),"")
&amp;IFERROR(IF(AND((NU$44-NU46-INDEX(Sheep!$V$327:$V$334,NU45,1))&gt;(NU$44-NV$44),(NU$44-NU46-INDEX(Sheep!$V$327:$V$334,NU45,1))&lt;=0),"Scan-"  &amp;NU45,""),"")
&amp;IFERROR(IF(AND((NU$44-NU46-150                                                                            )&gt;(NU$44-NV$44),(NU$44-NU46-150                                                                             )&lt;=0),"Birth-" &amp;NU45,""),"")
&amp;IFERROR(IF(AND((NU$44-NU46-150-Sheep!$R$320                                           )&gt;(NU$44-NV$44),(NU$44-NU46-150-Sheep!$R$320                                            )&lt;=0),"Wean-"&amp;NU45,""),"")
&amp;IFERROR(IF(AND((NU$44-NU46-150-Sheep!$R$321                                           )&gt;(NU$44-NV$44),(NU$44-NU46-150-Sheep!$R$321                                            )&lt;=0),"Alt1-"   &amp;NU45,""),"")
&amp;IFERROR(IF(AND((NU$44-NU46-150-Sheep!$R$322                                           )&gt;(NU$44-NV$44),(NU$44-NU46-150-Sheep!$R$322                                            )&lt;=0),"Alt2-"   &amp;NU45,""),"")</f>
        <v/>
      </c>
      <c r="NV47" s="440" t="str">
        <f xml:space="preserve">                    IF(AND((NV$44                                  -Sheep!$N$252                               )&gt;(NV$44-NW$44),(NV$44                                  -Sheep!$N$252                                )&lt;=0),"Born","")
&amp;                   IF(AND((NV$44-Sheep!$R$320-Sheep!$N$252                                )&gt;(NV$44-NW$44),(NV$44-Sheep!$R$320-Sheep!$N$252                                )&lt;=0),"WeanStd","")
&amp;                   IF(AND((NV$44-Sheep!$R$321-Sheep!$N$252                                )&gt;(NV$44-NW$44),(NV$44-Sheep!$R$321-Sheep!$N$252                                )&lt;=0),"WeanAlt1","")
&amp;                   IF(AND((NV$44-Sheep!$R$322-Sheep!$N$252                                )&gt;(NV$44-NW$44),(NV$44-Sheep!$R$322-Sheep!$N$252                                )&lt;=0),"WeanAlt2","")
&amp;IFERROR(IF(AND((NV$44-NV46                                                                                     )&gt;(NV$44-NW$44),(NV$44-NV46                                                                                     )&lt;=0),"Join-"    &amp;NV45,""),"")
&amp;IFERROR(IF(AND((NV$44-NV46-INDEX(Sheep!$V$327:$V$334,NV45,1))&gt;(NV$44-NW$44),(NV$44-NV46-INDEX(Sheep!$V$327:$V$334,NV45,1))&lt;=0),"Scan-"  &amp;NV45,""),"")
&amp;IFERROR(IF(AND((NV$44-NV46-150                                                                            )&gt;(NV$44-NW$44),(NV$44-NV46-150                                                                             )&lt;=0),"Birth-" &amp;NV45,""),"")
&amp;IFERROR(IF(AND((NV$44-NV46-150-Sheep!$R$320                                           )&gt;(NV$44-NW$44),(NV$44-NV46-150-Sheep!$R$320                                            )&lt;=0),"Wean-"&amp;NV45,""),"")
&amp;IFERROR(IF(AND((NV$44-NV46-150-Sheep!$R$321                                           )&gt;(NV$44-NW$44),(NV$44-NV46-150-Sheep!$R$321                                            )&lt;=0),"Alt1-"   &amp;NV45,""),"")
&amp;IFERROR(IF(AND((NV$44-NV46-150-Sheep!$R$322                                           )&gt;(NV$44-NW$44),(NV$44-NV46-150-Sheep!$R$322                                            )&lt;=0),"Alt2-"   &amp;NV45,""),"")</f>
        <v/>
      </c>
      <c r="NW47" s="440" t="str">
        <f xml:space="preserve">                    IF(AND((NW$44                                  -Sheep!$N$252                               )&gt;(NW$44-NX$44),(NW$44                                  -Sheep!$N$252                                )&lt;=0),"Born","")
&amp;                   IF(AND((NW$44-Sheep!$R$320-Sheep!$N$252                                )&gt;(NW$44-NX$44),(NW$44-Sheep!$R$320-Sheep!$N$252                                )&lt;=0),"WeanStd","")
&amp;                   IF(AND((NW$44-Sheep!$R$321-Sheep!$N$252                                )&gt;(NW$44-NX$44),(NW$44-Sheep!$R$321-Sheep!$N$252                                )&lt;=0),"WeanAlt1","")
&amp;                   IF(AND((NW$44-Sheep!$R$322-Sheep!$N$252                                )&gt;(NW$44-NX$44),(NW$44-Sheep!$R$322-Sheep!$N$252                                )&lt;=0),"WeanAlt2","")
&amp;IFERROR(IF(AND((NW$44-NW46                                                                                     )&gt;(NW$44-NX$44),(NW$44-NW46                                                                                     )&lt;=0),"Join-"    &amp;NW45,""),"")
&amp;IFERROR(IF(AND((NW$44-NW46-INDEX(Sheep!$V$327:$V$334,NW45,1))&gt;(NW$44-NX$44),(NW$44-NW46-INDEX(Sheep!$V$327:$V$334,NW45,1))&lt;=0),"Scan-"  &amp;NW45,""),"")
&amp;IFERROR(IF(AND((NW$44-NW46-150                                                                            )&gt;(NW$44-NX$44),(NW$44-NW46-150                                                                             )&lt;=0),"Birth-" &amp;NW45,""),"")
&amp;IFERROR(IF(AND((NW$44-NW46-150-Sheep!$R$320                                           )&gt;(NW$44-NX$44),(NW$44-NW46-150-Sheep!$R$320                                            )&lt;=0),"Wean-"&amp;NW45,""),"")
&amp;IFERROR(IF(AND((NW$44-NW46-150-Sheep!$R$321                                           )&gt;(NW$44-NX$44),(NW$44-NW46-150-Sheep!$R$321                                            )&lt;=0),"Alt1-"   &amp;NW45,""),"")
&amp;IFERROR(IF(AND((NW$44-NW46-150-Sheep!$R$322                                           )&gt;(NW$44-NX$44),(NW$44-NW46-150-Sheep!$R$322                                            )&lt;=0),"Alt2-"   &amp;NW45,""),"")</f>
        <v/>
      </c>
      <c r="NX47" s="440" t="str">
        <f xml:space="preserve">                    IF(AND((NX$44                                  -Sheep!$N$252                               )&gt;(NX$44-NY$44),(NX$44                                  -Sheep!$N$252                                )&lt;=0),"Born","")
&amp;                   IF(AND((NX$44-Sheep!$R$320-Sheep!$N$252                                )&gt;(NX$44-NY$44),(NX$44-Sheep!$R$320-Sheep!$N$252                                )&lt;=0),"WeanStd","")
&amp;                   IF(AND((NX$44-Sheep!$R$321-Sheep!$N$252                                )&gt;(NX$44-NY$44),(NX$44-Sheep!$R$321-Sheep!$N$252                                )&lt;=0),"WeanAlt1","")
&amp;                   IF(AND((NX$44-Sheep!$R$322-Sheep!$N$252                                )&gt;(NX$44-NY$44),(NX$44-Sheep!$R$322-Sheep!$N$252                                )&lt;=0),"WeanAlt2","")
&amp;IFERROR(IF(AND((NX$44-NX46                                                                                     )&gt;(NX$44-NY$44),(NX$44-NX46                                                                                     )&lt;=0),"Join-"    &amp;NX45,""),"")
&amp;IFERROR(IF(AND((NX$44-NX46-INDEX(Sheep!$V$327:$V$334,NX45,1))&gt;(NX$44-NY$44),(NX$44-NX46-INDEX(Sheep!$V$327:$V$334,NX45,1))&lt;=0),"Scan-"  &amp;NX45,""),"")
&amp;IFERROR(IF(AND((NX$44-NX46-150                                                                            )&gt;(NX$44-NY$44),(NX$44-NX46-150                                                                             )&lt;=0),"Birth-" &amp;NX45,""),"")
&amp;IFERROR(IF(AND((NX$44-NX46-150-Sheep!$R$320                                           )&gt;(NX$44-NY$44),(NX$44-NX46-150-Sheep!$R$320                                            )&lt;=0),"Wean-"&amp;NX45,""),"")
&amp;IFERROR(IF(AND((NX$44-NX46-150-Sheep!$R$321                                           )&gt;(NX$44-NY$44),(NX$44-NX46-150-Sheep!$R$321                                            )&lt;=0),"Alt1-"   &amp;NX45,""),"")
&amp;IFERROR(IF(AND((NX$44-NX46-150-Sheep!$R$322                                           )&gt;(NX$44-NY$44),(NX$44-NX46-150-Sheep!$R$322                                            )&lt;=0),"Alt2-"   &amp;NX45,""),"")</f>
        <v/>
      </c>
      <c r="NY47" s="440" t="str">
        <f xml:space="preserve">                    IF(AND((NY$44                                  -Sheep!$N$252                               )&gt;(NY$44-NZ$44),(NY$44                                  -Sheep!$N$252                                )&lt;=0),"Born","")
&amp;                   IF(AND((NY$44-Sheep!$R$320-Sheep!$N$252                                )&gt;(NY$44-NZ$44),(NY$44-Sheep!$R$320-Sheep!$N$252                                )&lt;=0),"WeanStd","")
&amp;                   IF(AND((NY$44-Sheep!$R$321-Sheep!$N$252                                )&gt;(NY$44-NZ$44),(NY$44-Sheep!$R$321-Sheep!$N$252                                )&lt;=0),"WeanAlt1","")
&amp;                   IF(AND((NY$44-Sheep!$R$322-Sheep!$N$252                                )&gt;(NY$44-NZ$44),(NY$44-Sheep!$R$322-Sheep!$N$252                                )&lt;=0),"WeanAlt2","")
&amp;IFERROR(IF(AND((NY$44-NY46                                                                                     )&gt;(NY$44-NZ$44),(NY$44-NY46                                                                                     )&lt;=0),"Join-"    &amp;NY45,""),"")
&amp;IFERROR(IF(AND((NY$44-NY46-INDEX(Sheep!$V$327:$V$334,NY45,1))&gt;(NY$44-NZ$44),(NY$44-NY46-INDEX(Sheep!$V$327:$V$334,NY45,1))&lt;=0),"Scan-"  &amp;NY45,""),"")
&amp;IFERROR(IF(AND((NY$44-NY46-150                                                                            )&gt;(NY$44-NZ$44),(NY$44-NY46-150                                                                             )&lt;=0),"Birth-" &amp;NY45,""),"")
&amp;IFERROR(IF(AND((NY$44-NY46-150-Sheep!$R$320                                           )&gt;(NY$44-NZ$44),(NY$44-NY46-150-Sheep!$R$320                                            )&lt;=0),"Wean-"&amp;NY45,""),"")
&amp;IFERROR(IF(AND((NY$44-NY46-150-Sheep!$R$321                                           )&gt;(NY$44-NZ$44),(NY$44-NY46-150-Sheep!$R$321                                            )&lt;=0),"Alt1-"   &amp;NY45,""),"")
&amp;IFERROR(IF(AND((NY$44-NY46-150-Sheep!$R$322                                           )&gt;(NY$44-NZ$44),(NY$44-NY46-150-Sheep!$R$322                                            )&lt;=0),"Alt2-"   &amp;NY45,""),"")</f>
        <v/>
      </c>
      <c r="NZ47" s="440" t="str">
        <f xml:space="preserve">                    IF(AND((NZ$44                                  -Sheep!$N$252                               )&gt;(NZ$44-OA$44),(NZ$44                                  -Sheep!$N$252                                )&lt;=0),"Born","")
&amp;                   IF(AND((NZ$44-Sheep!$R$320-Sheep!$N$252                                )&gt;(NZ$44-OA$44),(NZ$44-Sheep!$R$320-Sheep!$N$252                                )&lt;=0),"WeanStd","")
&amp;                   IF(AND((NZ$44-Sheep!$R$321-Sheep!$N$252                                )&gt;(NZ$44-OA$44),(NZ$44-Sheep!$R$321-Sheep!$N$252                                )&lt;=0),"WeanAlt1","")
&amp;                   IF(AND((NZ$44-Sheep!$R$322-Sheep!$N$252                                )&gt;(NZ$44-OA$44),(NZ$44-Sheep!$R$322-Sheep!$N$252                                )&lt;=0),"WeanAlt2","")
&amp;IFERROR(IF(AND((NZ$44-NZ46                                                                                     )&gt;(NZ$44-OA$44),(NZ$44-NZ46                                                                                     )&lt;=0),"Join-"    &amp;NZ45,""),"")
&amp;IFERROR(IF(AND((NZ$44-NZ46-INDEX(Sheep!$V$327:$V$334,NZ45,1))&gt;(NZ$44-OA$44),(NZ$44-NZ46-INDEX(Sheep!$V$327:$V$334,NZ45,1))&lt;=0),"Scan-"  &amp;NZ45,""),"")
&amp;IFERROR(IF(AND((NZ$44-NZ46-150                                                                            )&gt;(NZ$44-OA$44),(NZ$44-NZ46-150                                                                             )&lt;=0),"Birth-" &amp;NZ45,""),"")
&amp;IFERROR(IF(AND((NZ$44-NZ46-150-Sheep!$R$320                                           )&gt;(NZ$44-OA$44),(NZ$44-NZ46-150-Sheep!$R$320                                            )&lt;=0),"Wean-"&amp;NZ45,""),"")
&amp;IFERROR(IF(AND((NZ$44-NZ46-150-Sheep!$R$321                                           )&gt;(NZ$44-OA$44),(NZ$44-NZ46-150-Sheep!$R$321                                            )&lt;=0),"Alt1-"   &amp;NZ45,""),"")
&amp;IFERROR(IF(AND((NZ$44-NZ46-150-Sheep!$R$322                                           )&gt;(NZ$44-OA$44),(NZ$44-NZ46-150-Sheep!$R$322                                            )&lt;=0),"Alt2-"   &amp;NZ45,""),"")</f>
        <v/>
      </c>
      <c r="OA47" s="440" t="str">
        <f xml:space="preserve">                    IF(AND((OA$44                                  -Sheep!$N$252                               )&gt;(OA$44-OB$44),(OA$44                                  -Sheep!$N$252                                )&lt;=0),"Born","")
&amp;                   IF(AND((OA$44-Sheep!$R$320-Sheep!$N$252                                )&gt;(OA$44-OB$44),(OA$44-Sheep!$R$320-Sheep!$N$252                                )&lt;=0),"WeanStd","")
&amp;                   IF(AND((OA$44-Sheep!$R$321-Sheep!$N$252                                )&gt;(OA$44-OB$44),(OA$44-Sheep!$R$321-Sheep!$N$252                                )&lt;=0),"WeanAlt1","")
&amp;                   IF(AND((OA$44-Sheep!$R$322-Sheep!$N$252                                )&gt;(OA$44-OB$44),(OA$44-Sheep!$R$322-Sheep!$N$252                                )&lt;=0),"WeanAlt2","")
&amp;IFERROR(IF(AND((OA$44-OA46                                                                                     )&gt;(OA$44-OB$44),(OA$44-OA46                                                                                     )&lt;=0),"Join-"    &amp;OA45,""),"")
&amp;IFERROR(IF(AND((OA$44-OA46-INDEX(Sheep!$V$327:$V$334,OA45,1))&gt;(OA$44-OB$44),(OA$44-OA46-INDEX(Sheep!$V$327:$V$334,OA45,1))&lt;=0),"Scan-"  &amp;OA45,""),"")
&amp;IFERROR(IF(AND((OA$44-OA46-150                                                                            )&gt;(OA$44-OB$44),(OA$44-OA46-150                                                                             )&lt;=0),"Birth-" &amp;OA45,""),"")
&amp;IFERROR(IF(AND((OA$44-OA46-150-Sheep!$R$320                                           )&gt;(OA$44-OB$44),(OA$44-OA46-150-Sheep!$R$320                                            )&lt;=0),"Wean-"&amp;OA45,""),"")
&amp;IFERROR(IF(AND((OA$44-OA46-150-Sheep!$R$321                                           )&gt;(OA$44-OB$44),(OA$44-OA46-150-Sheep!$R$321                                            )&lt;=0),"Alt1-"   &amp;OA45,""),"")
&amp;IFERROR(IF(AND((OA$44-OA46-150-Sheep!$R$322                                           )&gt;(OA$44-OB$44),(OA$44-OA46-150-Sheep!$R$322                                            )&lt;=0),"Alt2-"   &amp;OA45,""),"")</f>
        <v/>
      </c>
      <c r="OB47" s="440" t="str">
        <f xml:space="preserve">                    IF(AND((OB$44                                  -Sheep!$N$252                               )&gt;(OB$44-OC$44),(OB$44                                  -Sheep!$N$252                                )&lt;=0),"Born","")
&amp;                   IF(AND((OB$44-Sheep!$R$320-Sheep!$N$252                                )&gt;(OB$44-OC$44),(OB$44-Sheep!$R$320-Sheep!$N$252                                )&lt;=0),"WeanStd","")
&amp;                   IF(AND((OB$44-Sheep!$R$321-Sheep!$N$252                                )&gt;(OB$44-OC$44),(OB$44-Sheep!$R$321-Sheep!$N$252                                )&lt;=0),"WeanAlt1","")
&amp;                   IF(AND((OB$44-Sheep!$R$322-Sheep!$N$252                                )&gt;(OB$44-OC$44),(OB$44-Sheep!$R$322-Sheep!$N$252                                )&lt;=0),"WeanAlt2","")
&amp;IFERROR(IF(AND((OB$44-OB46                                                                                     )&gt;(OB$44-OC$44),(OB$44-OB46                                                                                     )&lt;=0),"Join-"    &amp;OB45,""),"")
&amp;IFERROR(IF(AND((OB$44-OB46-INDEX(Sheep!$V$327:$V$334,OB45,1))&gt;(OB$44-OC$44),(OB$44-OB46-INDEX(Sheep!$V$327:$V$334,OB45,1))&lt;=0),"Scan-"  &amp;OB45,""),"")
&amp;IFERROR(IF(AND((OB$44-OB46-150                                                                            )&gt;(OB$44-OC$44),(OB$44-OB46-150                                                                             )&lt;=0),"Birth-" &amp;OB45,""),"")
&amp;IFERROR(IF(AND((OB$44-OB46-150-Sheep!$R$320                                           )&gt;(OB$44-OC$44),(OB$44-OB46-150-Sheep!$R$320                                            )&lt;=0),"Wean-"&amp;OB45,""),"")
&amp;IFERROR(IF(AND((OB$44-OB46-150-Sheep!$R$321                                           )&gt;(OB$44-OC$44),(OB$44-OB46-150-Sheep!$R$321                                            )&lt;=0),"Alt1-"   &amp;OB45,""),"")
&amp;IFERROR(IF(AND((OB$44-OB46-150-Sheep!$R$322                                           )&gt;(OB$44-OC$44),(OB$44-OB46-150-Sheep!$R$322                                            )&lt;=0),"Alt2-"   &amp;OB45,""),"")</f>
        <v/>
      </c>
      <c r="OC47" s="440" t="str">
        <f xml:space="preserve">                    IF(AND((OC$44                                  -Sheep!$N$252                               )&gt;(OC$44-OD$44),(OC$44                                  -Sheep!$N$252                                )&lt;=0),"Born","")
&amp;                   IF(AND((OC$44-Sheep!$R$320-Sheep!$N$252                                )&gt;(OC$44-OD$44),(OC$44-Sheep!$R$320-Sheep!$N$252                                )&lt;=0),"WeanStd","")
&amp;                   IF(AND((OC$44-Sheep!$R$321-Sheep!$N$252                                )&gt;(OC$44-OD$44),(OC$44-Sheep!$R$321-Sheep!$N$252                                )&lt;=0),"WeanAlt1","")
&amp;                   IF(AND((OC$44-Sheep!$R$322-Sheep!$N$252                                )&gt;(OC$44-OD$44),(OC$44-Sheep!$R$322-Sheep!$N$252                                )&lt;=0),"WeanAlt2","")
&amp;IFERROR(IF(AND((OC$44-OC46                                                                                     )&gt;(OC$44-OD$44),(OC$44-OC46                                                                                     )&lt;=0),"Join-"    &amp;OC45,""),"")
&amp;IFERROR(IF(AND((OC$44-OC46-INDEX(Sheep!$V$327:$V$334,OC45,1))&gt;(OC$44-OD$44),(OC$44-OC46-INDEX(Sheep!$V$327:$V$334,OC45,1))&lt;=0),"Scan-"  &amp;OC45,""),"")
&amp;IFERROR(IF(AND((OC$44-OC46-150                                                                            )&gt;(OC$44-OD$44),(OC$44-OC46-150                                                                             )&lt;=0),"Birth-" &amp;OC45,""),"")
&amp;IFERROR(IF(AND((OC$44-OC46-150-Sheep!$R$320                                           )&gt;(OC$44-OD$44),(OC$44-OC46-150-Sheep!$R$320                                            )&lt;=0),"Wean-"&amp;OC45,""),"")
&amp;IFERROR(IF(AND((OC$44-OC46-150-Sheep!$R$321                                           )&gt;(OC$44-OD$44),(OC$44-OC46-150-Sheep!$R$321                                            )&lt;=0),"Alt1-"   &amp;OC45,""),"")
&amp;IFERROR(IF(AND((OC$44-OC46-150-Sheep!$R$322                                           )&gt;(OC$44-OD$44),(OC$44-OC46-150-Sheep!$R$322                                            )&lt;=0),"Alt2-"   &amp;OC45,""),"")</f>
        <v/>
      </c>
      <c r="OD47" s="440" t="str">
        <f xml:space="preserve">                    IF(AND((OD$44                                  -Sheep!$N$252                               )&gt;(OD$44-OE$44),(OD$44                                  -Sheep!$N$252                                )&lt;=0),"Born","")
&amp;                   IF(AND((OD$44-Sheep!$R$320-Sheep!$N$252                                )&gt;(OD$44-OE$44),(OD$44-Sheep!$R$320-Sheep!$N$252                                )&lt;=0),"WeanStd","")
&amp;                   IF(AND((OD$44-Sheep!$R$321-Sheep!$N$252                                )&gt;(OD$44-OE$44),(OD$44-Sheep!$R$321-Sheep!$N$252                                )&lt;=0),"WeanAlt1","")
&amp;                   IF(AND((OD$44-Sheep!$R$322-Sheep!$N$252                                )&gt;(OD$44-OE$44),(OD$44-Sheep!$R$322-Sheep!$N$252                                )&lt;=0),"WeanAlt2","")
&amp;IFERROR(IF(AND((OD$44-OD46                                                                                     )&gt;(OD$44-OE$44),(OD$44-OD46                                                                                     )&lt;=0),"Join-"    &amp;OD45,""),"")
&amp;IFERROR(IF(AND((OD$44-OD46-INDEX(Sheep!$V$327:$V$334,OD45,1))&gt;(OD$44-OE$44),(OD$44-OD46-INDEX(Sheep!$V$327:$V$334,OD45,1))&lt;=0),"Scan-"  &amp;OD45,""),"")
&amp;IFERROR(IF(AND((OD$44-OD46-150                                                                            )&gt;(OD$44-OE$44),(OD$44-OD46-150                                                                             )&lt;=0),"Birth-" &amp;OD45,""),"")
&amp;IFERROR(IF(AND((OD$44-OD46-150-Sheep!$R$320                                           )&gt;(OD$44-OE$44),(OD$44-OD46-150-Sheep!$R$320                                            )&lt;=0),"Wean-"&amp;OD45,""),"")
&amp;IFERROR(IF(AND((OD$44-OD46-150-Sheep!$R$321                                           )&gt;(OD$44-OE$44),(OD$44-OD46-150-Sheep!$R$321                                            )&lt;=0),"Alt1-"   &amp;OD45,""),"")
&amp;IFERROR(IF(AND((OD$44-OD46-150-Sheep!$R$322                                           )&gt;(OD$44-OE$44),(OD$44-OD46-150-Sheep!$R$322                                            )&lt;=0),"Alt2-"   &amp;OD45,""),"")</f>
        <v>Birth-7</v>
      </c>
      <c r="OE47" s="440" t="str">
        <f xml:space="preserve">                    IF(AND((OE$44                                  -Sheep!$N$252                               )&gt;(OE$44-OF$44),(OE$44                                  -Sheep!$N$252                                )&lt;=0),"Born","")
&amp;                   IF(AND((OE$44-Sheep!$R$320-Sheep!$N$252                                )&gt;(OE$44-OF$44),(OE$44-Sheep!$R$320-Sheep!$N$252                                )&lt;=0),"WeanStd","")
&amp;                   IF(AND((OE$44-Sheep!$R$321-Sheep!$N$252                                )&gt;(OE$44-OF$44),(OE$44-Sheep!$R$321-Sheep!$N$252                                )&lt;=0),"WeanAlt1","")
&amp;                   IF(AND((OE$44-Sheep!$R$322-Sheep!$N$252                                )&gt;(OE$44-OF$44),(OE$44-Sheep!$R$322-Sheep!$N$252                                )&lt;=0),"WeanAlt2","")
&amp;IFERROR(IF(AND((OE$44-OE46                                                                                     )&gt;(OE$44-OF$44),(OE$44-OE46                                                                                     )&lt;=0),"Join-"    &amp;OE45,""),"")
&amp;IFERROR(IF(AND((OE$44-OE46-INDEX(Sheep!$V$327:$V$334,OE45,1))&gt;(OE$44-OF$44),(OE$44-OE46-INDEX(Sheep!$V$327:$V$334,OE45,1))&lt;=0),"Scan-"  &amp;OE45,""),"")
&amp;IFERROR(IF(AND((OE$44-OE46-150                                                                            )&gt;(OE$44-OF$44),(OE$44-OE46-150                                                                             )&lt;=0),"Birth-" &amp;OE45,""),"")
&amp;IFERROR(IF(AND((OE$44-OE46-150-Sheep!$R$320                                           )&gt;(OE$44-OF$44),(OE$44-OE46-150-Sheep!$R$320                                            )&lt;=0),"Wean-"&amp;OE45,""),"")
&amp;IFERROR(IF(AND((OE$44-OE46-150-Sheep!$R$321                                           )&gt;(OE$44-OF$44),(OE$44-OE46-150-Sheep!$R$321                                            )&lt;=0),"Alt1-"   &amp;OE45,""),"")
&amp;IFERROR(IF(AND((OE$44-OE46-150-Sheep!$R$322                                           )&gt;(OE$44-OF$44),(OE$44-OE46-150-Sheep!$R$322                                            )&lt;=0),"Alt2-"   &amp;OE45,""),"")</f>
        <v/>
      </c>
      <c r="OF47" s="440" t="str">
        <f xml:space="preserve">                    IF(AND((OF$44                                  -Sheep!$N$252                               )&gt;(OF$44-OG$44),(OF$44                                  -Sheep!$N$252                                )&lt;=0),"Born","")
&amp;                   IF(AND((OF$44-Sheep!$R$320-Sheep!$N$252                                )&gt;(OF$44-OG$44),(OF$44-Sheep!$R$320-Sheep!$N$252                                )&lt;=0),"WeanStd","")
&amp;                   IF(AND((OF$44-Sheep!$R$321-Sheep!$N$252                                )&gt;(OF$44-OG$44),(OF$44-Sheep!$R$321-Sheep!$N$252                                )&lt;=0),"WeanAlt1","")
&amp;                   IF(AND((OF$44-Sheep!$R$322-Sheep!$N$252                                )&gt;(OF$44-OG$44),(OF$44-Sheep!$R$322-Sheep!$N$252                                )&lt;=0),"WeanAlt2","")
&amp;IFERROR(IF(AND((OF$44-OF46                                                                                     )&gt;(OF$44-OG$44),(OF$44-OF46                                                                                     )&lt;=0),"Join-"    &amp;OF45,""),"")
&amp;IFERROR(IF(AND((OF$44-OF46-INDEX(Sheep!$V$327:$V$334,OF45,1))&gt;(OF$44-OG$44),(OF$44-OF46-INDEX(Sheep!$V$327:$V$334,OF45,1))&lt;=0),"Scan-"  &amp;OF45,""),"")
&amp;IFERROR(IF(AND((OF$44-OF46-150                                                                            )&gt;(OF$44-OG$44),(OF$44-OF46-150                                                                             )&lt;=0),"Birth-" &amp;OF45,""),"")
&amp;IFERROR(IF(AND((OF$44-OF46-150-Sheep!$R$320                                           )&gt;(OF$44-OG$44),(OF$44-OF46-150-Sheep!$R$320                                            )&lt;=0),"Wean-"&amp;OF45,""),"")
&amp;IFERROR(IF(AND((OF$44-OF46-150-Sheep!$R$321                                           )&gt;(OF$44-OG$44),(OF$44-OF46-150-Sheep!$R$321                                            )&lt;=0),"Alt1-"   &amp;OF45,""),"")
&amp;IFERROR(IF(AND((OF$44-OF46-150-Sheep!$R$322                                           )&gt;(OF$44-OG$44),(OF$44-OF46-150-Sheep!$R$322                                            )&lt;=0),"Alt2-"   &amp;OF45,""),"")</f>
        <v/>
      </c>
      <c r="OG47" s="440" t="str">
        <f xml:space="preserve">                    IF(AND((OG$44                                  -Sheep!$N$252                               )&gt;(OG$44-OH$44),(OG$44                                  -Sheep!$N$252                                )&lt;=0),"Born","")
&amp;                   IF(AND((OG$44-Sheep!$R$320-Sheep!$N$252                                )&gt;(OG$44-OH$44),(OG$44-Sheep!$R$320-Sheep!$N$252                                )&lt;=0),"WeanStd","")
&amp;                   IF(AND((OG$44-Sheep!$R$321-Sheep!$N$252                                )&gt;(OG$44-OH$44),(OG$44-Sheep!$R$321-Sheep!$N$252                                )&lt;=0),"WeanAlt1","")
&amp;                   IF(AND((OG$44-Sheep!$R$322-Sheep!$N$252                                )&gt;(OG$44-OH$44),(OG$44-Sheep!$R$322-Sheep!$N$252                                )&lt;=0),"WeanAlt2","")
&amp;IFERROR(IF(AND((OG$44-OG46                                                                                     )&gt;(OG$44-OH$44),(OG$44-OG46                                                                                     )&lt;=0),"Join-"    &amp;OG45,""),"")
&amp;IFERROR(IF(AND((OG$44-OG46-INDEX(Sheep!$V$327:$V$334,OG45,1))&gt;(OG$44-OH$44),(OG$44-OG46-INDEX(Sheep!$V$327:$V$334,OG45,1))&lt;=0),"Scan-"  &amp;OG45,""),"")
&amp;IFERROR(IF(AND((OG$44-OG46-150                                                                            )&gt;(OG$44-OH$44),(OG$44-OG46-150                                                                             )&lt;=0),"Birth-" &amp;OG45,""),"")
&amp;IFERROR(IF(AND((OG$44-OG46-150-Sheep!$R$320                                           )&gt;(OG$44-OH$44),(OG$44-OG46-150-Sheep!$R$320                                            )&lt;=0),"Wean-"&amp;OG45,""),"")
&amp;IFERROR(IF(AND((OG$44-OG46-150-Sheep!$R$321                                           )&gt;(OG$44-OH$44),(OG$44-OG46-150-Sheep!$R$321                                            )&lt;=0),"Alt1-"   &amp;OG45,""),"")
&amp;IFERROR(IF(AND((OG$44-OG46-150-Sheep!$R$322                                           )&gt;(OG$44-OH$44),(OG$44-OG46-150-Sheep!$R$322                                            )&lt;=0),"Alt2-"   &amp;OG45,""),"")</f>
        <v/>
      </c>
      <c r="OH47" s="440" t="str">
        <f xml:space="preserve">                    IF(AND((OH$44                                  -Sheep!$N$252                               )&gt;(OH$44-OI$44),(OH$44                                  -Sheep!$N$252                                )&lt;=0),"Born","")
&amp;                   IF(AND((OH$44-Sheep!$R$320-Sheep!$N$252                                )&gt;(OH$44-OI$44),(OH$44-Sheep!$R$320-Sheep!$N$252                                )&lt;=0),"WeanStd","")
&amp;                   IF(AND((OH$44-Sheep!$R$321-Sheep!$N$252                                )&gt;(OH$44-OI$44),(OH$44-Sheep!$R$321-Sheep!$N$252                                )&lt;=0),"WeanAlt1","")
&amp;                   IF(AND((OH$44-Sheep!$R$322-Sheep!$N$252                                )&gt;(OH$44-OI$44),(OH$44-Sheep!$R$322-Sheep!$N$252                                )&lt;=0),"WeanAlt2","")
&amp;IFERROR(IF(AND((OH$44-OH46                                                                                     )&gt;(OH$44-OI$44),(OH$44-OH46                                                                                     )&lt;=0),"Join-"    &amp;OH45,""),"")
&amp;IFERROR(IF(AND((OH$44-OH46-INDEX(Sheep!$V$327:$V$334,OH45,1))&gt;(OH$44-OI$44),(OH$44-OH46-INDEX(Sheep!$V$327:$V$334,OH45,1))&lt;=0),"Scan-"  &amp;OH45,""),"")
&amp;IFERROR(IF(AND((OH$44-OH46-150                                                                            )&gt;(OH$44-OI$44),(OH$44-OH46-150                                                                             )&lt;=0),"Birth-" &amp;OH45,""),"")
&amp;IFERROR(IF(AND((OH$44-OH46-150-Sheep!$R$320                                           )&gt;(OH$44-OI$44),(OH$44-OH46-150-Sheep!$R$320                                            )&lt;=0),"Wean-"&amp;OH45,""),"")
&amp;IFERROR(IF(AND((OH$44-OH46-150-Sheep!$R$321                                           )&gt;(OH$44-OI$44),(OH$44-OH46-150-Sheep!$R$321                                            )&lt;=0),"Alt1-"   &amp;OH45,""),"")
&amp;IFERROR(IF(AND((OH$44-OH46-150-Sheep!$R$322                                           )&gt;(OH$44-OI$44),(OH$44-OH46-150-Sheep!$R$322                                            )&lt;=0),"Alt2-"   &amp;OH45,""),"")</f>
        <v/>
      </c>
      <c r="OI47" s="440" t="str">
        <f xml:space="preserve">                    IF(AND((OI$44                                  -Sheep!$N$252                               )&gt;(OI$44-OJ$44),(OI$44                                  -Sheep!$N$252                                )&lt;=0),"Born","")
&amp;                   IF(AND((OI$44-Sheep!$R$320-Sheep!$N$252                                )&gt;(OI$44-OJ$44),(OI$44-Sheep!$R$320-Sheep!$N$252                                )&lt;=0),"WeanStd","")
&amp;                   IF(AND((OI$44-Sheep!$R$321-Sheep!$N$252                                )&gt;(OI$44-OJ$44),(OI$44-Sheep!$R$321-Sheep!$N$252                                )&lt;=0),"WeanAlt1","")
&amp;                   IF(AND((OI$44-Sheep!$R$322-Sheep!$N$252                                )&gt;(OI$44-OJ$44),(OI$44-Sheep!$R$322-Sheep!$N$252                                )&lt;=0),"WeanAlt2","")
&amp;IFERROR(IF(AND((OI$44-OI46                                                                                     )&gt;(OI$44-OJ$44),(OI$44-OI46                                                                                     )&lt;=0),"Join-"    &amp;OI45,""),"")
&amp;IFERROR(IF(AND((OI$44-OI46-INDEX(Sheep!$V$327:$V$334,OI45,1))&gt;(OI$44-OJ$44),(OI$44-OI46-INDEX(Sheep!$V$327:$V$334,OI45,1))&lt;=0),"Scan-"  &amp;OI45,""),"")
&amp;IFERROR(IF(AND((OI$44-OI46-150                                                                            )&gt;(OI$44-OJ$44),(OI$44-OI46-150                                                                             )&lt;=0),"Birth-" &amp;OI45,""),"")
&amp;IFERROR(IF(AND((OI$44-OI46-150-Sheep!$R$320                                           )&gt;(OI$44-OJ$44),(OI$44-OI46-150-Sheep!$R$320                                            )&lt;=0),"Wean-"&amp;OI45,""),"")
&amp;IFERROR(IF(AND((OI$44-OI46-150-Sheep!$R$321                                           )&gt;(OI$44-OJ$44),(OI$44-OI46-150-Sheep!$R$321                                            )&lt;=0),"Alt1-"   &amp;OI45,""),"")
&amp;IFERROR(IF(AND((OI$44-OI46-150-Sheep!$R$322                                           )&gt;(OI$44-OJ$44),(OI$44-OI46-150-Sheep!$R$322                                            )&lt;=0),"Alt2-"   &amp;OI45,""),"")</f>
        <v/>
      </c>
      <c r="OJ47" s="440" t="str">
        <f xml:space="preserve">                    IF(AND((OJ$44                                  -Sheep!$N$252                               )&gt;(OJ$44-OK$44),(OJ$44                                  -Sheep!$N$252                                )&lt;=0),"Born","")
&amp;                   IF(AND((OJ$44-Sheep!$R$320-Sheep!$N$252                                )&gt;(OJ$44-OK$44),(OJ$44-Sheep!$R$320-Sheep!$N$252                                )&lt;=0),"WeanStd","")
&amp;                   IF(AND((OJ$44-Sheep!$R$321-Sheep!$N$252                                )&gt;(OJ$44-OK$44),(OJ$44-Sheep!$R$321-Sheep!$N$252                                )&lt;=0),"WeanAlt1","")
&amp;                   IF(AND((OJ$44-Sheep!$R$322-Sheep!$N$252                                )&gt;(OJ$44-OK$44),(OJ$44-Sheep!$R$322-Sheep!$N$252                                )&lt;=0),"WeanAlt2","")
&amp;IFERROR(IF(AND((OJ$44-OJ46                                                                                     )&gt;(OJ$44-OK$44),(OJ$44-OJ46                                                                                     )&lt;=0),"Join-"    &amp;OJ45,""),"")
&amp;IFERROR(IF(AND((OJ$44-OJ46-INDEX(Sheep!$V$327:$V$334,OJ45,1))&gt;(OJ$44-OK$44),(OJ$44-OJ46-INDEX(Sheep!$V$327:$V$334,OJ45,1))&lt;=0),"Scan-"  &amp;OJ45,""),"")
&amp;IFERROR(IF(AND((OJ$44-OJ46-150                                                                            )&gt;(OJ$44-OK$44),(OJ$44-OJ46-150                                                                             )&lt;=0),"Birth-" &amp;OJ45,""),"")
&amp;IFERROR(IF(AND((OJ$44-OJ46-150-Sheep!$R$320                                           )&gt;(OJ$44-OK$44),(OJ$44-OJ46-150-Sheep!$R$320                                            )&lt;=0),"Wean-"&amp;OJ45,""),"")
&amp;IFERROR(IF(AND((OJ$44-OJ46-150-Sheep!$R$321                                           )&gt;(OJ$44-OK$44),(OJ$44-OJ46-150-Sheep!$R$321                                            )&lt;=0),"Alt1-"   &amp;OJ45,""),"")
&amp;IFERROR(IF(AND((OJ$44-OJ46-150-Sheep!$R$322                                           )&gt;(OJ$44-OK$44),(OJ$44-OJ46-150-Sheep!$R$322                                            )&lt;=0),"Alt2-"   &amp;OJ45,""),"")</f>
        <v/>
      </c>
      <c r="OK47" s="440" t="str">
        <f xml:space="preserve">                    IF(AND((OK$44                                  -Sheep!$N$252                               )&gt;(OK$44-OL$44),(OK$44                                  -Sheep!$N$252                                )&lt;=0),"Born","")
&amp;                   IF(AND((OK$44-Sheep!$R$320-Sheep!$N$252                                )&gt;(OK$44-OL$44),(OK$44-Sheep!$R$320-Sheep!$N$252                                )&lt;=0),"WeanStd","")
&amp;                   IF(AND((OK$44-Sheep!$R$321-Sheep!$N$252                                )&gt;(OK$44-OL$44),(OK$44-Sheep!$R$321-Sheep!$N$252                                )&lt;=0),"WeanAlt1","")
&amp;                   IF(AND((OK$44-Sheep!$R$322-Sheep!$N$252                                )&gt;(OK$44-OL$44),(OK$44-Sheep!$R$322-Sheep!$N$252                                )&lt;=0),"WeanAlt2","")
&amp;IFERROR(IF(AND((OK$44-OK46                                                                                     )&gt;(OK$44-OL$44),(OK$44-OK46                                                                                     )&lt;=0),"Join-"    &amp;OK45,""),"")
&amp;IFERROR(IF(AND((OK$44-OK46-INDEX(Sheep!$V$327:$V$334,OK45,1))&gt;(OK$44-OL$44),(OK$44-OK46-INDEX(Sheep!$V$327:$V$334,OK45,1))&lt;=0),"Scan-"  &amp;OK45,""),"")
&amp;IFERROR(IF(AND((OK$44-OK46-150                                                                            )&gt;(OK$44-OL$44),(OK$44-OK46-150                                                                             )&lt;=0),"Birth-" &amp;OK45,""),"")
&amp;IFERROR(IF(AND((OK$44-OK46-150-Sheep!$R$320                                           )&gt;(OK$44-OL$44),(OK$44-OK46-150-Sheep!$R$320                                            )&lt;=0),"Wean-"&amp;OK45,""),"")
&amp;IFERROR(IF(AND((OK$44-OK46-150-Sheep!$R$321                                           )&gt;(OK$44-OL$44),(OK$44-OK46-150-Sheep!$R$321                                            )&lt;=0),"Alt1-"   &amp;OK45,""),"")
&amp;IFERROR(IF(AND((OK$44-OK46-150-Sheep!$R$322                                           )&gt;(OK$44-OL$44),(OK$44-OK46-150-Sheep!$R$322                                            )&lt;=0),"Alt2-"   &amp;OK45,""),"")</f>
        <v/>
      </c>
      <c r="OL47" s="440" t="str">
        <f xml:space="preserve">                    IF(AND((OL$44                                  -Sheep!$N$252                               )&gt;(OL$44-OM$44),(OL$44                                  -Sheep!$N$252                                )&lt;=0),"Born","")
&amp;                   IF(AND((OL$44-Sheep!$R$320-Sheep!$N$252                                )&gt;(OL$44-OM$44),(OL$44-Sheep!$R$320-Sheep!$N$252                                )&lt;=0),"WeanStd","")
&amp;                   IF(AND((OL$44-Sheep!$R$321-Sheep!$N$252                                )&gt;(OL$44-OM$44),(OL$44-Sheep!$R$321-Sheep!$N$252                                )&lt;=0),"WeanAlt1","")
&amp;                   IF(AND((OL$44-Sheep!$R$322-Sheep!$N$252                                )&gt;(OL$44-OM$44),(OL$44-Sheep!$R$322-Sheep!$N$252                                )&lt;=0),"WeanAlt2","")
&amp;IFERROR(IF(AND((OL$44-OL46                                                                                     )&gt;(OL$44-OM$44),(OL$44-OL46                                                                                     )&lt;=0),"Join-"    &amp;OL45,""),"")
&amp;IFERROR(IF(AND((OL$44-OL46-INDEX(Sheep!$V$327:$V$334,OL45,1))&gt;(OL$44-OM$44),(OL$44-OL46-INDEX(Sheep!$V$327:$V$334,OL45,1))&lt;=0),"Scan-"  &amp;OL45,""),"")
&amp;IFERROR(IF(AND((OL$44-OL46-150                                                                            )&gt;(OL$44-OM$44),(OL$44-OL46-150                                                                             )&lt;=0),"Birth-" &amp;OL45,""),"")
&amp;IFERROR(IF(AND((OL$44-OL46-150-Sheep!$R$320                                           )&gt;(OL$44-OM$44),(OL$44-OL46-150-Sheep!$R$320                                            )&lt;=0),"Wean-"&amp;OL45,""),"")
&amp;IFERROR(IF(AND((OL$44-OL46-150-Sheep!$R$321                                           )&gt;(OL$44-OM$44),(OL$44-OL46-150-Sheep!$R$321                                            )&lt;=0),"Alt1-"   &amp;OL45,""),"")
&amp;IFERROR(IF(AND((OL$44-OL46-150-Sheep!$R$322                                           )&gt;(OL$44-OM$44),(OL$44-OL46-150-Sheep!$R$322                                            )&lt;=0),"Alt2-"   &amp;OL45,""),"")</f>
        <v/>
      </c>
      <c r="OM47" s="440" t="str">
        <f xml:space="preserve">                    IF(AND((OM$44                                  -Sheep!$N$252                               )&gt;(OM$44-ON$44),(OM$44                                  -Sheep!$N$252                                )&lt;=0),"Born","")
&amp;                   IF(AND((OM$44-Sheep!$R$320-Sheep!$N$252                                )&gt;(OM$44-ON$44),(OM$44-Sheep!$R$320-Sheep!$N$252                                )&lt;=0),"WeanStd","")
&amp;                   IF(AND((OM$44-Sheep!$R$321-Sheep!$N$252                                )&gt;(OM$44-ON$44),(OM$44-Sheep!$R$321-Sheep!$N$252                                )&lt;=0),"WeanAlt1","")
&amp;                   IF(AND((OM$44-Sheep!$R$322-Sheep!$N$252                                )&gt;(OM$44-ON$44),(OM$44-Sheep!$R$322-Sheep!$N$252                                )&lt;=0),"WeanAlt2","")
&amp;IFERROR(IF(AND((OM$44-OM46                                                                                     )&gt;(OM$44-ON$44),(OM$44-OM46                                                                                     )&lt;=0),"Join-"    &amp;OM45,""),"")
&amp;IFERROR(IF(AND((OM$44-OM46-INDEX(Sheep!$V$327:$V$334,OM45,1))&gt;(OM$44-ON$44),(OM$44-OM46-INDEX(Sheep!$V$327:$V$334,OM45,1))&lt;=0),"Scan-"  &amp;OM45,""),"")
&amp;IFERROR(IF(AND((OM$44-OM46-150                                                                            )&gt;(OM$44-ON$44),(OM$44-OM46-150                                                                             )&lt;=0),"Birth-" &amp;OM45,""),"")
&amp;IFERROR(IF(AND((OM$44-OM46-150-Sheep!$R$320                                           )&gt;(OM$44-ON$44),(OM$44-OM46-150-Sheep!$R$320                                            )&lt;=0),"Wean-"&amp;OM45,""),"")
&amp;IFERROR(IF(AND((OM$44-OM46-150-Sheep!$R$321                                           )&gt;(OM$44-ON$44),(OM$44-OM46-150-Sheep!$R$321                                            )&lt;=0),"Alt1-"   &amp;OM45,""),"")
&amp;IFERROR(IF(AND((OM$44-OM46-150-Sheep!$R$322                                           )&gt;(OM$44-ON$44),(OM$44-OM46-150-Sheep!$R$322                                            )&lt;=0),"Alt2-"   &amp;OM45,""),"")</f>
        <v/>
      </c>
      <c r="ON47" s="440" t="str">
        <f xml:space="preserve">                    IF(AND((ON$44                                  -Sheep!$N$252                               )&gt;(ON$44-OO$44),(ON$44                                  -Sheep!$N$252                                )&lt;=0),"Born","")
&amp;                   IF(AND((ON$44-Sheep!$R$320-Sheep!$N$252                                )&gt;(ON$44-OO$44),(ON$44-Sheep!$R$320-Sheep!$N$252                                )&lt;=0),"WeanStd","")
&amp;                   IF(AND((ON$44-Sheep!$R$321-Sheep!$N$252                                )&gt;(ON$44-OO$44),(ON$44-Sheep!$R$321-Sheep!$N$252                                )&lt;=0),"WeanAlt1","")
&amp;                   IF(AND((ON$44-Sheep!$R$322-Sheep!$N$252                                )&gt;(ON$44-OO$44),(ON$44-Sheep!$R$322-Sheep!$N$252                                )&lt;=0),"WeanAlt2","")
&amp;IFERROR(IF(AND((ON$44-ON46                                                                                     )&gt;(ON$44-OO$44),(ON$44-ON46                                                                                     )&lt;=0),"Join-"    &amp;ON45,""),"")
&amp;IFERROR(IF(AND((ON$44-ON46-INDEX(Sheep!$V$327:$V$334,ON45,1))&gt;(ON$44-OO$44),(ON$44-ON46-INDEX(Sheep!$V$327:$V$334,ON45,1))&lt;=0),"Scan-"  &amp;ON45,""),"")
&amp;IFERROR(IF(AND((ON$44-ON46-150                                                                            )&gt;(ON$44-OO$44),(ON$44-ON46-150                                                                             )&lt;=0),"Birth-" &amp;ON45,""),"")
&amp;IFERROR(IF(AND((ON$44-ON46-150-Sheep!$R$320                                           )&gt;(ON$44-OO$44),(ON$44-ON46-150-Sheep!$R$320                                            )&lt;=0),"Wean-"&amp;ON45,""),"")
&amp;IFERROR(IF(AND((ON$44-ON46-150-Sheep!$R$321                                           )&gt;(ON$44-OO$44),(ON$44-ON46-150-Sheep!$R$321                                            )&lt;=0),"Alt1-"   &amp;ON45,""),"")
&amp;IFERROR(IF(AND((ON$44-ON46-150-Sheep!$R$322                                           )&gt;(ON$44-OO$44),(ON$44-ON46-150-Sheep!$R$322                                            )&lt;=0),"Alt2-"   &amp;ON45,""),"")</f>
        <v/>
      </c>
      <c r="OO47" s="440" t="str">
        <f xml:space="preserve">                    IF(AND((OO$44                                  -Sheep!$N$252                               )&gt;(OO$44-OP$44),(OO$44                                  -Sheep!$N$252                                )&lt;=0),"Born","")
&amp;                   IF(AND((OO$44-Sheep!$R$320-Sheep!$N$252                                )&gt;(OO$44-OP$44),(OO$44-Sheep!$R$320-Sheep!$N$252                                )&lt;=0),"WeanStd","")
&amp;                   IF(AND((OO$44-Sheep!$R$321-Sheep!$N$252                                )&gt;(OO$44-OP$44),(OO$44-Sheep!$R$321-Sheep!$N$252                                )&lt;=0),"WeanAlt1","")
&amp;                   IF(AND((OO$44-Sheep!$R$322-Sheep!$N$252                                )&gt;(OO$44-OP$44),(OO$44-Sheep!$R$322-Sheep!$N$252                                )&lt;=0),"WeanAlt2","")
&amp;IFERROR(IF(AND((OO$44-OO46                                                                                     )&gt;(OO$44-OP$44),(OO$44-OO46                                                                                     )&lt;=0),"Join-"    &amp;OO45,""),"")
&amp;IFERROR(IF(AND((OO$44-OO46-INDEX(Sheep!$V$327:$V$334,OO45,1))&gt;(OO$44-OP$44),(OO$44-OO46-INDEX(Sheep!$V$327:$V$334,OO45,1))&lt;=0),"Scan-"  &amp;OO45,""),"")
&amp;IFERROR(IF(AND((OO$44-OO46-150                                                                            )&gt;(OO$44-OP$44),(OO$44-OO46-150                                                                             )&lt;=0),"Birth-" &amp;OO45,""),"")
&amp;IFERROR(IF(AND((OO$44-OO46-150-Sheep!$R$320                                           )&gt;(OO$44-OP$44),(OO$44-OO46-150-Sheep!$R$320                                            )&lt;=0),"Wean-"&amp;OO45,""),"")
&amp;IFERROR(IF(AND((OO$44-OO46-150-Sheep!$R$321                                           )&gt;(OO$44-OP$44),(OO$44-OO46-150-Sheep!$R$321                                            )&lt;=0),"Alt1-"   &amp;OO45,""),"")
&amp;IFERROR(IF(AND((OO$44-OO46-150-Sheep!$R$322                                           )&gt;(OO$44-OP$44),(OO$44-OO46-150-Sheep!$R$322                                            )&lt;=0),"Alt2-"   &amp;OO45,""),"")</f>
        <v/>
      </c>
      <c r="OP47" s="440" t="str">
        <f xml:space="preserve">                    IF(AND((OP$44                                  -Sheep!$N$252                               )&gt;(OP$44-OQ$44),(OP$44                                  -Sheep!$N$252                                )&lt;=0),"Born","")
&amp;                   IF(AND((OP$44-Sheep!$R$320-Sheep!$N$252                                )&gt;(OP$44-OQ$44),(OP$44-Sheep!$R$320-Sheep!$N$252                                )&lt;=0),"WeanStd","")
&amp;                   IF(AND((OP$44-Sheep!$R$321-Sheep!$N$252                                )&gt;(OP$44-OQ$44),(OP$44-Sheep!$R$321-Sheep!$N$252                                )&lt;=0),"WeanAlt1","")
&amp;                   IF(AND((OP$44-Sheep!$R$322-Sheep!$N$252                                )&gt;(OP$44-OQ$44),(OP$44-Sheep!$R$322-Sheep!$N$252                                )&lt;=0),"WeanAlt2","")
&amp;IFERROR(IF(AND((OP$44-OP46                                                                                     )&gt;(OP$44-OQ$44),(OP$44-OP46                                                                                     )&lt;=0),"Join-"    &amp;OP45,""),"")
&amp;IFERROR(IF(AND((OP$44-OP46-INDEX(Sheep!$V$327:$V$334,OP45,1))&gt;(OP$44-OQ$44),(OP$44-OP46-INDEX(Sheep!$V$327:$V$334,OP45,1))&lt;=0),"Scan-"  &amp;OP45,""),"")
&amp;IFERROR(IF(AND((OP$44-OP46-150                                                                            )&gt;(OP$44-OQ$44),(OP$44-OP46-150                                                                             )&lt;=0),"Birth-" &amp;OP45,""),"")
&amp;IFERROR(IF(AND((OP$44-OP46-150-Sheep!$R$320                                           )&gt;(OP$44-OQ$44),(OP$44-OP46-150-Sheep!$R$320                                            )&lt;=0),"Wean-"&amp;OP45,""),"")
&amp;IFERROR(IF(AND((OP$44-OP46-150-Sheep!$R$321                                           )&gt;(OP$44-OQ$44),(OP$44-OP46-150-Sheep!$R$321                                            )&lt;=0),"Alt1-"   &amp;OP45,""),"")
&amp;IFERROR(IF(AND((OP$44-OP46-150-Sheep!$R$322                                           )&gt;(OP$44-OQ$44),(OP$44-OP46-150-Sheep!$R$322                                            )&lt;=0),"Alt2-"   &amp;OP45,""),"")</f>
        <v/>
      </c>
      <c r="OQ47" s="440" t="str">
        <f xml:space="preserve">                    IF(AND((OQ$44                                  -Sheep!$N$252                               )&gt;(OQ$44-OR$44),(OQ$44                                  -Sheep!$N$252                                )&lt;=0),"Born","")
&amp;                   IF(AND((OQ$44-Sheep!$R$320-Sheep!$N$252                                )&gt;(OQ$44-OR$44),(OQ$44-Sheep!$R$320-Sheep!$N$252                                )&lt;=0),"WeanStd","")
&amp;                   IF(AND((OQ$44-Sheep!$R$321-Sheep!$N$252                                )&gt;(OQ$44-OR$44),(OQ$44-Sheep!$R$321-Sheep!$N$252                                )&lt;=0),"WeanAlt1","")
&amp;                   IF(AND((OQ$44-Sheep!$R$322-Sheep!$N$252                                )&gt;(OQ$44-OR$44),(OQ$44-Sheep!$R$322-Sheep!$N$252                                )&lt;=0),"WeanAlt2","")
&amp;IFERROR(IF(AND((OQ$44-OQ46                                                                                     )&gt;(OQ$44-OR$44),(OQ$44-OQ46                                                                                     )&lt;=0),"Join-"    &amp;OQ45,""),"")
&amp;IFERROR(IF(AND((OQ$44-OQ46-INDEX(Sheep!$V$327:$V$334,OQ45,1))&gt;(OQ$44-OR$44),(OQ$44-OQ46-INDEX(Sheep!$V$327:$V$334,OQ45,1))&lt;=0),"Scan-"  &amp;OQ45,""),"")
&amp;IFERROR(IF(AND((OQ$44-OQ46-150                                                                            )&gt;(OQ$44-OR$44),(OQ$44-OQ46-150                                                                             )&lt;=0),"Birth-" &amp;OQ45,""),"")
&amp;IFERROR(IF(AND((OQ$44-OQ46-150-Sheep!$R$320                                           )&gt;(OQ$44-OR$44),(OQ$44-OQ46-150-Sheep!$R$320                                            )&lt;=0),"Wean-"&amp;OQ45,""),"")
&amp;IFERROR(IF(AND((OQ$44-OQ46-150-Sheep!$R$321                                           )&gt;(OQ$44-OR$44),(OQ$44-OQ46-150-Sheep!$R$321                                            )&lt;=0),"Alt1-"   &amp;OQ45,""),"")
&amp;IFERROR(IF(AND((OQ$44-OQ46-150-Sheep!$R$322                                           )&gt;(OQ$44-OR$44),(OQ$44-OQ46-150-Sheep!$R$322                                            )&lt;=0),"Alt2-"   &amp;OQ45,""),"")</f>
        <v>Wean-7</v>
      </c>
      <c r="OR47" s="440" t="str">
        <f xml:space="preserve">                    IF(AND((OR$44                                  -Sheep!$N$252                               )&gt;(OR$44-OS$44),(OR$44                                  -Sheep!$N$252                                )&lt;=0),"Born","")
&amp;                   IF(AND((OR$44-Sheep!$R$320-Sheep!$N$252                                )&gt;(OR$44-OS$44),(OR$44-Sheep!$R$320-Sheep!$N$252                                )&lt;=0),"WeanStd","")
&amp;                   IF(AND((OR$44-Sheep!$R$321-Sheep!$N$252                                )&gt;(OR$44-OS$44),(OR$44-Sheep!$R$321-Sheep!$N$252                                )&lt;=0),"WeanAlt1","")
&amp;                   IF(AND((OR$44-Sheep!$R$322-Sheep!$N$252                                )&gt;(OR$44-OS$44),(OR$44-Sheep!$R$322-Sheep!$N$252                                )&lt;=0),"WeanAlt2","")
&amp;IFERROR(IF(AND((OR$44-OR46                                                                                     )&gt;(OR$44-OS$44),(OR$44-OR46                                                                                     )&lt;=0),"Join-"    &amp;OR45,""),"")
&amp;IFERROR(IF(AND((OR$44-OR46-INDEX(Sheep!$V$327:$V$334,OR45,1))&gt;(OR$44-OS$44),(OR$44-OR46-INDEX(Sheep!$V$327:$V$334,OR45,1))&lt;=0),"Scan-"  &amp;OR45,""),"")
&amp;IFERROR(IF(AND((OR$44-OR46-150                                                                            )&gt;(OR$44-OS$44),(OR$44-OR46-150                                                                             )&lt;=0),"Birth-" &amp;OR45,""),"")
&amp;IFERROR(IF(AND((OR$44-OR46-150-Sheep!$R$320                                           )&gt;(OR$44-OS$44),(OR$44-OR46-150-Sheep!$R$320                                            )&lt;=0),"Wean-"&amp;OR45,""),"")
&amp;IFERROR(IF(AND((OR$44-OR46-150-Sheep!$R$321                                           )&gt;(OR$44-OS$44),(OR$44-OR46-150-Sheep!$R$321                                            )&lt;=0),"Alt1-"   &amp;OR45,""),"")
&amp;IFERROR(IF(AND((OR$44-OR46-150-Sheep!$R$322                                           )&gt;(OR$44-OS$44),(OR$44-OR46-150-Sheep!$R$322                                            )&lt;=0),"Alt2-"   &amp;OR45,""),"")</f>
        <v/>
      </c>
      <c r="OS47" s="440" t="str">
        <f xml:space="preserve">                    IF(AND((OS$44                                  -Sheep!$N$252                               )&gt;(OS$44-OT$44),(OS$44                                  -Sheep!$N$252                                )&lt;=0),"Born","")
&amp;                   IF(AND((OS$44-Sheep!$R$320-Sheep!$N$252                                )&gt;(OS$44-OT$44),(OS$44-Sheep!$R$320-Sheep!$N$252                                )&lt;=0),"WeanStd","")
&amp;                   IF(AND((OS$44-Sheep!$R$321-Sheep!$N$252                                )&gt;(OS$44-OT$44),(OS$44-Sheep!$R$321-Sheep!$N$252                                )&lt;=0),"WeanAlt1","")
&amp;                   IF(AND((OS$44-Sheep!$R$322-Sheep!$N$252                                )&gt;(OS$44-OT$44),(OS$44-Sheep!$R$322-Sheep!$N$252                                )&lt;=0),"WeanAlt2","")
&amp;IFERROR(IF(AND((OS$44-OS46                                                                                     )&gt;(OS$44-OT$44),(OS$44-OS46                                                                                     )&lt;=0),"Join-"    &amp;OS45,""),"")
&amp;IFERROR(IF(AND((OS$44-OS46-INDEX(Sheep!$V$327:$V$334,OS45,1))&gt;(OS$44-OT$44),(OS$44-OS46-INDEX(Sheep!$V$327:$V$334,OS45,1))&lt;=0),"Scan-"  &amp;OS45,""),"")
&amp;IFERROR(IF(AND((OS$44-OS46-150                                                                            )&gt;(OS$44-OT$44),(OS$44-OS46-150                                                                             )&lt;=0),"Birth-" &amp;OS45,""),"")
&amp;IFERROR(IF(AND((OS$44-OS46-150-Sheep!$R$320                                           )&gt;(OS$44-OT$44),(OS$44-OS46-150-Sheep!$R$320                                            )&lt;=0),"Wean-"&amp;OS45,""),"")
&amp;IFERROR(IF(AND((OS$44-OS46-150-Sheep!$R$321                                           )&gt;(OS$44-OT$44),(OS$44-OS46-150-Sheep!$R$321                                            )&lt;=0),"Alt1-"   &amp;OS45,""),"")
&amp;IFERROR(IF(AND((OS$44-OS46-150-Sheep!$R$322                                           )&gt;(OS$44-OT$44),(OS$44-OS46-150-Sheep!$R$322                                            )&lt;=0),"Alt2-"   &amp;OS45,""),"")</f>
        <v/>
      </c>
      <c r="OT47" s="440" t="str">
        <f xml:space="preserve">                    IF(AND((OT$44                                  -Sheep!$N$252                               )&gt;(OT$44-OU$44),(OT$44                                  -Sheep!$N$252                                )&lt;=0),"Born","")
&amp;                   IF(AND((OT$44-Sheep!$R$320-Sheep!$N$252                                )&gt;(OT$44-OU$44),(OT$44-Sheep!$R$320-Sheep!$N$252                                )&lt;=0),"WeanStd","")
&amp;                   IF(AND((OT$44-Sheep!$R$321-Sheep!$N$252                                )&gt;(OT$44-OU$44),(OT$44-Sheep!$R$321-Sheep!$N$252                                )&lt;=0),"WeanAlt1","")
&amp;                   IF(AND((OT$44-Sheep!$R$322-Sheep!$N$252                                )&gt;(OT$44-OU$44),(OT$44-Sheep!$R$322-Sheep!$N$252                                )&lt;=0),"WeanAlt2","")
&amp;IFERROR(IF(AND((OT$44-OT46                                                                                     )&gt;(OT$44-OU$44),(OT$44-OT46                                                                                     )&lt;=0),"Join-"    &amp;OT45,""),"")
&amp;IFERROR(IF(AND((OT$44-OT46-INDEX(Sheep!$V$327:$V$334,OT45,1))&gt;(OT$44-OU$44),(OT$44-OT46-INDEX(Sheep!$V$327:$V$334,OT45,1))&lt;=0),"Scan-"  &amp;OT45,""),"")
&amp;IFERROR(IF(AND((OT$44-OT46-150                                                                            )&gt;(OT$44-OU$44),(OT$44-OT46-150                                                                             )&lt;=0),"Birth-" &amp;OT45,""),"")
&amp;IFERROR(IF(AND((OT$44-OT46-150-Sheep!$R$320                                           )&gt;(OT$44-OU$44),(OT$44-OT46-150-Sheep!$R$320                                            )&lt;=0),"Wean-"&amp;OT45,""),"")
&amp;IFERROR(IF(AND((OT$44-OT46-150-Sheep!$R$321                                           )&gt;(OT$44-OU$44),(OT$44-OT46-150-Sheep!$R$321                                            )&lt;=0),"Alt1-"   &amp;OT45,""),"")
&amp;IFERROR(IF(AND((OT$44-OT46-150-Sheep!$R$322                                           )&gt;(OT$44-OU$44),(OT$44-OT46-150-Sheep!$R$322                                            )&lt;=0),"Alt2-"   &amp;OT45,""),"")</f>
        <v/>
      </c>
      <c r="OU47" s="440" t="str">
        <f xml:space="preserve">                    IF(AND((OU$44                                  -Sheep!$N$252                               )&gt;(OU$44-OV$44),(OU$44                                  -Sheep!$N$252                                )&lt;=0),"Born","")
&amp;                   IF(AND((OU$44-Sheep!$R$320-Sheep!$N$252                                )&gt;(OU$44-OV$44),(OU$44-Sheep!$R$320-Sheep!$N$252                                )&lt;=0),"WeanStd","")
&amp;                   IF(AND((OU$44-Sheep!$R$321-Sheep!$N$252                                )&gt;(OU$44-OV$44),(OU$44-Sheep!$R$321-Sheep!$N$252                                )&lt;=0),"WeanAlt1","")
&amp;                   IF(AND((OU$44-Sheep!$R$322-Sheep!$N$252                                )&gt;(OU$44-OV$44),(OU$44-Sheep!$R$322-Sheep!$N$252                                )&lt;=0),"WeanAlt2","")
&amp;IFERROR(IF(AND((OU$44-OU46                                                                                     )&gt;(OU$44-OV$44),(OU$44-OU46                                                                                     )&lt;=0),"Join-"    &amp;OU45,""),"")
&amp;IFERROR(IF(AND((OU$44-OU46-INDEX(Sheep!$V$327:$V$334,OU45,1))&gt;(OU$44-OV$44),(OU$44-OU46-INDEX(Sheep!$V$327:$V$334,OU45,1))&lt;=0),"Scan-"  &amp;OU45,""),"")
&amp;IFERROR(IF(AND((OU$44-OU46-150                                                                            )&gt;(OU$44-OV$44),(OU$44-OU46-150                                                                             )&lt;=0),"Birth-" &amp;OU45,""),"")
&amp;IFERROR(IF(AND((OU$44-OU46-150-Sheep!$R$320                                           )&gt;(OU$44-OV$44),(OU$44-OU46-150-Sheep!$R$320                                            )&lt;=0),"Wean-"&amp;OU45,""),"")
&amp;IFERROR(IF(AND((OU$44-OU46-150-Sheep!$R$321                                           )&gt;(OU$44-OV$44),(OU$44-OU46-150-Sheep!$R$321                                            )&lt;=0),"Alt1-"   &amp;OU45,""),"")
&amp;IFERROR(IF(AND((OU$44-OU46-150-Sheep!$R$322                                           )&gt;(OU$44-OV$44),(OU$44-OU46-150-Sheep!$R$322                                            )&lt;=0),"Alt2-"   &amp;OU45,""),"")</f>
        <v>Alt1-7</v>
      </c>
      <c r="OV47" s="440" t="str">
        <f xml:space="preserve">                    IF(AND((OV$44                                  -Sheep!$N$252                               )&gt;(OV$44-OW$44),(OV$44                                  -Sheep!$N$252                                )&lt;=0),"Born","")
&amp;                   IF(AND((OV$44-Sheep!$R$320-Sheep!$N$252                                )&gt;(OV$44-OW$44),(OV$44-Sheep!$R$320-Sheep!$N$252                                )&lt;=0),"WeanStd","")
&amp;                   IF(AND((OV$44-Sheep!$R$321-Sheep!$N$252                                )&gt;(OV$44-OW$44),(OV$44-Sheep!$R$321-Sheep!$N$252                                )&lt;=0),"WeanAlt1","")
&amp;                   IF(AND((OV$44-Sheep!$R$322-Sheep!$N$252                                )&gt;(OV$44-OW$44),(OV$44-Sheep!$R$322-Sheep!$N$252                                )&lt;=0),"WeanAlt2","")
&amp;IFERROR(IF(AND((OV$44-OV46                                                                                     )&gt;(OV$44-OW$44),(OV$44-OV46                                                                                     )&lt;=0),"Join-"    &amp;OV45,""),"")
&amp;IFERROR(IF(AND((OV$44-OV46-INDEX(Sheep!$V$327:$V$334,OV45,1))&gt;(OV$44-OW$44),(OV$44-OV46-INDEX(Sheep!$V$327:$V$334,OV45,1))&lt;=0),"Scan-"  &amp;OV45,""),"")
&amp;IFERROR(IF(AND((OV$44-OV46-150                                                                            )&gt;(OV$44-OW$44),(OV$44-OV46-150                                                                             )&lt;=0),"Birth-" &amp;OV45,""),"")
&amp;IFERROR(IF(AND((OV$44-OV46-150-Sheep!$R$320                                           )&gt;(OV$44-OW$44),(OV$44-OV46-150-Sheep!$R$320                                            )&lt;=0),"Wean-"&amp;OV45,""),"")
&amp;IFERROR(IF(AND((OV$44-OV46-150-Sheep!$R$321                                           )&gt;(OV$44-OW$44),(OV$44-OV46-150-Sheep!$R$321                                            )&lt;=0),"Alt1-"   &amp;OV45,""),"")
&amp;IFERROR(IF(AND((OV$44-OV46-150-Sheep!$R$322                                           )&gt;(OV$44-OW$44),(OV$44-OV46-150-Sheep!$R$322                                            )&lt;=0),"Alt2-"   &amp;OV45,""),"")</f>
        <v/>
      </c>
      <c r="OW47" s="440" t="str">
        <f xml:space="preserve">                    IF(AND((OW$44                                  -Sheep!$N$252                               )&gt;(OW$44-OX$44),(OW$44                                  -Sheep!$N$252                                )&lt;=0),"Born","")
&amp;                   IF(AND((OW$44-Sheep!$R$320-Sheep!$N$252                                )&gt;(OW$44-OX$44),(OW$44-Sheep!$R$320-Sheep!$N$252                                )&lt;=0),"WeanStd","")
&amp;                   IF(AND((OW$44-Sheep!$R$321-Sheep!$N$252                                )&gt;(OW$44-OX$44),(OW$44-Sheep!$R$321-Sheep!$N$252                                )&lt;=0),"WeanAlt1","")
&amp;                   IF(AND((OW$44-Sheep!$R$322-Sheep!$N$252                                )&gt;(OW$44-OX$44),(OW$44-Sheep!$R$322-Sheep!$N$252                                )&lt;=0),"WeanAlt2","")
&amp;IFERROR(IF(AND((OW$44-OW46                                                                                     )&gt;(OW$44-OX$44),(OW$44-OW46                                                                                     )&lt;=0),"Join-"    &amp;OW45,""),"")
&amp;IFERROR(IF(AND((OW$44-OW46-INDEX(Sheep!$V$327:$V$334,OW45,1))&gt;(OW$44-OX$44),(OW$44-OW46-INDEX(Sheep!$V$327:$V$334,OW45,1))&lt;=0),"Scan-"  &amp;OW45,""),"")
&amp;IFERROR(IF(AND((OW$44-OW46-150                                                                            )&gt;(OW$44-OX$44),(OW$44-OW46-150                                                                             )&lt;=0),"Birth-" &amp;OW45,""),"")
&amp;IFERROR(IF(AND((OW$44-OW46-150-Sheep!$R$320                                           )&gt;(OW$44-OX$44),(OW$44-OW46-150-Sheep!$R$320                                            )&lt;=0),"Wean-"&amp;OW45,""),"")
&amp;IFERROR(IF(AND((OW$44-OW46-150-Sheep!$R$321                                           )&gt;(OW$44-OX$44),(OW$44-OW46-150-Sheep!$R$321                                            )&lt;=0),"Alt1-"   &amp;OW45,""),"")
&amp;IFERROR(IF(AND((OW$44-OW46-150-Sheep!$R$322                                           )&gt;(OW$44-OX$44),(OW$44-OW46-150-Sheep!$R$322                                            )&lt;=0),"Alt2-"   &amp;OW45,""),"")</f>
        <v/>
      </c>
      <c r="OX47" s="440" t="str">
        <f xml:space="preserve">                    IF(AND((OX$44                                  -Sheep!$N$252                               )&gt;(OX$44-OY$44),(OX$44                                  -Sheep!$N$252                                )&lt;=0),"Born","")
&amp;                   IF(AND((OX$44-Sheep!$R$320-Sheep!$N$252                                )&gt;(OX$44-OY$44),(OX$44-Sheep!$R$320-Sheep!$N$252                                )&lt;=0),"WeanStd","")
&amp;                   IF(AND((OX$44-Sheep!$R$321-Sheep!$N$252                                )&gt;(OX$44-OY$44),(OX$44-Sheep!$R$321-Sheep!$N$252                                )&lt;=0),"WeanAlt1","")
&amp;                   IF(AND((OX$44-Sheep!$R$322-Sheep!$N$252                                )&gt;(OX$44-OY$44),(OX$44-Sheep!$R$322-Sheep!$N$252                                )&lt;=0),"WeanAlt2","")
&amp;IFERROR(IF(AND((OX$44-OX46                                                                                     )&gt;(OX$44-OY$44),(OX$44-OX46                                                                                     )&lt;=0),"Join-"    &amp;OX45,""),"")
&amp;IFERROR(IF(AND((OX$44-OX46-INDEX(Sheep!$V$327:$V$334,OX45,1))&gt;(OX$44-OY$44),(OX$44-OX46-INDEX(Sheep!$V$327:$V$334,OX45,1))&lt;=0),"Scan-"  &amp;OX45,""),"")
&amp;IFERROR(IF(AND((OX$44-OX46-150                                                                            )&gt;(OX$44-OY$44),(OX$44-OX46-150                                                                             )&lt;=0),"Birth-" &amp;OX45,""),"")
&amp;IFERROR(IF(AND((OX$44-OX46-150-Sheep!$R$320                                           )&gt;(OX$44-OY$44),(OX$44-OX46-150-Sheep!$R$320                                            )&lt;=0),"Wean-"&amp;OX45,""),"")
&amp;IFERROR(IF(AND((OX$44-OX46-150-Sheep!$R$321                                           )&gt;(OX$44-OY$44),(OX$44-OX46-150-Sheep!$R$321                                            )&lt;=0),"Alt1-"   &amp;OX45,""),"")
&amp;IFERROR(IF(AND((OX$44-OX46-150-Sheep!$R$322                                           )&gt;(OX$44-OY$44),(OX$44-OX46-150-Sheep!$R$322                                            )&lt;=0),"Alt2-"   &amp;OX45,""),"")</f>
        <v/>
      </c>
      <c r="OY47" s="440" t="str">
        <f xml:space="preserve">                    IF(AND((OY$44                                  -Sheep!$N$252                               )&gt;(OY$44-OZ$44),(OY$44                                  -Sheep!$N$252                                )&lt;=0),"Born","")
&amp;                   IF(AND((OY$44-Sheep!$R$320-Sheep!$N$252                                )&gt;(OY$44-OZ$44),(OY$44-Sheep!$R$320-Sheep!$N$252                                )&lt;=0),"WeanStd","")
&amp;                   IF(AND((OY$44-Sheep!$R$321-Sheep!$N$252                                )&gt;(OY$44-OZ$44),(OY$44-Sheep!$R$321-Sheep!$N$252                                )&lt;=0),"WeanAlt1","")
&amp;                   IF(AND((OY$44-Sheep!$R$322-Sheep!$N$252                                )&gt;(OY$44-OZ$44),(OY$44-Sheep!$R$322-Sheep!$N$252                                )&lt;=0),"WeanAlt2","")
&amp;IFERROR(IF(AND((OY$44-OY46                                                                                     )&gt;(OY$44-OZ$44),(OY$44-OY46                                                                                     )&lt;=0),"Join-"    &amp;OY45,""),"")
&amp;IFERROR(IF(AND((OY$44-OY46-INDEX(Sheep!$V$327:$V$334,OY45,1))&gt;(OY$44-OZ$44),(OY$44-OY46-INDEX(Sheep!$V$327:$V$334,OY45,1))&lt;=0),"Scan-"  &amp;OY45,""),"")
&amp;IFERROR(IF(AND((OY$44-OY46-150                                                                            )&gt;(OY$44-OZ$44),(OY$44-OY46-150                                                                             )&lt;=0),"Birth-" &amp;OY45,""),"")
&amp;IFERROR(IF(AND((OY$44-OY46-150-Sheep!$R$320                                           )&gt;(OY$44-OZ$44),(OY$44-OY46-150-Sheep!$R$320                                            )&lt;=0),"Wean-"&amp;OY45,""),"")
&amp;IFERROR(IF(AND((OY$44-OY46-150-Sheep!$R$321                                           )&gt;(OY$44-OZ$44),(OY$44-OY46-150-Sheep!$R$321                                            )&lt;=0),"Alt1-"   &amp;OY45,""),"")
&amp;IFERROR(IF(AND((OY$44-OY46-150-Sheep!$R$322                                           )&gt;(OY$44-OZ$44),(OY$44-OY46-150-Sheep!$R$322                                            )&lt;=0),"Alt2-"   &amp;OY45,""),"")</f>
        <v>Alt2-7</v>
      </c>
      <c r="OZ47" s="440" t="str">
        <f xml:space="preserve">                    IF(AND((OZ$44                                  -Sheep!$N$252                               )&gt;(OZ$44-PA$44),(OZ$44                                  -Sheep!$N$252                                )&lt;=0),"Born","")
&amp;                   IF(AND((OZ$44-Sheep!$R$320-Sheep!$N$252                                )&gt;(OZ$44-PA$44),(OZ$44-Sheep!$R$320-Sheep!$N$252                                )&lt;=0),"WeanStd","")
&amp;                   IF(AND((OZ$44-Sheep!$R$321-Sheep!$N$252                                )&gt;(OZ$44-PA$44),(OZ$44-Sheep!$R$321-Sheep!$N$252                                )&lt;=0),"WeanAlt1","")
&amp;                   IF(AND((OZ$44-Sheep!$R$322-Sheep!$N$252                                )&gt;(OZ$44-PA$44),(OZ$44-Sheep!$R$322-Sheep!$N$252                                )&lt;=0),"WeanAlt2","")
&amp;IFERROR(IF(AND((OZ$44-OZ46                                                                                     )&gt;(OZ$44-PA$44),(OZ$44-OZ46                                                                                     )&lt;=0),"Join-"    &amp;OZ45,""),"")
&amp;IFERROR(IF(AND((OZ$44-OZ46-INDEX(Sheep!$V$327:$V$334,OZ45,1))&gt;(OZ$44-PA$44),(OZ$44-OZ46-INDEX(Sheep!$V$327:$V$334,OZ45,1))&lt;=0),"Scan-"  &amp;OZ45,""),"")
&amp;IFERROR(IF(AND((OZ$44-OZ46-150                                                                            )&gt;(OZ$44-PA$44),(OZ$44-OZ46-150                                                                             )&lt;=0),"Birth-" &amp;OZ45,""),"")
&amp;IFERROR(IF(AND((OZ$44-OZ46-150-Sheep!$R$320                                           )&gt;(OZ$44-PA$44),(OZ$44-OZ46-150-Sheep!$R$320                                            )&lt;=0),"Wean-"&amp;OZ45,""),"")
&amp;IFERROR(IF(AND((OZ$44-OZ46-150-Sheep!$R$321                                           )&gt;(OZ$44-PA$44),(OZ$44-OZ46-150-Sheep!$R$321                                            )&lt;=0),"Alt1-"   &amp;OZ45,""),"")
&amp;IFERROR(IF(AND((OZ$44-OZ46-150-Sheep!$R$322                                           )&gt;(OZ$44-PA$44),(OZ$44-OZ46-150-Sheep!$R$322                                            )&lt;=0),"Alt2-"   &amp;OZ45,""),"")</f>
        <v/>
      </c>
      <c r="PA47" s="440" t="str">
        <f xml:space="preserve">                    IF(AND((PA$44                                  -Sheep!$N$252                               )&gt;(PA$44-PB$44),(PA$44                                  -Sheep!$N$252                                )&lt;=0),"Born","")
&amp;                   IF(AND((PA$44-Sheep!$R$320-Sheep!$N$252                                )&gt;(PA$44-PB$44),(PA$44-Sheep!$R$320-Sheep!$N$252                                )&lt;=0),"WeanStd","")
&amp;                   IF(AND((PA$44-Sheep!$R$321-Sheep!$N$252                                )&gt;(PA$44-PB$44),(PA$44-Sheep!$R$321-Sheep!$N$252                                )&lt;=0),"WeanAlt1","")
&amp;                   IF(AND((PA$44-Sheep!$R$322-Sheep!$N$252                                )&gt;(PA$44-PB$44),(PA$44-Sheep!$R$322-Sheep!$N$252                                )&lt;=0),"WeanAlt2","")
&amp;IFERROR(IF(AND((PA$44-PA46                                                                                     )&gt;(PA$44-PB$44),(PA$44-PA46                                                                                     )&lt;=0),"Join-"    &amp;PA45,""),"")
&amp;IFERROR(IF(AND((PA$44-PA46-INDEX(Sheep!$V$327:$V$334,PA45,1))&gt;(PA$44-PB$44),(PA$44-PA46-INDEX(Sheep!$V$327:$V$334,PA45,1))&lt;=0),"Scan-"  &amp;PA45,""),"")
&amp;IFERROR(IF(AND((PA$44-PA46-150                                                                            )&gt;(PA$44-PB$44),(PA$44-PA46-150                                                                             )&lt;=0),"Birth-" &amp;PA45,""),"")
&amp;IFERROR(IF(AND((PA$44-PA46-150-Sheep!$R$320                                           )&gt;(PA$44-PB$44),(PA$44-PA46-150-Sheep!$R$320                                            )&lt;=0),"Wean-"&amp;PA45,""),"")
&amp;IFERROR(IF(AND((PA$44-PA46-150-Sheep!$R$321                                           )&gt;(PA$44-PB$44),(PA$44-PA46-150-Sheep!$R$321                                            )&lt;=0),"Alt1-"   &amp;PA45,""),"")
&amp;IFERROR(IF(AND((PA$44-PA46-150-Sheep!$R$322                                           )&gt;(PA$44-PB$44),(PA$44-PA46-150-Sheep!$R$322                                            )&lt;=0),"Alt2-"   &amp;PA45,""),"")</f>
        <v/>
      </c>
      <c r="PB47" s="440" t="str">
        <f xml:space="preserve">                    IF(AND((PB$44                                  -Sheep!$N$252                               )&gt;(PB$44-PC$44),(PB$44                                  -Sheep!$N$252                                )&lt;=0),"Born","")
&amp;                   IF(AND((PB$44-Sheep!$R$320-Sheep!$N$252                                )&gt;(PB$44-PC$44),(PB$44-Sheep!$R$320-Sheep!$N$252                                )&lt;=0),"WeanStd","")
&amp;                   IF(AND((PB$44-Sheep!$R$321-Sheep!$N$252                                )&gt;(PB$44-PC$44),(PB$44-Sheep!$R$321-Sheep!$N$252                                )&lt;=0),"WeanAlt1","")
&amp;                   IF(AND((PB$44-Sheep!$R$322-Sheep!$N$252                                )&gt;(PB$44-PC$44),(PB$44-Sheep!$R$322-Sheep!$N$252                                )&lt;=0),"WeanAlt2","")
&amp;IFERROR(IF(AND((PB$44-PB46                                                                                     )&gt;(PB$44-PC$44),(PB$44-PB46                                                                                     )&lt;=0),"Join-"    &amp;PB45,""),"")
&amp;IFERROR(IF(AND((PB$44-PB46-INDEX(Sheep!$V$327:$V$334,PB45,1))&gt;(PB$44-PC$44),(PB$44-PB46-INDEX(Sheep!$V$327:$V$334,PB45,1))&lt;=0),"Scan-"  &amp;PB45,""),"")
&amp;IFERROR(IF(AND((PB$44-PB46-150                                                                            )&gt;(PB$44-PC$44),(PB$44-PB46-150                                                                             )&lt;=0),"Birth-" &amp;PB45,""),"")
&amp;IFERROR(IF(AND((PB$44-PB46-150-Sheep!$R$320                                           )&gt;(PB$44-PC$44),(PB$44-PB46-150-Sheep!$R$320                                            )&lt;=0),"Wean-"&amp;PB45,""),"")
&amp;IFERROR(IF(AND((PB$44-PB46-150-Sheep!$R$321                                           )&gt;(PB$44-PC$44),(PB$44-PB46-150-Sheep!$R$321                                            )&lt;=0),"Alt1-"   &amp;PB45,""),"")
&amp;IFERROR(IF(AND((PB$44-PB46-150-Sheep!$R$322                                           )&gt;(PB$44-PC$44),(PB$44-PB46-150-Sheep!$R$322                                            )&lt;=0),"Alt2-"   &amp;PB45,""),"")</f>
        <v/>
      </c>
      <c r="PC47" s="440" t="str">
        <f xml:space="preserve">                    IF(AND((PC$44                                  -Sheep!$N$252                               )&gt;(PC$44-PD$44),(PC$44                                  -Sheep!$N$252                                )&lt;=0),"Born","")
&amp;                   IF(AND((PC$44-Sheep!$R$320-Sheep!$N$252                                )&gt;(PC$44-PD$44),(PC$44-Sheep!$R$320-Sheep!$N$252                                )&lt;=0),"WeanStd","")
&amp;                   IF(AND((PC$44-Sheep!$R$321-Sheep!$N$252                                )&gt;(PC$44-PD$44),(PC$44-Sheep!$R$321-Sheep!$N$252                                )&lt;=0),"WeanAlt1","")
&amp;                   IF(AND((PC$44-Sheep!$R$322-Sheep!$N$252                                )&gt;(PC$44-PD$44),(PC$44-Sheep!$R$322-Sheep!$N$252                                )&lt;=0),"WeanAlt2","")
&amp;IFERROR(IF(AND((PC$44-PC46                                                                                     )&gt;(PC$44-PD$44),(PC$44-PC46                                                                                     )&lt;=0),"Join-"    &amp;PC45,""),"")
&amp;IFERROR(IF(AND((PC$44-PC46-INDEX(Sheep!$V$327:$V$334,PC45,1))&gt;(PC$44-PD$44),(PC$44-PC46-INDEX(Sheep!$V$327:$V$334,PC45,1))&lt;=0),"Scan-"  &amp;PC45,""),"")
&amp;IFERROR(IF(AND((PC$44-PC46-150                                                                            )&gt;(PC$44-PD$44),(PC$44-PC46-150                                                                             )&lt;=0),"Birth-" &amp;PC45,""),"")
&amp;IFERROR(IF(AND((PC$44-PC46-150-Sheep!$R$320                                           )&gt;(PC$44-PD$44),(PC$44-PC46-150-Sheep!$R$320                                            )&lt;=0),"Wean-"&amp;PC45,""),"")
&amp;IFERROR(IF(AND((PC$44-PC46-150-Sheep!$R$321                                           )&gt;(PC$44-PD$44),(PC$44-PC46-150-Sheep!$R$321                                            )&lt;=0),"Alt1-"   &amp;PC45,""),"")
&amp;IFERROR(IF(AND((PC$44-PC46-150-Sheep!$R$322                                           )&gt;(PC$44-PD$44),(PC$44-PC46-150-Sheep!$R$322                                            )&lt;=0),"Alt2-"   &amp;PC45,""),"")</f>
        <v/>
      </c>
      <c r="PD47" s="440" t="str">
        <f xml:space="preserve">                    IF(AND((PD$44                                  -Sheep!$N$252                               )&gt;(PD$44-PE$44),(PD$44                                  -Sheep!$N$252                                )&lt;=0),"Born","")
&amp;                   IF(AND((PD$44-Sheep!$R$320-Sheep!$N$252                                )&gt;(PD$44-PE$44),(PD$44-Sheep!$R$320-Sheep!$N$252                                )&lt;=0),"WeanStd","")
&amp;                   IF(AND((PD$44-Sheep!$R$321-Sheep!$N$252                                )&gt;(PD$44-PE$44),(PD$44-Sheep!$R$321-Sheep!$N$252                                )&lt;=0),"WeanAlt1","")
&amp;                   IF(AND((PD$44-Sheep!$R$322-Sheep!$N$252                                )&gt;(PD$44-PE$44),(PD$44-Sheep!$R$322-Sheep!$N$252                                )&lt;=0),"WeanAlt2","")
&amp;IFERROR(IF(AND((PD$44-PD46                                                                                     )&gt;(PD$44-PE$44),(PD$44-PD46                                                                                     )&lt;=0),"Join-"    &amp;PD45,""),"")
&amp;IFERROR(IF(AND((PD$44-PD46-INDEX(Sheep!$V$327:$V$334,PD45,1))&gt;(PD$44-PE$44),(PD$44-PD46-INDEX(Sheep!$V$327:$V$334,PD45,1))&lt;=0),"Scan-"  &amp;PD45,""),"")
&amp;IFERROR(IF(AND((PD$44-PD46-150                                                                            )&gt;(PD$44-PE$44),(PD$44-PD46-150                                                                             )&lt;=0),"Birth-" &amp;PD45,""),"")
&amp;IFERROR(IF(AND((PD$44-PD46-150-Sheep!$R$320                                           )&gt;(PD$44-PE$44),(PD$44-PD46-150-Sheep!$R$320                                            )&lt;=0),"Wean-"&amp;PD45,""),"")
&amp;IFERROR(IF(AND((PD$44-PD46-150-Sheep!$R$321                                           )&gt;(PD$44-PE$44),(PD$44-PD46-150-Sheep!$R$321                                            )&lt;=0),"Alt1-"   &amp;PD45,""),"")
&amp;IFERROR(IF(AND((PD$44-PD46-150-Sheep!$R$322                                           )&gt;(PD$44-PE$44),(PD$44-PD46-150-Sheep!$R$322                                            )&lt;=0),"Alt2-"   &amp;PD45,""),"")</f>
        <v/>
      </c>
      <c r="PE47" s="440" t="str">
        <f xml:space="preserve">                    IF(AND((PE$44                                  -Sheep!$N$252                               )&gt;(PE$44-PF$44),(PE$44                                  -Sheep!$N$252                                )&lt;=0),"Born","")
&amp;                   IF(AND((PE$44-Sheep!$R$320-Sheep!$N$252                                )&gt;(PE$44-PF$44),(PE$44-Sheep!$R$320-Sheep!$N$252                                )&lt;=0),"WeanStd","")
&amp;                   IF(AND((PE$44-Sheep!$R$321-Sheep!$N$252                                )&gt;(PE$44-PF$44),(PE$44-Sheep!$R$321-Sheep!$N$252                                )&lt;=0),"WeanAlt1","")
&amp;                   IF(AND((PE$44-Sheep!$R$322-Sheep!$N$252                                )&gt;(PE$44-PF$44),(PE$44-Sheep!$R$322-Sheep!$N$252                                )&lt;=0),"WeanAlt2","")
&amp;IFERROR(IF(AND((PE$44-PE46                                                                                     )&gt;(PE$44-PF$44),(PE$44-PE46                                                                                     )&lt;=0),"Join-"    &amp;PE45,""),"")
&amp;IFERROR(IF(AND((PE$44-PE46-INDEX(Sheep!$V$327:$V$334,PE45,1))&gt;(PE$44-PF$44),(PE$44-PE46-INDEX(Sheep!$V$327:$V$334,PE45,1))&lt;=0),"Scan-"  &amp;PE45,""),"")
&amp;IFERROR(IF(AND((PE$44-PE46-150                                                                            )&gt;(PE$44-PF$44),(PE$44-PE46-150                                                                             )&lt;=0),"Birth-" &amp;PE45,""),"")
&amp;IFERROR(IF(AND((PE$44-PE46-150-Sheep!$R$320                                           )&gt;(PE$44-PF$44),(PE$44-PE46-150-Sheep!$R$320                                            )&lt;=0),"Wean-"&amp;PE45,""),"")
&amp;IFERROR(IF(AND((PE$44-PE46-150-Sheep!$R$321                                           )&gt;(PE$44-PF$44),(PE$44-PE46-150-Sheep!$R$321                                            )&lt;=0),"Alt1-"   &amp;PE45,""),"")
&amp;IFERROR(IF(AND((PE$44-PE46-150-Sheep!$R$322                                           )&gt;(PE$44-PF$44),(PE$44-PE46-150-Sheep!$R$322                                            )&lt;=0),"Alt2-"   &amp;PE45,""),"")</f>
        <v/>
      </c>
      <c r="PF47" s="440" t="str">
        <f xml:space="preserve">                    IF(AND((PF$44                                  -Sheep!$N$252                               )&gt;(PF$44-PG$44),(PF$44                                  -Sheep!$N$252                                )&lt;=0),"Born","")
&amp;                   IF(AND((PF$44-Sheep!$R$320-Sheep!$N$252                                )&gt;(PF$44-PG$44),(PF$44-Sheep!$R$320-Sheep!$N$252                                )&lt;=0),"WeanStd","")
&amp;                   IF(AND((PF$44-Sheep!$R$321-Sheep!$N$252                                )&gt;(PF$44-PG$44),(PF$44-Sheep!$R$321-Sheep!$N$252                                )&lt;=0),"WeanAlt1","")
&amp;                   IF(AND((PF$44-Sheep!$R$322-Sheep!$N$252                                )&gt;(PF$44-PG$44),(PF$44-Sheep!$R$322-Sheep!$N$252                                )&lt;=0),"WeanAlt2","")
&amp;IFERROR(IF(AND((PF$44-PF46                                                                                     )&gt;(PF$44-PG$44),(PF$44-PF46                                                                                     )&lt;=0),"Join-"    &amp;PF45,""),"")
&amp;IFERROR(IF(AND((PF$44-PF46-INDEX(Sheep!$V$327:$V$334,PF45,1))&gt;(PF$44-PG$44),(PF$44-PF46-INDEX(Sheep!$V$327:$V$334,PF45,1))&lt;=0),"Scan-"  &amp;PF45,""),"")
&amp;IFERROR(IF(AND((PF$44-PF46-150                                                                            )&gt;(PF$44-PG$44),(PF$44-PF46-150                                                                             )&lt;=0),"Birth-" &amp;PF45,""),"")
&amp;IFERROR(IF(AND((PF$44-PF46-150-Sheep!$R$320                                           )&gt;(PF$44-PG$44),(PF$44-PF46-150-Sheep!$R$320                                            )&lt;=0),"Wean-"&amp;PF45,""),"")
&amp;IFERROR(IF(AND((PF$44-PF46-150-Sheep!$R$321                                           )&gt;(PF$44-PG$44),(PF$44-PF46-150-Sheep!$R$321                                            )&lt;=0),"Alt1-"   &amp;PF45,""),"")
&amp;IFERROR(IF(AND((PF$44-PF46-150-Sheep!$R$322                                           )&gt;(PF$44-PG$44),(PF$44-PF46-150-Sheep!$R$322                                            )&lt;=0),"Alt2-"   &amp;PF45,""),"")</f>
        <v/>
      </c>
      <c r="PG47" s="440" t="str">
        <f xml:space="preserve">                    IF(AND((PG$44                                  -Sheep!$N$252                               )&gt;(PG$44-PH$44),(PG$44                                  -Sheep!$N$252                                )&lt;=0),"Born","")
&amp;                   IF(AND((PG$44-Sheep!$R$320-Sheep!$N$252                                )&gt;(PG$44-PH$44),(PG$44-Sheep!$R$320-Sheep!$N$252                                )&lt;=0),"WeanStd","")
&amp;                   IF(AND((PG$44-Sheep!$R$321-Sheep!$N$252                                )&gt;(PG$44-PH$44),(PG$44-Sheep!$R$321-Sheep!$N$252                                )&lt;=0),"WeanAlt1","")
&amp;                   IF(AND((PG$44-Sheep!$R$322-Sheep!$N$252                                )&gt;(PG$44-PH$44),(PG$44-Sheep!$R$322-Sheep!$N$252                                )&lt;=0),"WeanAlt2","")
&amp;IFERROR(IF(AND((PG$44-PG46                                                                                     )&gt;(PG$44-PH$44),(PG$44-PG46                                                                                     )&lt;=0),"Join-"    &amp;PG45,""),"")
&amp;IFERROR(IF(AND((PG$44-PG46-INDEX(Sheep!$V$327:$V$334,PG45,1))&gt;(PG$44-PH$44),(PG$44-PG46-INDEX(Sheep!$V$327:$V$334,PG45,1))&lt;=0),"Scan-"  &amp;PG45,""),"")
&amp;IFERROR(IF(AND((PG$44-PG46-150                                                                            )&gt;(PG$44-PH$44),(PG$44-PG46-150                                                                             )&lt;=0),"Birth-" &amp;PG45,""),"")
&amp;IFERROR(IF(AND((PG$44-PG46-150-Sheep!$R$320                                           )&gt;(PG$44-PH$44),(PG$44-PG46-150-Sheep!$R$320                                            )&lt;=0),"Wean-"&amp;PG45,""),"")
&amp;IFERROR(IF(AND((PG$44-PG46-150-Sheep!$R$321                                           )&gt;(PG$44-PH$44),(PG$44-PG46-150-Sheep!$R$321                                            )&lt;=0),"Alt1-"   &amp;PG45,""),"")
&amp;IFERROR(IF(AND((PG$44-PG46-150-Sheep!$R$322                                           )&gt;(PG$44-PH$44),(PG$44-PG46-150-Sheep!$R$322                                            )&lt;=0),"Alt2-"   &amp;PG45,""),"")</f>
        <v/>
      </c>
      <c r="PH47" s="440" t="str">
        <f xml:space="preserve">                    IF(AND((PH$44                                  -Sheep!$N$252                               )&gt;(PH$44-PI$44),(PH$44                                  -Sheep!$N$252                                )&lt;=0),"Born","")
&amp;                   IF(AND((PH$44-Sheep!$R$320-Sheep!$N$252                                )&gt;(PH$44-PI$44),(PH$44-Sheep!$R$320-Sheep!$N$252                                )&lt;=0),"WeanStd","")
&amp;                   IF(AND((PH$44-Sheep!$R$321-Sheep!$N$252                                )&gt;(PH$44-PI$44),(PH$44-Sheep!$R$321-Sheep!$N$252                                )&lt;=0),"WeanAlt1","")
&amp;                   IF(AND((PH$44-Sheep!$R$322-Sheep!$N$252                                )&gt;(PH$44-PI$44),(PH$44-Sheep!$R$322-Sheep!$N$252                                )&lt;=0),"WeanAlt2","")
&amp;IFERROR(IF(AND((PH$44-PH46                                                                                     )&gt;(PH$44-PI$44),(PH$44-PH46                                                                                     )&lt;=0),"Join-"    &amp;PH45,""),"")
&amp;IFERROR(IF(AND((PH$44-PH46-INDEX(Sheep!$V$327:$V$334,PH45,1))&gt;(PH$44-PI$44),(PH$44-PH46-INDEX(Sheep!$V$327:$V$334,PH45,1))&lt;=0),"Scan-"  &amp;PH45,""),"")
&amp;IFERROR(IF(AND((PH$44-PH46-150                                                                            )&gt;(PH$44-PI$44),(PH$44-PH46-150                                                                             )&lt;=0),"Birth-" &amp;PH45,""),"")
&amp;IFERROR(IF(AND((PH$44-PH46-150-Sheep!$R$320                                           )&gt;(PH$44-PI$44),(PH$44-PH46-150-Sheep!$R$320                                            )&lt;=0),"Wean-"&amp;PH45,""),"")
&amp;IFERROR(IF(AND((PH$44-PH46-150-Sheep!$R$321                                           )&gt;(PH$44-PI$44),(PH$44-PH46-150-Sheep!$R$321                                            )&lt;=0),"Alt1-"   &amp;PH45,""),"")
&amp;IFERROR(IF(AND((PH$44-PH46-150-Sheep!$R$322                                           )&gt;(PH$44-PI$44),(PH$44-PH46-150-Sheep!$R$322                                            )&lt;=0),"Alt2-"   &amp;PH45,""),"")</f>
        <v>Join-8</v>
      </c>
      <c r="PI47" s="440" t="str">
        <f xml:space="preserve">                    IF(AND((PI$44                                  -Sheep!$N$252                               )&gt;(PI$44-PJ$44),(PI$44                                  -Sheep!$N$252                                )&lt;=0),"Born","")
&amp;                   IF(AND((PI$44-Sheep!$R$320-Sheep!$N$252                                )&gt;(PI$44-PJ$44),(PI$44-Sheep!$R$320-Sheep!$N$252                                )&lt;=0),"WeanStd","")
&amp;                   IF(AND((PI$44-Sheep!$R$321-Sheep!$N$252                                )&gt;(PI$44-PJ$44),(PI$44-Sheep!$R$321-Sheep!$N$252                                )&lt;=0),"WeanAlt1","")
&amp;                   IF(AND((PI$44-Sheep!$R$322-Sheep!$N$252                                )&gt;(PI$44-PJ$44),(PI$44-Sheep!$R$322-Sheep!$N$252                                )&lt;=0),"WeanAlt2","")
&amp;IFERROR(IF(AND((PI$44-PI46                                                                                     )&gt;(PI$44-PJ$44),(PI$44-PI46                                                                                     )&lt;=0),"Join-"    &amp;PI45,""),"")
&amp;IFERROR(IF(AND((PI$44-PI46-INDEX(Sheep!$V$327:$V$334,PI45,1))&gt;(PI$44-PJ$44),(PI$44-PI46-INDEX(Sheep!$V$327:$V$334,PI45,1))&lt;=0),"Scan-"  &amp;PI45,""),"")
&amp;IFERROR(IF(AND((PI$44-PI46-150                                                                            )&gt;(PI$44-PJ$44),(PI$44-PI46-150                                                                             )&lt;=0),"Birth-" &amp;PI45,""),"")
&amp;IFERROR(IF(AND((PI$44-PI46-150-Sheep!$R$320                                           )&gt;(PI$44-PJ$44),(PI$44-PI46-150-Sheep!$R$320                                            )&lt;=0),"Wean-"&amp;PI45,""),"")
&amp;IFERROR(IF(AND((PI$44-PI46-150-Sheep!$R$321                                           )&gt;(PI$44-PJ$44),(PI$44-PI46-150-Sheep!$R$321                                            )&lt;=0),"Alt1-"   &amp;PI45,""),"")
&amp;IFERROR(IF(AND((PI$44-PI46-150-Sheep!$R$322                                           )&gt;(PI$44-PJ$44),(PI$44-PI46-150-Sheep!$R$322                                            )&lt;=0),"Alt2-"   &amp;PI45,""),"")</f>
        <v/>
      </c>
      <c r="PJ47" s="440" t="str">
        <f xml:space="preserve">                    IF(AND((PJ$44                                  -Sheep!$N$252                               )&gt;(PJ$44-PK$44),(PJ$44                                  -Sheep!$N$252                                )&lt;=0),"Born","")
&amp;                   IF(AND((PJ$44-Sheep!$R$320-Sheep!$N$252                                )&gt;(PJ$44-PK$44),(PJ$44-Sheep!$R$320-Sheep!$N$252                                )&lt;=0),"WeanStd","")
&amp;                   IF(AND((PJ$44-Sheep!$R$321-Sheep!$N$252                                )&gt;(PJ$44-PK$44),(PJ$44-Sheep!$R$321-Sheep!$N$252                                )&lt;=0),"WeanAlt1","")
&amp;                   IF(AND((PJ$44-Sheep!$R$322-Sheep!$N$252                                )&gt;(PJ$44-PK$44),(PJ$44-Sheep!$R$322-Sheep!$N$252                                )&lt;=0),"WeanAlt2","")
&amp;IFERROR(IF(AND((PJ$44-PJ46                                                                                     )&gt;(PJ$44-PK$44),(PJ$44-PJ46                                                                                     )&lt;=0),"Join-"    &amp;PJ45,""),"")
&amp;IFERROR(IF(AND((PJ$44-PJ46-INDEX(Sheep!$V$327:$V$334,PJ45,1))&gt;(PJ$44-PK$44),(PJ$44-PJ46-INDEX(Sheep!$V$327:$V$334,PJ45,1))&lt;=0),"Scan-"  &amp;PJ45,""),"")
&amp;IFERROR(IF(AND((PJ$44-PJ46-150                                                                            )&gt;(PJ$44-PK$44),(PJ$44-PJ46-150                                                                             )&lt;=0),"Birth-" &amp;PJ45,""),"")
&amp;IFERROR(IF(AND((PJ$44-PJ46-150-Sheep!$R$320                                           )&gt;(PJ$44-PK$44),(PJ$44-PJ46-150-Sheep!$R$320                                            )&lt;=0),"Wean-"&amp;PJ45,""),"")
&amp;IFERROR(IF(AND((PJ$44-PJ46-150-Sheep!$R$321                                           )&gt;(PJ$44-PK$44),(PJ$44-PJ46-150-Sheep!$R$321                                            )&lt;=0),"Alt1-"   &amp;PJ45,""),"")
&amp;IFERROR(IF(AND((PJ$44-PJ46-150-Sheep!$R$322                                           )&gt;(PJ$44-PK$44),(PJ$44-PJ46-150-Sheep!$R$322                                            )&lt;=0),"Alt2-"   &amp;PJ45,""),"")</f>
        <v/>
      </c>
      <c r="PK47" s="440" t="str">
        <f xml:space="preserve">                    IF(AND((PK$44                                  -Sheep!$N$252                               )&gt;(PK$44-PL$44),(PK$44                                  -Sheep!$N$252                                )&lt;=0),"Born","")
&amp;                   IF(AND((PK$44-Sheep!$R$320-Sheep!$N$252                                )&gt;(PK$44-PL$44),(PK$44-Sheep!$R$320-Sheep!$N$252                                )&lt;=0),"WeanStd","")
&amp;                   IF(AND((PK$44-Sheep!$R$321-Sheep!$N$252                                )&gt;(PK$44-PL$44),(PK$44-Sheep!$R$321-Sheep!$N$252                                )&lt;=0),"WeanAlt1","")
&amp;                   IF(AND((PK$44-Sheep!$R$322-Sheep!$N$252                                )&gt;(PK$44-PL$44),(PK$44-Sheep!$R$322-Sheep!$N$252                                )&lt;=0),"WeanAlt2","")
&amp;IFERROR(IF(AND((PK$44-PK46                                                                                     )&gt;(PK$44-PL$44),(PK$44-PK46                                                                                     )&lt;=0),"Join-"    &amp;PK45,""),"")
&amp;IFERROR(IF(AND((PK$44-PK46-INDEX(Sheep!$V$327:$V$334,PK45,1))&gt;(PK$44-PL$44),(PK$44-PK46-INDEX(Sheep!$V$327:$V$334,PK45,1))&lt;=0),"Scan-"  &amp;PK45,""),"")
&amp;IFERROR(IF(AND((PK$44-PK46-150                                                                            )&gt;(PK$44-PL$44),(PK$44-PK46-150                                                                             )&lt;=0),"Birth-" &amp;PK45,""),"")
&amp;IFERROR(IF(AND((PK$44-PK46-150-Sheep!$R$320                                           )&gt;(PK$44-PL$44),(PK$44-PK46-150-Sheep!$R$320                                            )&lt;=0),"Wean-"&amp;PK45,""),"")
&amp;IFERROR(IF(AND((PK$44-PK46-150-Sheep!$R$321                                           )&gt;(PK$44-PL$44),(PK$44-PK46-150-Sheep!$R$321                                            )&lt;=0),"Alt1-"   &amp;PK45,""),"")
&amp;IFERROR(IF(AND((PK$44-PK46-150-Sheep!$R$322                                           )&gt;(PK$44-PL$44),(PK$44-PK46-150-Sheep!$R$322                                            )&lt;=0),"Alt2-"   &amp;PK45,""),"")</f>
        <v/>
      </c>
      <c r="PL47" s="440" t="str">
        <f xml:space="preserve">                    IF(AND((PL$44                                  -Sheep!$N$252                               )&gt;(PL$44-PM$44),(PL$44                                  -Sheep!$N$252                                )&lt;=0),"Born","")
&amp;                   IF(AND((PL$44-Sheep!$R$320-Sheep!$N$252                                )&gt;(PL$44-PM$44),(PL$44-Sheep!$R$320-Sheep!$N$252                                )&lt;=0),"WeanStd","")
&amp;                   IF(AND((PL$44-Sheep!$R$321-Sheep!$N$252                                )&gt;(PL$44-PM$44),(PL$44-Sheep!$R$321-Sheep!$N$252                                )&lt;=0),"WeanAlt1","")
&amp;                   IF(AND((PL$44-Sheep!$R$322-Sheep!$N$252                                )&gt;(PL$44-PM$44),(PL$44-Sheep!$R$322-Sheep!$N$252                                )&lt;=0),"WeanAlt2","")
&amp;IFERROR(IF(AND((PL$44-PL46                                                                                     )&gt;(PL$44-PM$44),(PL$44-PL46                                                                                     )&lt;=0),"Join-"    &amp;PL45,""),"")
&amp;IFERROR(IF(AND((PL$44-PL46-INDEX(Sheep!$V$327:$V$334,PL45,1))&gt;(PL$44-PM$44),(PL$44-PL46-INDEX(Sheep!$V$327:$V$334,PL45,1))&lt;=0),"Scan-"  &amp;PL45,""),"")
&amp;IFERROR(IF(AND((PL$44-PL46-150                                                                            )&gt;(PL$44-PM$44),(PL$44-PL46-150                                                                             )&lt;=0),"Birth-" &amp;PL45,""),"")
&amp;IFERROR(IF(AND((PL$44-PL46-150-Sheep!$R$320                                           )&gt;(PL$44-PM$44),(PL$44-PL46-150-Sheep!$R$320                                            )&lt;=0),"Wean-"&amp;PL45,""),"")
&amp;IFERROR(IF(AND((PL$44-PL46-150-Sheep!$R$321                                           )&gt;(PL$44-PM$44),(PL$44-PL46-150-Sheep!$R$321                                            )&lt;=0),"Alt1-"   &amp;PL45,""),"")
&amp;IFERROR(IF(AND((PL$44-PL46-150-Sheep!$R$322                                           )&gt;(PL$44-PM$44),(PL$44-PL46-150-Sheep!$R$322                                            )&lt;=0),"Alt2-"   &amp;PL45,""),"")</f>
        <v/>
      </c>
      <c r="PM47" s="440" t="str">
        <f xml:space="preserve">                    IF(AND((PM$44                                  -Sheep!$N$252                               )&gt;(PM$44-PN$44),(PM$44                                  -Sheep!$N$252                                )&lt;=0),"Born","")
&amp;                   IF(AND((PM$44-Sheep!$R$320-Sheep!$N$252                                )&gt;(PM$44-PN$44),(PM$44-Sheep!$R$320-Sheep!$N$252                                )&lt;=0),"WeanStd","")
&amp;                   IF(AND((PM$44-Sheep!$R$321-Sheep!$N$252                                )&gt;(PM$44-PN$44),(PM$44-Sheep!$R$321-Sheep!$N$252                                )&lt;=0),"WeanAlt1","")
&amp;                   IF(AND((PM$44-Sheep!$R$322-Sheep!$N$252                                )&gt;(PM$44-PN$44),(PM$44-Sheep!$R$322-Sheep!$N$252                                )&lt;=0),"WeanAlt2","")
&amp;IFERROR(IF(AND((PM$44-PM46                                                                                     )&gt;(PM$44-PN$44),(PM$44-PM46                                                                                     )&lt;=0),"Join-"    &amp;PM45,""),"")
&amp;IFERROR(IF(AND((PM$44-PM46-INDEX(Sheep!$V$327:$V$334,PM45,1))&gt;(PM$44-PN$44),(PM$44-PM46-INDEX(Sheep!$V$327:$V$334,PM45,1))&lt;=0),"Scan-"  &amp;PM45,""),"")
&amp;IFERROR(IF(AND((PM$44-PM46-150                                                                            )&gt;(PM$44-PN$44),(PM$44-PM46-150                                                                             )&lt;=0),"Birth-" &amp;PM45,""),"")
&amp;IFERROR(IF(AND((PM$44-PM46-150-Sheep!$R$320                                           )&gt;(PM$44-PN$44),(PM$44-PM46-150-Sheep!$R$320                                            )&lt;=0),"Wean-"&amp;PM45,""),"")
&amp;IFERROR(IF(AND((PM$44-PM46-150-Sheep!$R$321                                           )&gt;(PM$44-PN$44),(PM$44-PM46-150-Sheep!$R$321                                            )&lt;=0),"Alt1-"   &amp;PM45,""),"")
&amp;IFERROR(IF(AND((PM$44-PM46-150-Sheep!$R$322                                           )&gt;(PM$44-PN$44),(PM$44-PM46-150-Sheep!$R$322                                            )&lt;=0),"Alt2-"   &amp;PM45,""),"")</f>
        <v/>
      </c>
      <c r="PN47" s="440" t="str">
        <f xml:space="preserve">                    IF(AND((PN$44                                  -Sheep!$N$252                               )&gt;(PN$44-PO$44),(PN$44                                  -Sheep!$N$252                                )&lt;=0),"Born","")
&amp;                   IF(AND((PN$44-Sheep!$R$320-Sheep!$N$252                                )&gt;(PN$44-PO$44),(PN$44-Sheep!$R$320-Sheep!$N$252                                )&lt;=0),"WeanStd","")
&amp;                   IF(AND((PN$44-Sheep!$R$321-Sheep!$N$252                                )&gt;(PN$44-PO$44),(PN$44-Sheep!$R$321-Sheep!$N$252                                )&lt;=0),"WeanAlt1","")
&amp;                   IF(AND((PN$44-Sheep!$R$322-Sheep!$N$252                                )&gt;(PN$44-PO$44),(PN$44-Sheep!$R$322-Sheep!$N$252                                )&lt;=0),"WeanAlt2","")
&amp;IFERROR(IF(AND((PN$44-PN46                                                                                     )&gt;(PN$44-PO$44),(PN$44-PN46                                                                                     )&lt;=0),"Join-"    &amp;PN45,""),"")
&amp;IFERROR(IF(AND((PN$44-PN46-INDEX(Sheep!$V$327:$V$334,PN45,1))&gt;(PN$44-PO$44),(PN$44-PN46-INDEX(Sheep!$V$327:$V$334,PN45,1))&lt;=0),"Scan-"  &amp;PN45,""),"")
&amp;IFERROR(IF(AND((PN$44-PN46-150                                                                            )&gt;(PN$44-PO$44),(PN$44-PN46-150                                                                             )&lt;=0),"Birth-" &amp;PN45,""),"")
&amp;IFERROR(IF(AND((PN$44-PN46-150-Sheep!$R$320                                           )&gt;(PN$44-PO$44),(PN$44-PN46-150-Sheep!$R$320                                            )&lt;=0),"Wean-"&amp;PN45,""),"")
&amp;IFERROR(IF(AND((PN$44-PN46-150-Sheep!$R$321                                           )&gt;(PN$44-PO$44),(PN$44-PN46-150-Sheep!$R$321                                            )&lt;=0),"Alt1-"   &amp;PN45,""),"")
&amp;IFERROR(IF(AND((PN$44-PN46-150-Sheep!$R$322                                           )&gt;(PN$44-PO$44),(PN$44-PN46-150-Sheep!$R$322                                            )&lt;=0),"Alt2-"   &amp;PN45,""),"")</f>
        <v/>
      </c>
      <c r="PO47" s="440" t="str">
        <f xml:space="preserve">                    IF(AND((PO$44                                  -Sheep!$N$252                               )&gt;(PO$44-PP$44),(PO$44                                  -Sheep!$N$252                                )&lt;=0),"Born","")
&amp;                   IF(AND((PO$44-Sheep!$R$320-Sheep!$N$252                                )&gt;(PO$44-PP$44),(PO$44-Sheep!$R$320-Sheep!$N$252                                )&lt;=0),"WeanStd","")
&amp;                   IF(AND((PO$44-Sheep!$R$321-Sheep!$N$252                                )&gt;(PO$44-PP$44),(PO$44-Sheep!$R$321-Sheep!$N$252                                )&lt;=0),"WeanAlt1","")
&amp;                   IF(AND((PO$44-Sheep!$R$322-Sheep!$N$252                                )&gt;(PO$44-PP$44),(PO$44-Sheep!$R$322-Sheep!$N$252                                )&lt;=0),"WeanAlt2","")
&amp;IFERROR(IF(AND((PO$44-PO46                                                                                     )&gt;(PO$44-PP$44),(PO$44-PO46                                                                                     )&lt;=0),"Join-"    &amp;PO45,""),"")
&amp;IFERROR(IF(AND((PO$44-PO46-INDEX(Sheep!$V$327:$V$334,PO45,1))&gt;(PO$44-PP$44),(PO$44-PO46-INDEX(Sheep!$V$327:$V$334,PO45,1))&lt;=0),"Scan-"  &amp;PO45,""),"")
&amp;IFERROR(IF(AND((PO$44-PO46-150                                                                            )&gt;(PO$44-PP$44),(PO$44-PO46-150                                                                             )&lt;=0),"Birth-" &amp;PO45,""),"")
&amp;IFERROR(IF(AND((PO$44-PO46-150-Sheep!$R$320                                           )&gt;(PO$44-PP$44),(PO$44-PO46-150-Sheep!$R$320                                            )&lt;=0),"Wean-"&amp;PO45,""),"")
&amp;IFERROR(IF(AND((PO$44-PO46-150-Sheep!$R$321                                           )&gt;(PO$44-PP$44),(PO$44-PO46-150-Sheep!$R$321                                            )&lt;=0),"Alt1-"   &amp;PO45,""),"")
&amp;IFERROR(IF(AND((PO$44-PO46-150-Sheep!$R$322                                           )&gt;(PO$44-PP$44),(PO$44-PO46-150-Sheep!$R$322                                            )&lt;=0),"Alt2-"   &amp;PO45,""),"")</f>
        <v/>
      </c>
      <c r="PP47" s="440" t="str">
        <f xml:space="preserve">                    IF(AND((PP$44                                  -Sheep!$N$252                               )&gt;(PP$44-PQ$44),(PP$44                                  -Sheep!$N$252                                )&lt;=0),"Born","")
&amp;                   IF(AND((PP$44-Sheep!$R$320-Sheep!$N$252                                )&gt;(PP$44-PQ$44),(PP$44-Sheep!$R$320-Sheep!$N$252                                )&lt;=0),"WeanStd","")
&amp;                   IF(AND((PP$44-Sheep!$R$321-Sheep!$N$252                                )&gt;(PP$44-PQ$44),(PP$44-Sheep!$R$321-Sheep!$N$252                                )&lt;=0),"WeanAlt1","")
&amp;                   IF(AND((PP$44-Sheep!$R$322-Sheep!$N$252                                )&gt;(PP$44-PQ$44),(PP$44-Sheep!$R$322-Sheep!$N$252                                )&lt;=0),"WeanAlt2","")
&amp;IFERROR(IF(AND((PP$44-PP46                                                                                     )&gt;(PP$44-PQ$44),(PP$44-PP46                                                                                     )&lt;=0),"Join-"    &amp;PP45,""),"")
&amp;IFERROR(IF(AND((PP$44-PP46-INDEX(Sheep!$V$327:$V$334,PP45,1))&gt;(PP$44-PQ$44),(PP$44-PP46-INDEX(Sheep!$V$327:$V$334,PP45,1))&lt;=0),"Scan-"  &amp;PP45,""),"")
&amp;IFERROR(IF(AND((PP$44-PP46-150                                                                            )&gt;(PP$44-PQ$44),(PP$44-PP46-150                                                                             )&lt;=0),"Birth-" &amp;PP45,""),"")
&amp;IFERROR(IF(AND((PP$44-PP46-150-Sheep!$R$320                                           )&gt;(PP$44-PQ$44),(PP$44-PP46-150-Sheep!$R$320                                            )&lt;=0),"Wean-"&amp;PP45,""),"")
&amp;IFERROR(IF(AND((PP$44-PP46-150-Sheep!$R$321                                           )&gt;(PP$44-PQ$44),(PP$44-PP46-150-Sheep!$R$321                                            )&lt;=0),"Alt1-"   &amp;PP45,""),"")
&amp;IFERROR(IF(AND((PP$44-PP46-150-Sheep!$R$322                                           )&gt;(PP$44-PQ$44),(PP$44-PP46-150-Sheep!$R$322                                            )&lt;=0),"Alt2-"   &amp;PP45,""),"")</f>
        <v/>
      </c>
      <c r="PQ47" s="440" t="str">
        <f xml:space="preserve">                    IF(AND((PQ$44                                  -Sheep!$N$252                               )&gt;(PQ$44-PR$44),(PQ$44                                  -Sheep!$N$252                                )&lt;=0),"Born","")
&amp;                   IF(AND((PQ$44-Sheep!$R$320-Sheep!$N$252                                )&gt;(PQ$44-PR$44),(PQ$44-Sheep!$R$320-Sheep!$N$252                                )&lt;=0),"WeanStd","")
&amp;                   IF(AND((PQ$44-Sheep!$R$321-Sheep!$N$252                                )&gt;(PQ$44-PR$44),(PQ$44-Sheep!$R$321-Sheep!$N$252                                )&lt;=0),"WeanAlt1","")
&amp;                   IF(AND((PQ$44-Sheep!$R$322-Sheep!$N$252                                )&gt;(PQ$44-PR$44),(PQ$44-Sheep!$R$322-Sheep!$N$252                                )&lt;=0),"WeanAlt2","")
&amp;IFERROR(IF(AND((PQ$44-PQ46                                                                                     )&gt;(PQ$44-PR$44),(PQ$44-PQ46                                                                                     )&lt;=0),"Join-"    &amp;PQ45,""),"")
&amp;IFERROR(IF(AND((PQ$44-PQ46-INDEX(Sheep!$V$327:$V$334,PQ45,1))&gt;(PQ$44-PR$44),(PQ$44-PQ46-INDEX(Sheep!$V$327:$V$334,PQ45,1))&lt;=0),"Scan-"  &amp;PQ45,""),"")
&amp;IFERROR(IF(AND((PQ$44-PQ46-150                                                                            )&gt;(PQ$44-PR$44),(PQ$44-PQ46-150                                                                             )&lt;=0),"Birth-" &amp;PQ45,""),"")
&amp;IFERROR(IF(AND((PQ$44-PQ46-150-Sheep!$R$320                                           )&gt;(PQ$44-PR$44),(PQ$44-PQ46-150-Sheep!$R$320                                            )&lt;=0),"Wean-"&amp;PQ45,""),"")
&amp;IFERROR(IF(AND((PQ$44-PQ46-150-Sheep!$R$321                                           )&gt;(PQ$44-PR$44),(PQ$44-PQ46-150-Sheep!$R$321                                            )&lt;=0),"Alt1-"   &amp;PQ45,""),"")
&amp;IFERROR(IF(AND((PQ$44-PQ46-150-Sheep!$R$322                                           )&gt;(PQ$44-PR$44),(PQ$44-PQ46-150-Sheep!$R$322                                            )&lt;=0),"Alt2-"   &amp;PQ45,""),"")</f>
        <v/>
      </c>
      <c r="PR47" s="440" t="str">
        <f xml:space="preserve">                    IF(AND((PR$44                                  -Sheep!$N$252                               )&gt;(PR$44-PS$44),(PR$44                                  -Sheep!$N$252                                )&lt;=0),"Born","")
&amp;                   IF(AND((PR$44-Sheep!$R$320-Sheep!$N$252                                )&gt;(PR$44-PS$44),(PR$44-Sheep!$R$320-Sheep!$N$252                                )&lt;=0),"WeanStd","")
&amp;                   IF(AND((PR$44-Sheep!$R$321-Sheep!$N$252                                )&gt;(PR$44-PS$44),(PR$44-Sheep!$R$321-Sheep!$N$252                                )&lt;=0),"WeanAlt1","")
&amp;                   IF(AND((PR$44-Sheep!$R$322-Sheep!$N$252                                )&gt;(PR$44-PS$44),(PR$44-Sheep!$R$322-Sheep!$N$252                                )&lt;=0),"WeanAlt2","")
&amp;IFERROR(IF(AND((PR$44-PR46                                                                                     )&gt;(PR$44-PS$44),(PR$44-PR46                                                                                     )&lt;=0),"Join-"    &amp;PR45,""),"")
&amp;IFERROR(IF(AND((PR$44-PR46-INDEX(Sheep!$V$327:$V$334,PR45,1))&gt;(PR$44-PS$44),(PR$44-PR46-INDEX(Sheep!$V$327:$V$334,PR45,1))&lt;=0),"Scan-"  &amp;PR45,""),"")
&amp;IFERROR(IF(AND((PR$44-PR46-150                                                                            )&gt;(PR$44-PS$44),(PR$44-PR46-150                                                                             )&lt;=0),"Birth-" &amp;PR45,""),"")
&amp;IFERROR(IF(AND((PR$44-PR46-150-Sheep!$R$320                                           )&gt;(PR$44-PS$44),(PR$44-PR46-150-Sheep!$R$320                                            )&lt;=0),"Wean-"&amp;PR45,""),"")
&amp;IFERROR(IF(AND((PR$44-PR46-150-Sheep!$R$321                                           )&gt;(PR$44-PS$44),(PR$44-PR46-150-Sheep!$R$321                                            )&lt;=0),"Alt1-"   &amp;PR45,""),"")
&amp;IFERROR(IF(AND((PR$44-PR46-150-Sheep!$R$322                                           )&gt;(PR$44-PS$44),(PR$44-PR46-150-Sheep!$R$322                                            )&lt;=0),"Alt2-"   &amp;PR45,""),"")</f>
        <v>Scan-8</v>
      </c>
      <c r="PS47" s="440" t="str">
        <f xml:space="preserve">                    IF(AND((PS$44                                  -Sheep!$N$252                               )&gt;(PS$44-PT$44),(PS$44                                  -Sheep!$N$252                                )&lt;=0),"Born","")
&amp;                   IF(AND((PS$44-Sheep!$R$320-Sheep!$N$252                                )&gt;(PS$44-PT$44),(PS$44-Sheep!$R$320-Sheep!$N$252                                )&lt;=0),"WeanStd","")
&amp;                   IF(AND((PS$44-Sheep!$R$321-Sheep!$N$252                                )&gt;(PS$44-PT$44),(PS$44-Sheep!$R$321-Sheep!$N$252                                )&lt;=0),"WeanAlt1","")
&amp;                   IF(AND((PS$44-Sheep!$R$322-Sheep!$N$252                                )&gt;(PS$44-PT$44),(PS$44-Sheep!$R$322-Sheep!$N$252                                )&lt;=0),"WeanAlt2","")
&amp;IFERROR(IF(AND((PS$44-PS46                                                                                     )&gt;(PS$44-PT$44),(PS$44-PS46                                                                                     )&lt;=0),"Join-"    &amp;PS45,""),"")
&amp;IFERROR(IF(AND((PS$44-PS46-INDEX(Sheep!$V$327:$V$334,PS45,1))&gt;(PS$44-PT$44),(PS$44-PS46-INDEX(Sheep!$V$327:$V$334,PS45,1))&lt;=0),"Scan-"  &amp;PS45,""),"")
&amp;IFERROR(IF(AND((PS$44-PS46-150                                                                            )&gt;(PS$44-PT$44),(PS$44-PS46-150                                                                             )&lt;=0),"Birth-" &amp;PS45,""),"")
&amp;IFERROR(IF(AND((PS$44-PS46-150-Sheep!$R$320                                           )&gt;(PS$44-PT$44),(PS$44-PS46-150-Sheep!$R$320                                            )&lt;=0),"Wean-"&amp;PS45,""),"")
&amp;IFERROR(IF(AND((PS$44-PS46-150-Sheep!$R$321                                           )&gt;(PS$44-PT$44),(PS$44-PS46-150-Sheep!$R$321                                            )&lt;=0),"Alt1-"   &amp;PS45,""),"")
&amp;IFERROR(IF(AND((PS$44-PS46-150-Sheep!$R$322                                           )&gt;(PS$44-PT$44),(PS$44-PS46-150-Sheep!$R$322                                            )&lt;=0),"Alt2-"   &amp;PS45,""),"")</f>
        <v/>
      </c>
      <c r="PT47" s="440" t="str">
        <f xml:space="preserve">                    IF(AND((PT$44                                  -Sheep!$N$252                               )&gt;(PT$44-PU$44),(PT$44                                  -Sheep!$N$252                                )&lt;=0),"Born","")
&amp;                   IF(AND((PT$44-Sheep!$R$320-Sheep!$N$252                                )&gt;(PT$44-PU$44),(PT$44-Sheep!$R$320-Sheep!$N$252                                )&lt;=0),"WeanStd","")
&amp;                   IF(AND((PT$44-Sheep!$R$321-Sheep!$N$252                                )&gt;(PT$44-PU$44),(PT$44-Sheep!$R$321-Sheep!$N$252                                )&lt;=0),"WeanAlt1","")
&amp;                   IF(AND((PT$44-Sheep!$R$322-Sheep!$N$252                                )&gt;(PT$44-PU$44),(PT$44-Sheep!$R$322-Sheep!$N$252                                )&lt;=0),"WeanAlt2","")
&amp;IFERROR(IF(AND((PT$44-PT46                                                                                     )&gt;(PT$44-PU$44),(PT$44-PT46                                                                                     )&lt;=0),"Join-"    &amp;PT45,""),"")
&amp;IFERROR(IF(AND((PT$44-PT46-INDEX(Sheep!$V$327:$V$334,PT45,1))&gt;(PT$44-PU$44),(PT$44-PT46-INDEX(Sheep!$V$327:$V$334,PT45,1))&lt;=0),"Scan-"  &amp;PT45,""),"")
&amp;IFERROR(IF(AND((PT$44-PT46-150                                                                            )&gt;(PT$44-PU$44),(PT$44-PT46-150                                                                             )&lt;=0),"Birth-" &amp;PT45,""),"")
&amp;IFERROR(IF(AND((PT$44-PT46-150-Sheep!$R$320                                           )&gt;(PT$44-PU$44),(PT$44-PT46-150-Sheep!$R$320                                            )&lt;=0),"Wean-"&amp;PT45,""),"")
&amp;IFERROR(IF(AND((PT$44-PT46-150-Sheep!$R$321                                           )&gt;(PT$44-PU$44),(PT$44-PT46-150-Sheep!$R$321                                            )&lt;=0),"Alt1-"   &amp;PT45,""),"")
&amp;IFERROR(IF(AND((PT$44-PT46-150-Sheep!$R$322                                           )&gt;(PT$44-PU$44),(PT$44-PT46-150-Sheep!$R$322                                            )&lt;=0),"Alt2-"   &amp;PT45,""),"")</f>
        <v/>
      </c>
      <c r="PU47" s="440" t="str">
        <f xml:space="preserve">                    IF(AND((PU$44                                  -Sheep!$N$252                               )&gt;(PU$44-PV$44),(PU$44                                  -Sheep!$N$252                                )&lt;=0),"Born","")
&amp;                   IF(AND((PU$44-Sheep!$R$320-Sheep!$N$252                                )&gt;(PU$44-PV$44),(PU$44-Sheep!$R$320-Sheep!$N$252                                )&lt;=0),"WeanStd","")
&amp;                   IF(AND((PU$44-Sheep!$R$321-Sheep!$N$252                                )&gt;(PU$44-PV$44),(PU$44-Sheep!$R$321-Sheep!$N$252                                )&lt;=0),"WeanAlt1","")
&amp;                   IF(AND((PU$44-Sheep!$R$322-Sheep!$N$252                                )&gt;(PU$44-PV$44),(PU$44-Sheep!$R$322-Sheep!$N$252                                )&lt;=0),"WeanAlt2","")
&amp;IFERROR(IF(AND((PU$44-PU46                                                                                     )&gt;(PU$44-PV$44),(PU$44-PU46                                                                                     )&lt;=0),"Join-"    &amp;PU45,""),"")
&amp;IFERROR(IF(AND((PU$44-PU46-INDEX(Sheep!$V$327:$V$334,PU45,1))&gt;(PU$44-PV$44),(PU$44-PU46-INDEX(Sheep!$V$327:$V$334,PU45,1))&lt;=0),"Scan-"  &amp;PU45,""),"")
&amp;IFERROR(IF(AND((PU$44-PU46-150                                                                            )&gt;(PU$44-PV$44),(PU$44-PU46-150                                                                             )&lt;=0),"Birth-" &amp;PU45,""),"")
&amp;IFERROR(IF(AND((PU$44-PU46-150-Sheep!$R$320                                           )&gt;(PU$44-PV$44),(PU$44-PU46-150-Sheep!$R$320                                            )&lt;=0),"Wean-"&amp;PU45,""),"")
&amp;IFERROR(IF(AND((PU$44-PU46-150-Sheep!$R$321                                           )&gt;(PU$44-PV$44),(PU$44-PU46-150-Sheep!$R$321                                            )&lt;=0),"Alt1-"   &amp;PU45,""),"")
&amp;IFERROR(IF(AND((PU$44-PU46-150-Sheep!$R$322                                           )&gt;(PU$44-PV$44),(PU$44-PU46-150-Sheep!$R$322                                            )&lt;=0),"Alt2-"   &amp;PU45,""),"")</f>
        <v/>
      </c>
      <c r="PV47" s="440" t="str">
        <f xml:space="preserve">                    IF(AND((PV$44                                  -Sheep!$N$252                               )&gt;(PV$44-PW$44),(PV$44                                  -Sheep!$N$252                                )&lt;=0),"Born","")
&amp;                   IF(AND((PV$44-Sheep!$R$320-Sheep!$N$252                                )&gt;(PV$44-PW$44),(PV$44-Sheep!$R$320-Sheep!$N$252                                )&lt;=0),"WeanStd","")
&amp;                   IF(AND((PV$44-Sheep!$R$321-Sheep!$N$252                                )&gt;(PV$44-PW$44),(PV$44-Sheep!$R$321-Sheep!$N$252                                )&lt;=0),"WeanAlt1","")
&amp;                   IF(AND((PV$44-Sheep!$R$322-Sheep!$N$252                                )&gt;(PV$44-PW$44),(PV$44-Sheep!$R$322-Sheep!$N$252                                )&lt;=0),"WeanAlt2","")
&amp;IFERROR(IF(AND((PV$44-PV46                                                                                     )&gt;(PV$44-PW$44),(PV$44-PV46                                                                                     )&lt;=0),"Join-"    &amp;PV45,""),"")
&amp;IFERROR(IF(AND((PV$44-PV46-INDEX(Sheep!$V$327:$V$334,PV45,1))&gt;(PV$44-PW$44),(PV$44-PV46-INDEX(Sheep!$V$327:$V$334,PV45,1))&lt;=0),"Scan-"  &amp;PV45,""),"")
&amp;IFERROR(IF(AND((PV$44-PV46-150                                                                            )&gt;(PV$44-PW$44),(PV$44-PV46-150                                                                             )&lt;=0),"Birth-" &amp;PV45,""),"")
&amp;IFERROR(IF(AND((PV$44-PV46-150-Sheep!$R$320                                           )&gt;(PV$44-PW$44),(PV$44-PV46-150-Sheep!$R$320                                            )&lt;=0),"Wean-"&amp;PV45,""),"")
&amp;IFERROR(IF(AND((PV$44-PV46-150-Sheep!$R$321                                           )&gt;(PV$44-PW$44),(PV$44-PV46-150-Sheep!$R$321                                            )&lt;=0),"Alt1-"   &amp;PV45,""),"")
&amp;IFERROR(IF(AND((PV$44-PV46-150-Sheep!$R$322                                           )&gt;(PV$44-PW$44),(PV$44-PV46-150-Sheep!$R$322                                            )&lt;=0),"Alt2-"   &amp;PV45,""),"")</f>
        <v/>
      </c>
      <c r="PW47" s="440" t="str">
        <f xml:space="preserve">                    IF(AND((PW$44                                  -Sheep!$N$252                               )&gt;(PW$44-PX$44),(PW$44                                  -Sheep!$N$252                                )&lt;=0),"Born","")
&amp;                   IF(AND((PW$44-Sheep!$R$320-Sheep!$N$252                                )&gt;(PW$44-PX$44),(PW$44-Sheep!$R$320-Sheep!$N$252                                )&lt;=0),"WeanStd","")
&amp;                   IF(AND((PW$44-Sheep!$R$321-Sheep!$N$252                                )&gt;(PW$44-PX$44),(PW$44-Sheep!$R$321-Sheep!$N$252                                )&lt;=0),"WeanAlt1","")
&amp;                   IF(AND((PW$44-Sheep!$R$322-Sheep!$N$252                                )&gt;(PW$44-PX$44),(PW$44-Sheep!$R$322-Sheep!$N$252                                )&lt;=0),"WeanAlt2","")
&amp;IFERROR(IF(AND((PW$44-PW46                                                                                     )&gt;(PW$44-PX$44),(PW$44-PW46                                                                                     )&lt;=0),"Join-"    &amp;PW45,""),"")
&amp;IFERROR(IF(AND((PW$44-PW46-INDEX(Sheep!$V$327:$V$334,PW45,1))&gt;(PW$44-PX$44),(PW$44-PW46-INDEX(Sheep!$V$327:$V$334,PW45,1))&lt;=0),"Scan-"  &amp;PW45,""),"")
&amp;IFERROR(IF(AND((PW$44-PW46-150                                                                            )&gt;(PW$44-PX$44),(PW$44-PW46-150                                                                             )&lt;=0),"Birth-" &amp;PW45,""),"")
&amp;IFERROR(IF(AND((PW$44-PW46-150-Sheep!$R$320                                           )&gt;(PW$44-PX$44),(PW$44-PW46-150-Sheep!$R$320                                            )&lt;=0),"Wean-"&amp;PW45,""),"")
&amp;IFERROR(IF(AND((PW$44-PW46-150-Sheep!$R$321                                           )&gt;(PW$44-PX$44),(PW$44-PW46-150-Sheep!$R$321                                            )&lt;=0),"Alt1-"   &amp;PW45,""),"")
&amp;IFERROR(IF(AND((PW$44-PW46-150-Sheep!$R$322                                           )&gt;(PW$44-PX$44),(PW$44-PW46-150-Sheep!$R$322                                            )&lt;=0),"Alt2-"   &amp;PW45,""),"")</f>
        <v/>
      </c>
      <c r="PX47" s="440" t="str">
        <f xml:space="preserve">                    IF(AND((PX$44                                  -Sheep!$N$252                               )&gt;(PX$44-PY$44),(PX$44                                  -Sheep!$N$252                                )&lt;=0),"Born","")
&amp;                   IF(AND((PX$44-Sheep!$R$320-Sheep!$N$252                                )&gt;(PX$44-PY$44),(PX$44-Sheep!$R$320-Sheep!$N$252                                )&lt;=0),"WeanStd","")
&amp;                   IF(AND((PX$44-Sheep!$R$321-Sheep!$N$252                                )&gt;(PX$44-PY$44),(PX$44-Sheep!$R$321-Sheep!$N$252                                )&lt;=0),"WeanAlt1","")
&amp;                   IF(AND((PX$44-Sheep!$R$322-Sheep!$N$252                                )&gt;(PX$44-PY$44),(PX$44-Sheep!$R$322-Sheep!$N$252                                )&lt;=0),"WeanAlt2","")
&amp;IFERROR(IF(AND((PX$44-PX46                                                                                     )&gt;(PX$44-PY$44),(PX$44-PX46                                                                                     )&lt;=0),"Join-"    &amp;PX45,""),"")
&amp;IFERROR(IF(AND((PX$44-PX46-INDEX(Sheep!$V$327:$V$334,PX45,1))&gt;(PX$44-PY$44),(PX$44-PX46-INDEX(Sheep!$V$327:$V$334,PX45,1))&lt;=0),"Scan-"  &amp;PX45,""),"")
&amp;IFERROR(IF(AND((PX$44-PX46-150                                                                            )&gt;(PX$44-PY$44),(PX$44-PX46-150                                                                             )&lt;=0),"Birth-" &amp;PX45,""),"")
&amp;IFERROR(IF(AND((PX$44-PX46-150-Sheep!$R$320                                           )&gt;(PX$44-PY$44),(PX$44-PX46-150-Sheep!$R$320                                            )&lt;=0),"Wean-"&amp;PX45,""),"")
&amp;IFERROR(IF(AND((PX$44-PX46-150-Sheep!$R$321                                           )&gt;(PX$44-PY$44),(PX$44-PX46-150-Sheep!$R$321                                            )&lt;=0),"Alt1-"   &amp;PX45,""),"")
&amp;IFERROR(IF(AND((PX$44-PX46-150-Sheep!$R$322                                           )&gt;(PX$44-PY$44),(PX$44-PX46-150-Sheep!$R$322                                            )&lt;=0),"Alt2-"   &amp;PX45,""),"")</f>
        <v/>
      </c>
      <c r="PY47" s="440" t="str">
        <f xml:space="preserve">                    IF(AND((PY$44                                  -Sheep!$N$252                               )&gt;(PY$44-PZ$44),(PY$44                                  -Sheep!$N$252                                )&lt;=0),"Born","")
&amp;                   IF(AND((PY$44-Sheep!$R$320-Sheep!$N$252                                )&gt;(PY$44-PZ$44),(PY$44-Sheep!$R$320-Sheep!$N$252                                )&lt;=0),"WeanStd","")
&amp;                   IF(AND((PY$44-Sheep!$R$321-Sheep!$N$252                                )&gt;(PY$44-PZ$44),(PY$44-Sheep!$R$321-Sheep!$N$252                                )&lt;=0),"WeanAlt1","")
&amp;                   IF(AND((PY$44-Sheep!$R$322-Sheep!$N$252                                )&gt;(PY$44-PZ$44),(PY$44-Sheep!$R$322-Sheep!$N$252                                )&lt;=0),"WeanAlt2","")
&amp;IFERROR(IF(AND((PY$44-PY46                                                                                     )&gt;(PY$44-PZ$44),(PY$44-PY46                                                                                     )&lt;=0),"Join-"    &amp;PY45,""),"")
&amp;IFERROR(IF(AND((PY$44-PY46-INDEX(Sheep!$V$327:$V$334,PY45,1))&gt;(PY$44-PZ$44),(PY$44-PY46-INDEX(Sheep!$V$327:$V$334,PY45,1))&lt;=0),"Scan-"  &amp;PY45,""),"")
&amp;IFERROR(IF(AND((PY$44-PY46-150                                                                            )&gt;(PY$44-PZ$44),(PY$44-PY46-150                                                                             )&lt;=0),"Birth-" &amp;PY45,""),"")
&amp;IFERROR(IF(AND((PY$44-PY46-150-Sheep!$R$320                                           )&gt;(PY$44-PZ$44),(PY$44-PY46-150-Sheep!$R$320                                            )&lt;=0),"Wean-"&amp;PY45,""),"")
&amp;IFERROR(IF(AND((PY$44-PY46-150-Sheep!$R$321                                           )&gt;(PY$44-PZ$44),(PY$44-PY46-150-Sheep!$R$321                                            )&lt;=0),"Alt1-"   &amp;PY45,""),"")
&amp;IFERROR(IF(AND((PY$44-PY46-150-Sheep!$R$322                                           )&gt;(PY$44-PZ$44),(PY$44-PY46-150-Sheep!$R$322                                            )&lt;=0),"Alt2-"   &amp;PY45,""),"")</f>
        <v/>
      </c>
      <c r="PZ47" s="440" t="str">
        <f xml:space="preserve">                    IF(AND((PZ$44                                  -Sheep!$N$252                               )&gt;(PZ$44-QA$44),(PZ$44                                  -Sheep!$N$252                                )&lt;=0),"Born","")
&amp;                   IF(AND((PZ$44-Sheep!$R$320-Sheep!$N$252                                )&gt;(PZ$44-QA$44),(PZ$44-Sheep!$R$320-Sheep!$N$252                                )&lt;=0),"WeanStd","")
&amp;                   IF(AND((PZ$44-Sheep!$R$321-Sheep!$N$252                                )&gt;(PZ$44-QA$44),(PZ$44-Sheep!$R$321-Sheep!$N$252                                )&lt;=0),"WeanAlt1","")
&amp;                   IF(AND((PZ$44-Sheep!$R$322-Sheep!$N$252                                )&gt;(PZ$44-QA$44),(PZ$44-Sheep!$R$322-Sheep!$N$252                                )&lt;=0),"WeanAlt2","")
&amp;IFERROR(IF(AND((PZ$44-PZ46                                                                                     )&gt;(PZ$44-QA$44),(PZ$44-PZ46                                                                                     )&lt;=0),"Join-"    &amp;PZ45,""),"")
&amp;IFERROR(IF(AND((PZ$44-PZ46-INDEX(Sheep!$V$327:$V$334,PZ45,1))&gt;(PZ$44-QA$44),(PZ$44-PZ46-INDEX(Sheep!$V$327:$V$334,PZ45,1))&lt;=0),"Scan-"  &amp;PZ45,""),"")
&amp;IFERROR(IF(AND((PZ$44-PZ46-150                                                                            )&gt;(PZ$44-QA$44),(PZ$44-PZ46-150                                                                             )&lt;=0),"Birth-" &amp;PZ45,""),"")
&amp;IFERROR(IF(AND((PZ$44-PZ46-150-Sheep!$R$320                                           )&gt;(PZ$44-QA$44),(PZ$44-PZ46-150-Sheep!$R$320                                            )&lt;=0),"Wean-"&amp;PZ45,""),"")
&amp;IFERROR(IF(AND((PZ$44-PZ46-150-Sheep!$R$321                                           )&gt;(PZ$44-QA$44),(PZ$44-PZ46-150-Sheep!$R$321                                            )&lt;=0),"Alt1-"   &amp;PZ45,""),"")
&amp;IFERROR(IF(AND((PZ$44-PZ46-150-Sheep!$R$322                                           )&gt;(PZ$44-QA$44),(PZ$44-PZ46-150-Sheep!$R$322                                            )&lt;=0),"Alt2-"   &amp;PZ45,""),"")</f>
        <v/>
      </c>
      <c r="QA47" s="440" t="str">
        <f xml:space="preserve">                    IF(AND((QA$44                                  -Sheep!$N$252                               )&gt;(QA$44-QB$44),(QA$44                                  -Sheep!$N$252                                )&lt;=0),"Born","")
&amp;                   IF(AND((QA$44-Sheep!$R$320-Sheep!$N$252                                )&gt;(QA$44-QB$44),(QA$44-Sheep!$R$320-Sheep!$N$252                                )&lt;=0),"WeanStd","")
&amp;                   IF(AND((QA$44-Sheep!$R$321-Sheep!$N$252                                )&gt;(QA$44-QB$44),(QA$44-Sheep!$R$321-Sheep!$N$252                                )&lt;=0),"WeanAlt1","")
&amp;                   IF(AND((QA$44-Sheep!$R$322-Sheep!$N$252                                )&gt;(QA$44-QB$44),(QA$44-Sheep!$R$322-Sheep!$N$252                                )&lt;=0),"WeanAlt2","")
&amp;IFERROR(IF(AND((QA$44-QA46                                                                                     )&gt;(QA$44-QB$44),(QA$44-QA46                                                                                     )&lt;=0),"Join-"    &amp;QA45,""),"")
&amp;IFERROR(IF(AND((QA$44-QA46-INDEX(Sheep!$V$327:$V$334,QA45,1))&gt;(QA$44-QB$44),(QA$44-QA46-INDEX(Sheep!$V$327:$V$334,QA45,1))&lt;=0),"Scan-"  &amp;QA45,""),"")
&amp;IFERROR(IF(AND((QA$44-QA46-150                                                                            )&gt;(QA$44-QB$44),(QA$44-QA46-150                                                                             )&lt;=0),"Birth-" &amp;QA45,""),"")
&amp;IFERROR(IF(AND((QA$44-QA46-150-Sheep!$R$320                                           )&gt;(QA$44-QB$44),(QA$44-QA46-150-Sheep!$R$320                                            )&lt;=0),"Wean-"&amp;QA45,""),"")
&amp;IFERROR(IF(AND((QA$44-QA46-150-Sheep!$R$321                                           )&gt;(QA$44-QB$44),(QA$44-QA46-150-Sheep!$R$321                                            )&lt;=0),"Alt1-"   &amp;QA45,""),"")
&amp;IFERROR(IF(AND((QA$44-QA46-150-Sheep!$R$322                                           )&gt;(QA$44-QB$44),(QA$44-QA46-150-Sheep!$R$322                                            )&lt;=0),"Alt2-"   &amp;QA45,""),"")</f>
        <v/>
      </c>
      <c r="QB47" s="440" t="str">
        <f xml:space="preserve">                    IF(AND((QB$44                                  -Sheep!$N$252                               )&gt;(QB$44-QC$44),(QB$44                                  -Sheep!$N$252                                )&lt;=0),"Born","")
&amp;                   IF(AND((QB$44-Sheep!$R$320-Sheep!$N$252                                )&gt;(QB$44-QC$44),(QB$44-Sheep!$R$320-Sheep!$N$252                                )&lt;=0),"WeanStd","")
&amp;                   IF(AND((QB$44-Sheep!$R$321-Sheep!$N$252                                )&gt;(QB$44-QC$44),(QB$44-Sheep!$R$321-Sheep!$N$252                                )&lt;=0),"WeanAlt1","")
&amp;                   IF(AND((QB$44-Sheep!$R$322-Sheep!$N$252                                )&gt;(QB$44-QC$44),(QB$44-Sheep!$R$322-Sheep!$N$252                                )&lt;=0),"WeanAlt2","")
&amp;IFERROR(IF(AND((QB$44-QB46                                                                                     )&gt;(QB$44-QC$44),(QB$44-QB46                                                                                     )&lt;=0),"Join-"    &amp;QB45,""),"")
&amp;IFERROR(IF(AND((QB$44-QB46-INDEX(Sheep!$V$327:$V$334,QB45,1))&gt;(QB$44-QC$44),(QB$44-QB46-INDEX(Sheep!$V$327:$V$334,QB45,1))&lt;=0),"Scan-"  &amp;QB45,""),"")
&amp;IFERROR(IF(AND((QB$44-QB46-150                                                                            )&gt;(QB$44-QC$44),(QB$44-QB46-150                                                                             )&lt;=0),"Birth-" &amp;QB45,""),"")
&amp;IFERROR(IF(AND((QB$44-QB46-150-Sheep!$R$320                                           )&gt;(QB$44-QC$44),(QB$44-QB46-150-Sheep!$R$320                                            )&lt;=0),"Wean-"&amp;QB45,""),"")
&amp;IFERROR(IF(AND((QB$44-QB46-150-Sheep!$R$321                                           )&gt;(QB$44-QC$44),(QB$44-QB46-150-Sheep!$R$321                                            )&lt;=0),"Alt1-"   &amp;QB45,""),"")
&amp;IFERROR(IF(AND((QB$44-QB46-150-Sheep!$R$322                                           )&gt;(QB$44-QC$44),(QB$44-QB46-150-Sheep!$R$322                                            )&lt;=0),"Alt2-"   &amp;QB45,""),"")</f>
        <v/>
      </c>
      <c r="QC47" s="440" t="str">
        <f xml:space="preserve">                    IF(AND((QC$44                                  -Sheep!$N$252                               )&gt;(QC$44-QD$44),(QC$44                                  -Sheep!$N$252                                )&lt;=0),"Born","")
&amp;                   IF(AND((QC$44-Sheep!$R$320-Sheep!$N$252                                )&gt;(QC$44-QD$44),(QC$44-Sheep!$R$320-Sheep!$N$252                                )&lt;=0),"WeanStd","")
&amp;                   IF(AND((QC$44-Sheep!$R$321-Sheep!$N$252                                )&gt;(QC$44-QD$44),(QC$44-Sheep!$R$321-Sheep!$N$252                                )&lt;=0),"WeanAlt1","")
&amp;                   IF(AND((QC$44-Sheep!$R$322-Sheep!$N$252                                )&gt;(QC$44-QD$44),(QC$44-Sheep!$R$322-Sheep!$N$252                                )&lt;=0),"WeanAlt2","")
&amp;IFERROR(IF(AND((QC$44-QC46                                                                                     )&gt;(QC$44-QD$44),(QC$44-QC46                                                                                     )&lt;=0),"Join-"    &amp;QC45,""),"")
&amp;IFERROR(IF(AND((QC$44-QC46-INDEX(Sheep!$V$327:$V$334,QC45,1))&gt;(QC$44-QD$44),(QC$44-QC46-INDEX(Sheep!$V$327:$V$334,QC45,1))&lt;=0),"Scan-"  &amp;QC45,""),"")
&amp;IFERROR(IF(AND((QC$44-QC46-150                                                                            )&gt;(QC$44-QD$44),(QC$44-QC46-150                                                                             )&lt;=0),"Birth-" &amp;QC45,""),"")
&amp;IFERROR(IF(AND((QC$44-QC46-150-Sheep!$R$320                                           )&gt;(QC$44-QD$44),(QC$44-QC46-150-Sheep!$R$320                                            )&lt;=0),"Wean-"&amp;QC45,""),"")
&amp;IFERROR(IF(AND((QC$44-QC46-150-Sheep!$R$321                                           )&gt;(QC$44-QD$44),(QC$44-QC46-150-Sheep!$R$321                                            )&lt;=0),"Alt1-"   &amp;QC45,""),"")
&amp;IFERROR(IF(AND((QC$44-QC46-150-Sheep!$R$322                                           )&gt;(QC$44-QD$44),(QC$44-QC46-150-Sheep!$R$322                                            )&lt;=0),"Alt2-"   &amp;QC45,""),"")</f>
        <v/>
      </c>
      <c r="QD47" s="440" t="str">
        <f xml:space="preserve">                    IF(AND((QD$44                                  -Sheep!$N$252                               )&gt;(QD$44-QE$44),(QD$44                                  -Sheep!$N$252                                )&lt;=0),"Born","")
&amp;                   IF(AND((QD$44-Sheep!$R$320-Sheep!$N$252                                )&gt;(QD$44-QE$44),(QD$44-Sheep!$R$320-Sheep!$N$252                                )&lt;=0),"WeanStd","")
&amp;                   IF(AND((QD$44-Sheep!$R$321-Sheep!$N$252                                )&gt;(QD$44-QE$44),(QD$44-Sheep!$R$321-Sheep!$N$252                                )&lt;=0),"WeanAlt1","")
&amp;                   IF(AND((QD$44-Sheep!$R$322-Sheep!$N$252                                )&gt;(QD$44-QE$44),(QD$44-Sheep!$R$322-Sheep!$N$252                                )&lt;=0),"WeanAlt2","")
&amp;IFERROR(IF(AND((QD$44-QD46                                                                                     )&gt;(QD$44-QE$44),(QD$44-QD46                                                                                     )&lt;=0),"Join-"    &amp;QD45,""),"")
&amp;IFERROR(IF(AND((QD$44-QD46-INDEX(Sheep!$V$327:$V$334,QD45,1))&gt;(QD$44-QE$44),(QD$44-QD46-INDEX(Sheep!$V$327:$V$334,QD45,1))&lt;=0),"Scan-"  &amp;QD45,""),"")
&amp;IFERROR(IF(AND((QD$44-QD46-150                                                                            )&gt;(QD$44-QE$44),(QD$44-QD46-150                                                                             )&lt;=0),"Birth-" &amp;QD45,""),"")
&amp;IFERROR(IF(AND((QD$44-QD46-150-Sheep!$R$320                                           )&gt;(QD$44-QE$44),(QD$44-QD46-150-Sheep!$R$320                                            )&lt;=0),"Wean-"&amp;QD45,""),"")
&amp;IFERROR(IF(AND((QD$44-QD46-150-Sheep!$R$321                                           )&gt;(QD$44-QE$44),(QD$44-QD46-150-Sheep!$R$321                                            )&lt;=0),"Alt1-"   &amp;QD45,""),"")
&amp;IFERROR(IF(AND((QD$44-QD46-150-Sheep!$R$322                                           )&gt;(QD$44-QE$44),(QD$44-QD46-150-Sheep!$R$322                                            )&lt;=0),"Alt2-"   &amp;QD45,""),"")</f>
        <v>Birth-8</v>
      </c>
      <c r="QE47" s="440" t="str">
        <f xml:space="preserve">                    IF(AND((QE$44                                  -Sheep!$N$252                               )&gt;(QE$44-QF$44),(QE$44                                  -Sheep!$N$252                                )&lt;=0),"Born","")
&amp;                   IF(AND((QE$44-Sheep!$R$320-Sheep!$N$252                                )&gt;(QE$44-QF$44),(QE$44-Sheep!$R$320-Sheep!$N$252                                )&lt;=0),"WeanStd","")
&amp;                   IF(AND((QE$44-Sheep!$R$321-Sheep!$N$252                                )&gt;(QE$44-QF$44),(QE$44-Sheep!$R$321-Sheep!$N$252                                )&lt;=0),"WeanAlt1","")
&amp;                   IF(AND((QE$44-Sheep!$R$322-Sheep!$N$252                                )&gt;(QE$44-QF$44),(QE$44-Sheep!$R$322-Sheep!$N$252                                )&lt;=0),"WeanAlt2","")
&amp;IFERROR(IF(AND((QE$44-QE46                                                                                     )&gt;(QE$44-QF$44),(QE$44-QE46                                                                                     )&lt;=0),"Join-"    &amp;QE45,""),"")
&amp;IFERROR(IF(AND((QE$44-QE46-INDEX(Sheep!$V$327:$V$334,QE45,1))&gt;(QE$44-QF$44),(QE$44-QE46-INDEX(Sheep!$V$327:$V$334,QE45,1))&lt;=0),"Scan-"  &amp;QE45,""),"")
&amp;IFERROR(IF(AND((QE$44-QE46-150                                                                            )&gt;(QE$44-QF$44),(QE$44-QE46-150                                                                             )&lt;=0),"Birth-" &amp;QE45,""),"")
&amp;IFERROR(IF(AND((QE$44-QE46-150-Sheep!$R$320                                           )&gt;(QE$44-QF$44),(QE$44-QE46-150-Sheep!$R$320                                            )&lt;=0),"Wean-"&amp;QE45,""),"")
&amp;IFERROR(IF(AND((QE$44-QE46-150-Sheep!$R$321                                           )&gt;(QE$44-QF$44),(QE$44-QE46-150-Sheep!$R$321                                            )&lt;=0),"Alt1-"   &amp;QE45,""),"")
&amp;IFERROR(IF(AND((QE$44-QE46-150-Sheep!$R$322                                           )&gt;(QE$44-QF$44),(QE$44-QE46-150-Sheep!$R$322                                            )&lt;=0),"Alt2-"   &amp;QE45,""),"")</f>
        <v/>
      </c>
      <c r="QF47" s="440" t="str">
        <f xml:space="preserve">                    IF(AND((QF$44                                  -Sheep!$N$252                               )&gt;(QF$44-QG$44),(QF$44                                  -Sheep!$N$252                                )&lt;=0),"Born","")
&amp;                   IF(AND((QF$44-Sheep!$R$320-Sheep!$N$252                                )&gt;(QF$44-QG$44),(QF$44-Sheep!$R$320-Sheep!$N$252                                )&lt;=0),"WeanStd","")
&amp;                   IF(AND((QF$44-Sheep!$R$321-Sheep!$N$252                                )&gt;(QF$44-QG$44),(QF$44-Sheep!$R$321-Sheep!$N$252                                )&lt;=0),"WeanAlt1","")
&amp;                   IF(AND((QF$44-Sheep!$R$322-Sheep!$N$252                                )&gt;(QF$44-QG$44),(QF$44-Sheep!$R$322-Sheep!$N$252                                )&lt;=0),"WeanAlt2","")
&amp;IFERROR(IF(AND((QF$44-QF46                                                                                     )&gt;(QF$44-QG$44),(QF$44-QF46                                                                                     )&lt;=0),"Join-"    &amp;QF45,""),"")
&amp;IFERROR(IF(AND((QF$44-QF46-INDEX(Sheep!$V$327:$V$334,QF45,1))&gt;(QF$44-QG$44),(QF$44-QF46-INDEX(Sheep!$V$327:$V$334,QF45,1))&lt;=0),"Scan-"  &amp;QF45,""),"")
&amp;IFERROR(IF(AND((QF$44-QF46-150                                                                            )&gt;(QF$44-QG$44),(QF$44-QF46-150                                                                             )&lt;=0),"Birth-" &amp;QF45,""),"")
&amp;IFERROR(IF(AND((QF$44-QF46-150-Sheep!$R$320                                           )&gt;(QF$44-QG$44),(QF$44-QF46-150-Sheep!$R$320                                            )&lt;=0),"Wean-"&amp;QF45,""),"")
&amp;IFERROR(IF(AND((QF$44-QF46-150-Sheep!$R$321                                           )&gt;(QF$44-QG$44),(QF$44-QF46-150-Sheep!$R$321                                            )&lt;=0),"Alt1-"   &amp;QF45,""),"")
&amp;IFERROR(IF(AND((QF$44-QF46-150-Sheep!$R$322                                           )&gt;(QF$44-QG$44),(QF$44-QF46-150-Sheep!$R$322                                            )&lt;=0),"Alt2-"   &amp;QF45,""),"")</f>
        <v/>
      </c>
      <c r="QG47" s="440" t="str">
        <f xml:space="preserve">                    IF(AND((QG$44                                  -Sheep!$N$252                               )&gt;(QG$44-QH$44),(QG$44                                  -Sheep!$N$252                                )&lt;=0),"Born","")
&amp;                   IF(AND((QG$44-Sheep!$R$320-Sheep!$N$252                                )&gt;(QG$44-QH$44),(QG$44-Sheep!$R$320-Sheep!$N$252                                )&lt;=0),"WeanStd","")
&amp;                   IF(AND((QG$44-Sheep!$R$321-Sheep!$N$252                                )&gt;(QG$44-QH$44),(QG$44-Sheep!$R$321-Sheep!$N$252                                )&lt;=0),"WeanAlt1","")
&amp;                   IF(AND((QG$44-Sheep!$R$322-Sheep!$N$252                                )&gt;(QG$44-QH$44),(QG$44-Sheep!$R$322-Sheep!$N$252                                )&lt;=0),"WeanAlt2","")
&amp;IFERROR(IF(AND((QG$44-QG46                                                                                     )&gt;(QG$44-QH$44),(QG$44-QG46                                                                                     )&lt;=0),"Join-"    &amp;QG45,""),"")
&amp;IFERROR(IF(AND((QG$44-QG46-INDEX(Sheep!$V$327:$V$334,QG45,1))&gt;(QG$44-QH$44),(QG$44-QG46-INDEX(Sheep!$V$327:$V$334,QG45,1))&lt;=0),"Scan-"  &amp;QG45,""),"")
&amp;IFERROR(IF(AND((QG$44-QG46-150                                                                            )&gt;(QG$44-QH$44),(QG$44-QG46-150                                                                             )&lt;=0),"Birth-" &amp;QG45,""),"")
&amp;IFERROR(IF(AND((QG$44-QG46-150-Sheep!$R$320                                           )&gt;(QG$44-QH$44),(QG$44-QG46-150-Sheep!$R$320                                            )&lt;=0),"Wean-"&amp;QG45,""),"")
&amp;IFERROR(IF(AND((QG$44-QG46-150-Sheep!$R$321                                           )&gt;(QG$44-QH$44),(QG$44-QG46-150-Sheep!$R$321                                            )&lt;=0),"Alt1-"   &amp;QG45,""),"")
&amp;IFERROR(IF(AND((QG$44-QG46-150-Sheep!$R$322                                           )&gt;(QG$44-QH$44),(QG$44-QG46-150-Sheep!$R$322                                            )&lt;=0),"Alt2-"   &amp;QG45,""),"")</f>
        <v/>
      </c>
      <c r="QH47" s="440" t="str">
        <f xml:space="preserve">                    IF(AND((QH$44                                  -Sheep!$N$252                               )&gt;(QH$44-QI$44),(QH$44                                  -Sheep!$N$252                                )&lt;=0),"Born","")
&amp;                   IF(AND((QH$44-Sheep!$R$320-Sheep!$N$252                                )&gt;(QH$44-QI$44),(QH$44-Sheep!$R$320-Sheep!$N$252                                )&lt;=0),"WeanStd","")
&amp;                   IF(AND((QH$44-Sheep!$R$321-Sheep!$N$252                                )&gt;(QH$44-QI$44),(QH$44-Sheep!$R$321-Sheep!$N$252                                )&lt;=0),"WeanAlt1","")
&amp;                   IF(AND((QH$44-Sheep!$R$322-Sheep!$N$252                                )&gt;(QH$44-QI$44),(QH$44-Sheep!$R$322-Sheep!$N$252                                )&lt;=0),"WeanAlt2","")
&amp;IFERROR(IF(AND((QH$44-QH46                                                                                     )&gt;(QH$44-QI$44),(QH$44-QH46                                                                                     )&lt;=0),"Join-"    &amp;QH45,""),"")
&amp;IFERROR(IF(AND((QH$44-QH46-INDEX(Sheep!$V$327:$V$334,QH45,1))&gt;(QH$44-QI$44),(QH$44-QH46-INDEX(Sheep!$V$327:$V$334,QH45,1))&lt;=0),"Scan-"  &amp;QH45,""),"")
&amp;IFERROR(IF(AND((QH$44-QH46-150                                                                            )&gt;(QH$44-QI$44),(QH$44-QH46-150                                                                             )&lt;=0),"Birth-" &amp;QH45,""),"")
&amp;IFERROR(IF(AND((QH$44-QH46-150-Sheep!$R$320                                           )&gt;(QH$44-QI$44),(QH$44-QH46-150-Sheep!$R$320                                            )&lt;=0),"Wean-"&amp;QH45,""),"")
&amp;IFERROR(IF(AND((QH$44-QH46-150-Sheep!$R$321                                           )&gt;(QH$44-QI$44),(QH$44-QH46-150-Sheep!$R$321                                            )&lt;=0),"Alt1-"   &amp;QH45,""),"")
&amp;IFERROR(IF(AND((QH$44-QH46-150-Sheep!$R$322                                           )&gt;(QH$44-QI$44),(QH$44-QH46-150-Sheep!$R$322                                            )&lt;=0),"Alt2-"   &amp;QH45,""),"")</f>
        <v/>
      </c>
      <c r="QI47" s="440" t="str">
        <f xml:space="preserve">                    IF(AND((QI$44                                  -Sheep!$N$252                               )&gt;(QI$44-QJ$44),(QI$44                                  -Sheep!$N$252                                )&lt;=0),"Born","")
&amp;                   IF(AND((QI$44-Sheep!$R$320-Sheep!$N$252                                )&gt;(QI$44-QJ$44),(QI$44-Sheep!$R$320-Sheep!$N$252                                )&lt;=0),"WeanStd","")
&amp;                   IF(AND((QI$44-Sheep!$R$321-Sheep!$N$252                                )&gt;(QI$44-QJ$44),(QI$44-Sheep!$R$321-Sheep!$N$252                                )&lt;=0),"WeanAlt1","")
&amp;                   IF(AND((QI$44-Sheep!$R$322-Sheep!$N$252                                )&gt;(QI$44-QJ$44),(QI$44-Sheep!$R$322-Sheep!$N$252                                )&lt;=0),"WeanAlt2","")
&amp;IFERROR(IF(AND((QI$44-QI46                                                                                     )&gt;(QI$44-QJ$44),(QI$44-QI46                                                                                     )&lt;=0),"Join-"    &amp;QI45,""),"")
&amp;IFERROR(IF(AND((QI$44-QI46-INDEX(Sheep!$V$327:$V$334,QI45,1))&gt;(QI$44-QJ$44),(QI$44-QI46-INDEX(Sheep!$V$327:$V$334,QI45,1))&lt;=0),"Scan-"  &amp;QI45,""),"")
&amp;IFERROR(IF(AND((QI$44-QI46-150                                                                            )&gt;(QI$44-QJ$44),(QI$44-QI46-150                                                                             )&lt;=0),"Birth-" &amp;QI45,""),"")
&amp;IFERROR(IF(AND((QI$44-QI46-150-Sheep!$R$320                                           )&gt;(QI$44-QJ$44),(QI$44-QI46-150-Sheep!$R$320                                            )&lt;=0),"Wean-"&amp;QI45,""),"")
&amp;IFERROR(IF(AND((QI$44-QI46-150-Sheep!$R$321                                           )&gt;(QI$44-QJ$44),(QI$44-QI46-150-Sheep!$R$321                                            )&lt;=0),"Alt1-"   &amp;QI45,""),"")
&amp;IFERROR(IF(AND((QI$44-QI46-150-Sheep!$R$322                                           )&gt;(QI$44-QJ$44),(QI$44-QI46-150-Sheep!$R$322                                            )&lt;=0),"Alt2-"   &amp;QI45,""),"")</f>
        <v/>
      </c>
      <c r="QJ47" s="440" t="str">
        <f xml:space="preserve">                    IF(AND((QJ$44                                  -Sheep!$N$252                               )&gt;(QJ$44-QK$44),(QJ$44                                  -Sheep!$N$252                                )&lt;=0),"Born","")
&amp;                   IF(AND((QJ$44-Sheep!$R$320-Sheep!$N$252                                )&gt;(QJ$44-QK$44),(QJ$44-Sheep!$R$320-Sheep!$N$252                                )&lt;=0),"WeanStd","")
&amp;                   IF(AND((QJ$44-Sheep!$R$321-Sheep!$N$252                                )&gt;(QJ$44-QK$44),(QJ$44-Sheep!$R$321-Sheep!$N$252                                )&lt;=0),"WeanAlt1","")
&amp;                   IF(AND((QJ$44-Sheep!$R$322-Sheep!$N$252                                )&gt;(QJ$44-QK$44),(QJ$44-Sheep!$R$322-Sheep!$N$252                                )&lt;=0),"WeanAlt2","")
&amp;IFERROR(IF(AND((QJ$44-QJ46                                                                                     )&gt;(QJ$44-QK$44),(QJ$44-QJ46                                                                                     )&lt;=0),"Join-"    &amp;QJ45,""),"")
&amp;IFERROR(IF(AND((QJ$44-QJ46-INDEX(Sheep!$V$327:$V$334,QJ45,1))&gt;(QJ$44-QK$44),(QJ$44-QJ46-INDEX(Sheep!$V$327:$V$334,QJ45,1))&lt;=0),"Scan-"  &amp;QJ45,""),"")
&amp;IFERROR(IF(AND((QJ$44-QJ46-150                                                                            )&gt;(QJ$44-QK$44),(QJ$44-QJ46-150                                                                             )&lt;=0),"Birth-" &amp;QJ45,""),"")
&amp;IFERROR(IF(AND((QJ$44-QJ46-150-Sheep!$R$320                                           )&gt;(QJ$44-QK$44),(QJ$44-QJ46-150-Sheep!$R$320                                            )&lt;=0),"Wean-"&amp;QJ45,""),"")
&amp;IFERROR(IF(AND((QJ$44-QJ46-150-Sheep!$R$321                                           )&gt;(QJ$44-QK$44),(QJ$44-QJ46-150-Sheep!$R$321                                            )&lt;=0),"Alt1-"   &amp;QJ45,""),"")
&amp;IFERROR(IF(AND((QJ$44-QJ46-150-Sheep!$R$322                                           )&gt;(QJ$44-QK$44),(QJ$44-QJ46-150-Sheep!$R$322                                            )&lt;=0),"Alt2-"   &amp;QJ45,""),"")</f>
        <v/>
      </c>
      <c r="QK47" s="440" t="str">
        <f xml:space="preserve">                    IF(AND((QK$44                                  -Sheep!$N$252                               )&gt;(QK$44-QL$44),(QK$44                                  -Sheep!$N$252                                )&lt;=0),"Born","")
&amp;                   IF(AND((QK$44-Sheep!$R$320-Sheep!$N$252                                )&gt;(QK$44-QL$44),(QK$44-Sheep!$R$320-Sheep!$N$252                                )&lt;=0),"WeanStd","")
&amp;                   IF(AND((QK$44-Sheep!$R$321-Sheep!$N$252                                )&gt;(QK$44-QL$44),(QK$44-Sheep!$R$321-Sheep!$N$252                                )&lt;=0),"WeanAlt1","")
&amp;                   IF(AND((QK$44-Sheep!$R$322-Sheep!$N$252                                )&gt;(QK$44-QL$44),(QK$44-Sheep!$R$322-Sheep!$N$252                                )&lt;=0),"WeanAlt2","")
&amp;IFERROR(IF(AND((QK$44-QK46                                                                                     )&gt;(QK$44-QL$44),(QK$44-QK46                                                                                     )&lt;=0),"Join-"    &amp;QK45,""),"")
&amp;IFERROR(IF(AND((QK$44-QK46-INDEX(Sheep!$V$327:$V$334,QK45,1))&gt;(QK$44-QL$44),(QK$44-QK46-INDEX(Sheep!$V$327:$V$334,QK45,1))&lt;=0),"Scan-"  &amp;QK45,""),"")
&amp;IFERROR(IF(AND((QK$44-QK46-150                                                                            )&gt;(QK$44-QL$44),(QK$44-QK46-150                                                                             )&lt;=0),"Birth-" &amp;QK45,""),"")
&amp;IFERROR(IF(AND((QK$44-QK46-150-Sheep!$R$320                                           )&gt;(QK$44-QL$44),(QK$44-QK46-150-Sheep!$R$320                                            )&lt;=0),"Wean-"&amp;QK45,""),"")
&amp;IFERROR(IF(AND((QK$44-QK46-150-Sheep!$R$321                                           )&gt;(QK$44-QL$44),(QK$44-QK46-150-Sheep!$R$321                                            )&lt;=0),"Alt1-"   &amp;QK45,""),"")
&amp;IFERROR(IF(AND((QK$44-QK46-150-Sheep!$R$322                                           )&gt;(QK$44-QL$44),(QK$44-QK46-150-Sheep!$R$322                                            )&lt;=0),"Alt2-"   &amp;QK45,""),"")</f>
        <v/>
      </c>
      <c r="QL47" s="440" t="str">
        <f xml:space="preserve">                    IF(AND((QL$44                                  -Sheep!$N$252                               )&gt;(QL$44-QM$44),(QL$44                                  -Sheep!$N$252                                )&lt;=0),"Born","")
&amp;                   IF(AND((QL$44-Sheep!$R$320-Sheep!$N$252                                )&gt;(QL$44-QM$44),(QL$44-Sheep!$R$320-Sheep!$N$252                                )&lt;=0),"WeanStd","")
&amp;                   IF(AND((QL$44-Sheep!$R$321-Sheep!$N$252                                )&gt;(QL$44-QM$44),(QL$44-Sheep!$R$321-Sheep!$N$252                                )&lt;=0),"WeanAlt1","")
&amp;                   IF(AND((QL$44-Sheep!$R$322-Sheep!$N$252                                )&gt;(QL$44-QM$44),(QL$44-Sheep!$R$322-Sheep!$N$252                                )&lt;=0),"WeanAlt2","")
&amp;IFERROR(IF(AND((QL$44-QL46                                                                                     )&gt;(QL$44-QM$44),(QL$44-QL46                                                                                     )&lt;=0),"Join-"    &amp;QL45,""),"")
&amp;IFERROR(IF(AND((QL$44-QL46-INDEX(Sheep!$V$327:$V$334,QL45,1))&gt;(QL$44-QM$44),(QL$44-QL46-INDEX(Sheep!$V$327:$V$334,QL45,1))&lt;=0),"Scan-"  &amp;QL45,""),"")
&amp;IFERROR(IF(AND((QL$44-QL46-150                                                                            )&gt;(QL$44-QM$44),(QL$44-QL46-150                                                                             )&lt;=0),"Birth-" &amp;QL45,""),"")
&amp;IFERROR(IF(AND((QL$44-QL46-150-Sheep!$R$320                                           )&gt;(QL$44-QM$44),(QL$44-QL46-150-Sheep!$R$320                                            )&lt;=0),"Wean-"&amp;QL45,""),"")
&amp;IFERROR(IF(AND((QL$44-QL46-150-Sheep!$R$321                                           )&gt;(QL$44-QM$44),(QL$44-QL46-150-Sheep!$R$321                                            )&lt;=0),"Alt1-"   &amp;QL45,""),"")
&amp;IFERROR(IF(AND((QL$44-QL46-150-Sheep!$R$322                                           )&gt;(QL$44-QM$44),(QL$44-QL46-150-Sheep!$R$322                                            )&lt;=0),"Alt2-"   &amp;QL45,""),"")</f>
        <v/>
      </c>
      <c r="QM47" s="440" t="str">
        <f xml:space="preserve">                    IF(AND((QM$44                                  -Sheep!$N$252                               )&gt;(QM$44-QN$44),(QM$44                                  -Sheep!$N$252                                )&lt;=0),"Born","")
&amp;                   IF(AND((QM$44-Sheep!$R$320-Sheep!$N$252                                )&gt;(QM$44-QN$44),(QM$44-Sheep!$R$320-Sheep!$N$252                                )&lt;=0),"WeanStd","")
&amp;                   IF(AND((QM$44-Sheep!$R$321-Sheep!$N$252                                )&gt;(QM$44-QN$44),(QM$44-Sheep!$R$321-Sheep!$N$252                                )&lt;=0),"WeanAlt1","")
&amp;                   IF(AND((QM$44-Sheep!$R$322-Sheep!$N$252                                )&gt;(QM$44-QN$44),(QM$44-Sheep!$R$322-Sheep!$N$252                                )&lt;=0),"WeanAlt2","")
&amp;IFERROR(IF(AND((QM$44-QM46                                                                                     )&gt;(QM$44-QN$44),(QM$44-QM46                                                                                     )&lt;=0),"Join-"    &amp;QM45,""),"")
&amp;IFERROR(IF(AND((QM$44-QM46-INDEX(Sheep!$V$327:$V$334,QM45,1))&gt;(QM$44-QN$44),(QM$44-QM46-INDEX(Sheep!$V$327:$V$334,QM45,1))&lt;=0),"Scan-"  &amp;QM45,""),"")
&amp;IFERROR(IF(AND((QM$44-QM46-150                                                                            )&gt;(QM$44-QN$44),(QM$44-QM46-150                                                                             )&lt;=0),"Birth-" &amp;QM45,""),"")
&amp;IFERROR(IF(AND((QM$44-QM46-150-Sheep!$R$320                                           )&gt;(QM$44-QN$44),(QM$44-QM46-150-Sheep!$R$320                                            )&lt;=0),"Wean-"&amp;QM45,""),"")
&amp;IFERROR(IF(AND((QM$44-QM46-150-Sheep!$R$321                                           )&gt;(QM$44-QN$44),(QM$44-QM46-150-Sheep!$R$321                                            )&lt;=0),"Alt1-"   &amp;QM45,""),"")
&amp;IFERROR(IF(AND((QM$44-QM46-150-Sheep!$R$322                                           )&gt;(QM$44-QN$44),(QM$44-QM46-150-Sheep!$R$322                                            )&lt;=0),"Alt2-"   &amp;QM45,""),"")</f>
        <v/>
      </c>
      <c r="QN47" s="440" t="str">
        <f xml:space="preserve">                    IF(AND((QN$44                                  -Sheep!$N$252                               )&gt;(QN$44-QO$44),(QN$44                                  -Sheep!$N$252                                )&lt;=0),"Born","")
&amp;                   IF(AND((QN$44-Sheep!$R$320-Sheep!$N$252                                )&gt;(QN$44-QO$44),(QN$44-Sheep!$R$320-Sheep!$N$252                                )&lt;=0),"WeanStd","")
&amp;                   IF(AND((QN$44-Sheep!$R$321-Sheep!$N$252                                )&gt;(QN$44-QO$44),(QN$44-Sheep!$R$321-Sheep!$N$252                                )&lt;=0),"WeanAlt1","")
&amp;                   IF(AND((QN$44-Sheep!$R$322-Sheep!$N$252                                )&gt;(QN$44-QO$44),(QN$44-Sheep!$R$322-Sheep!$N$252                                )&lt;=0),"WeanAlt2","")
&amp;IFERROR(IF(AND((QN$44-QN46                                                                                     )&gt;(QN$44-QO$44),(QN$44-QN46                                                                                     )&lt;=0),"Join-"    &amp;QN45,""),"")
&amp;IFERROR(IF(AND((QN$44-QN46-INDEX(Sheep!$V$327:$V$334,QN45,1))&gt;(QN$44-QO$44),(QN$44-QN46-INDEX(Sheep!$V$327:$V$334,QN45,1))&lt;=0),"Scan-"  &amp;QN45,""),"")
&amp;IFERROR(IF(AND((QN$44-QN46-150                                                                            )&gt;(QN$44-QO$44),(QN$44-QN46-150                                                                             )&lt;=0),"Birth-" &amp;QN45,""),"")
&amp;IFERROR(IF(AND((QN$44-QN46-150-Sheep!$R$320                                           )&gt;(QN$44-QO$44),(QN$44-QN46-150-Sheep!$R$320                                            )&lt;=0),"Wean-"&amp;QN45,""),"")
&amp;IFERROR(IF(AND((QN$44-QN46-150-Sheep!$R$321                                           )&gt;(QN$44-QO$44),(QN$44-QN46-150-Sheep!$R$321                                            )&lt;=0),"Alt1-"   &amp;QN45,""),"")
&amp;IFERROR(IF(AND((QN$44-QN46-150-Sheep!$R$322                                           )&gt;(QN$44-QO$44),(QN$44-QN46-150-Sheep!$R$322                                            )&lt;=0),"Alt2-"   &amp;QN45,""),"")</f>
        <v/>
      </c>
      <c r="QO47" s="440" t="str">
        <f xml:space="preserve">                    IF(AND((QO$44                                  -Sheep!$N$252                               )&gt;(QO$44-QP$44),(QO$44                                  -Sheep!$N$252                                )&lt;=0),"Born","")
&amp;                   IF(AND((QO$44-Sheep!$R$320-Sheep!$N$252                                )&gt;(QO$44-QP$44),(QO$44-Sheep!$R$320-Sheep!$N$252                                )&lt;=0),"WeanStd","")
&amp;                   IF(AND((QO$44-Sheep!$R$321-Sheep!$N$252                                )&gt;(QO$44-QP$44),(QO$44-Sheep!$R$321-Sheep!$N$252                                )&lt;=0),"WeanAlt1","")
&amp;                   IF(AND((QO$44-Sheep!$R$322-Sheep!$N$252                                )&gt;(QO$44-QP$44),(QO$44-Sheep!$R$322-Sheep!$N$252                                )&lt;=0),"WeanAlt2","")
&amp;IFERROR(IF(AND((QO$44-QO46                                                                                     )&gt;(QO$44-QP$44),(QO$44-QO46                                                                                     )&lt;=0),"Join-"    &amp;QO45,""),"")
&amp;IFERROR(IF(AND((QO$44-QO46-INDEX(Sheep!$V$327:$V$334,QO45,1))&gt;(QO$44-QP$44),(QO$44-QO46-INDEX(Sheep!$V$327:$V$334,QO45,1))&lt;=0),"Scan-"  &amp;QO45,""),"")
&amp;IFERROR(IF(AND((QO$44-QO46-150                                                                            )&gt;(QO$44-QP$44),(QO$44-QO46-150                                                                             )&lt;=0),"Birth-" &amp;QO45,""),"")
&amp;IFERROR(IF(AND((QO$44-QO46-150-Sheep!$R$320                                           )&gt;(QO$44-QP$44),(QO$44-QO46-150-Sheep!$R$320                                            )&lt;=0),"Wean-"&amp;QO45,""),"")
&amp;IFERROR(IF(AND((QO$44-QO46-150-Sheep!$R$321                                           )&gt;(QO$44-QP$44),(QO$44-QO46-150-Sheep!$R$321                                            )&lt;=0),"Alt1-"   &amp;QO45,""),"")
&amp;IFERROR(IF(AND((QO$44-QO46-150-Sheep!$R$322                                           )&gt;(QO$44-QP$44),(QO$44-QO46-150-Sheep!$R$322                                            )&lt;=0),"Alt2-"   &amp;QO45,""),"")</f>
        <v/>
      </c>
      <c r="QP47" s="440" t="str">
        <f xml:space="preserve">                    IF(AND((QP$44                                  -Sheep!$N$252                               )&gt;(QP$44-QQ$44),(QP$44                                  -Sheep!$N$252                                )&lt;=0),"Born","")
&amp;                   IF(AND((QP$44-Sheep!$R$320-Sheep!$N$252                                )&gt;(QP$44-QQ$44),(QP$44-Sheep!$R$320-Sheep!$N$252                                )&lt;=0),"WeanStd","")
&amp;                   IF(AND((QP$44-Sheep!$R$321-Sheep!$N$252                                )&gt;(QP$44-QQ$44),(QP$44-Sheep!$R$321-Sheep!$N$252                                )&lt;=0),"WeanAlt1","")
&amp;                   IF(AND((QP$44-Sheep!$R$322-Sheep!$N$252                                )&gt;(QP$44-QQ$44),(QP$44-Sheep!$R$322-Sheep!$N$252                                )&lt;=0),"WeanAlt2","")
&amp;IFERROR(IF(AND((QP$44-QP46                                                                                     )&gt;(QP$44-QQ$44),(QP$44-QP46                                                                                     )&lt;=0),"Join-"    &amp;QP45,""),"")
&amp;IFERROR(IF(AND((QP$44-QP46-INDEX(Sheep!$V$327:$V$334,QP45,1))&gt;(QP$44-QQ$44),(QP$44-QP46-INDEX(Sheep!$V$327:$V$334,QP45,1))&lt;=0),"Scan-"  &amp;QP45,""),"")
&amp;IFERROR(IF(AND((QP$44-QP46-150                                                                            )&gt;(QP$44-QQ$44),(QP$44-QP46-150                                                                             )&lt;=0),"Birth-" &amp;QP45,""),"")
&amp;IFERROR(IF(AND((QP$44-QP46-150-Sheep!$R$320                                           )&gt;(QP$44-QQ$44),(QP$44-QP46-150-Sheep!$R$320                                            )&lt;=0),"Wean-"&amp;QP45,""),"")
&amp;IFERROR(IF(AND((QP$44-QP46-150-Sheep!$R$321                                           )&gt;(QP$44-QQ$44),(QP$44-QP46-150-Sheep!$R$321                                            )&lt;=0),"Alt1-"   &amp;QP45,""),"")
&amp;IFERROR(IF(AND((QP$44-QP46-150-Sheep!$R$322                                           )&gt;(QP$44-QQ$44),(QP$44-QP46-150-Sheep!$R$322                                            )&lt;=0),"Alt2-"   &amp;QP45,""),"")</f>
        <v/>
      </c>
      <c r="QQ47" s="440" t="str">
        <f xml:space="preserve">                    IF(AND((QQ$44                                  -Sheep!$N$252                               )&gt;(QQ$44-QR$44),(QQ$44                                  -Sheep!$N$252                                )&lt;=0),"Born","")
&amp;                   IF(AND((QQ$44-Sheep!$R$320-Sheep!$N$252                                )&gt;(QQ$44-QR$44),(QQ$44-Sheep!$R$320-Sheep!$N$252                                )&lt;=0),"WeanStd","")
&amp;                   IF(AND((QQ$44-Sheep!$R$321-Sheep!$N$252                                )&gt;(QQ$44-QR$44),(QQ$44-Sheep!$R$321-Sheep!$N$252                                )&lt;=0),"WeanAlt1","")
&amp;                   IF(AND((QQ$44-Sheep!$R$322-Sheep!$N$252                                )&gt;(QQ$44-QR$44),(QQ$44-Sheep!$R$322-Sheep!$N$252                                )&lt;=0),"WeanAlt2","")
&amp;IFERROR(IF(AND((QQ$44-QQ46                                                                                     )&gt;(QQ$44-QR$44),(QQ$44-QQ46                                                                                     )&lt;=0),"Join-"    &amp;QQ45,""),"")
&amp;IFERROR(IF(AND((QQ$44-QQ46-INDEX(Sheep!$V$327:$V$334,QQ45,1))&gt;(QQ$44-QR$44),(QQ$44-QQ46-INDEX(Sheep!$V$327:$V$334,QQ45,1))&lt;=0),"Scan-"  &amp;QQ45,""),"")
&amp;IFERROR(IF(AND((QQ$44-QQ46-150                                                                            )&gt;(QQ$44-QR$44),(QQ$44-QQ46-150                                                                             )&lt;=0),"Birth-" &amp;QQ45,""),"")
&amp;IFERROR(IF(AND((QQ$44-QQ46-150-Sheep!$R$320                                           )&gt;(QQ$44-QR$44),(QQ$44-QQ46-150-Sheep!$R$320                                            )&lt;=0),"Wean-"&amp;QQ45,""),"")
&amp;IFERROR(IF(AND((QQ$44-QQ46-150-Sheep!$R$321                                           )&gt;(QQ$44-QR$44),(QQ$44-QQ46-150-Sheep!$R$321                                            )&lt;=0),"Alt1-"   &amp;QQ45,""),"")
&amp;IFERROR(IF(AND((QQ$44-QQ46-150-Sheep!$R$322                                           )&gt;(QQ$44-QR$44),(QQ$44-QQ46-150-Sheep!$R$322                                            )&lt;=0),"Alt2-"   &amp;QQ45,""),"")</f>
        <v>Wean-8</v>
      </c>
      <c r="QR47" s="440" t="str">
        <f xml:space="preserve">                    IF(AND((QR$44                                  -Sheep!$N$252                               )&gt;(QR$44-QS$44),(QR$44                                  -Sheep!$N$252                                )&lt;=0),"Born","")
&amp;                   IF(AND((QR$44-Sheep!$R$320-Sheep!$N$252                                )&gt;(QR$44-QS$44),(QR$44-Sheep!$R$320-Sheep!$N$252                                )&lt;=0),"WeanStd","")
&amp;                   IF(AND((QR$44-Sheep!$R$321-Sheep!$N$252                                )&gt;(QR$44-QS$44),(QR$44-Sheep!$R$321-Sheep!$N$252                                )&lt;=0),"WeanAlt1","")
&amp;                   IF(AND((QR$44-Sheep!$R$322-Sheep!$N$252                                )&gt;(QR$44-QS$44),(QR$44-Sheep!$R$322-Sheep!$N$252                                )&lt;=0),"WeanAlt2","")
&amp;IFERROR(IF(AND((QR$44-QR46                                                                                     )&gt;(QR$44-QS$44),(QR$44-QR46                                                                                     )&lt;=0),"Join-"    &amp;QR45,""),"")
&amp;IFERROR(IF(AND((QR$44-QR46-INDEX(Sheep!$V$327:$V$334,QR45,1))&gt;(QR$44-QS$44),(QR$44-QR46-INDEX(Sheep!$V$327:$V$334,QR45,1))&lt;=0),"Scan-"  &amp;QR45,""),"")
&amp;IFERROR(IF(AND((QR$44-QR46-150                                                                            )&gt;(QR$44-QS$44),(QR$44-QR46-150                                                                             )&lt;=0),"Birth-" &amp;QR45,""),"")
&amp;IFERROR(IF(AND((QR$44-QR46-150-Sheep!$R$320                                           )&gt;(QR$44-QS$44),(QR$44-QR46-150-Sheep!$R$320                                            )&lt;=0),"Wean-"&amp;QR45,""),"")
&amp;IFERROR(IF(AND((QR$44-QR46-150-Sheep!$R$321                                           )&gt;(QR$44-QS$44),(QR$44-QR46-150-Sheep!$R$321                                            )&lt;=0),"Alt1-"   &amp;QR45,""),"")
&amp;IFERROR(IF(AND((QR$44-QR46-150-Sheep!$R$322                                           )&gt;(QR$44-QS$44),(QR$44-QR46-150-Sheep!$R$322                                            )&lt;=0),"Alt2-"   &amp;QR45,""),"")</f>
        <v/>
      </c>
      <c r="QS47" s="440" t="str">
        <f xml:space="preserve">                    IF(AND((QS$44                                  -Sheep!$N$252                               )&gt;(QS$44-QT$44),(QS$44                                  -Sheep!$N$252                                )&lt;=0),"Born","")
&amp;                   IF(AND((QS$44-Sheep!$R$320-Sheep!$N$252                                )&gt;(QS$44-QT$44),(QS$44-Sheep!$R$320-Sheep!$N$252                                )&lt;=0),"WeanStd","")
&amp;                   IF(AND((QS$44-Sheep!$R$321-Sheep!$N$252                                )&gt;(QS$44-QT$44),(QS$44-Sheep!$R$321-Sheep!$N$252                                )&lt;=0),"WeanAlt1","")
&amp;                   IF(AND((QS$44-Sheep!$R$322-Sheep!$N$252                                )&gt;(QS$44-QT$44),(QS$44-Sheep!$R$322-Sheep!$N$252                                )&lt;=0),"WeanAlt2","")
&amp;IFERROR(IF(AND((QS$44-QS46                                                                                     )&gt;(QS$44-QT$44),(QS$44-QS46                                                                                     )&lt;=0),"Join-"    &amp;QS45,""),"")
&amp;IFERROR(IF(AND((QS$44-QS46-INDEX(Sheep!$V$327:$V$334,QS45,1))&gt;(QS$44-QT$44),(QS$44-QS46-INDEX(Sheep!$V$327:$V$334,QS45,1))&lt;=0),"Scan-"  &amp;QS45,""),"")
&amp;IFERROR(IF(AND((QS$44-QS46-150                                                                            )&gt;(QS$44-QT$44),(QS$44-QS46-150                                                                             )&lt;=0),"Birth-" &amp;QS45,""),"")
&amp;IFERROR(IF(AND((QS$44-QS46-150-Sheep!$R$320                                           )&gt;(QS$44-QT$44),(QS$44-QS46-150-Sheep!$R$320                                            )&lt;=0),"Wean-"&amp;QS45,""),"")
&amp;IFERROR(IF(AND((QS$44-QS46-150-Sheep!$R$321                                           )&gt;(QS$44-QT$44),(QS$44-QS46-150-Sheep!$R$321                                            )&lt;=0),"Alt1-"   &amp;QS45,""),"")
&amp;IFERROR(IF(AND((QS$44-QS46-150-Sheep!$R$322                                           )&gt;(QS$44-QT$44),(QS$44-QS46-150-Sheep!$R$322                                            )&lt;=0),"Alt2-"   &amp;QS45,""),"")</f>
        <v/>
      </c>
      <c r="QT47" s="440" t="str">
        <f xml:space="preserve">                    IF(AND((QT$44                                  -Sheep!$N$252                               )&gt;(QT$44-QU$44),(QT$44                                  -Sheep!$N$252                                )&lt;=0),"Born","")
&amp;                   IF(AND((QT$44-Sheep!$R$320-Sheep!$N$252                                )&gt;(QT$44-QU$44),(QT$44-Sheep!$R$320-Sheep!$N$252                                )&lt;=0),"WeanStd","")
&amp;                   IF(AND((QT$44-Sheep!$R$321-Sheep!$N$252                                )&gt;(QT$44-QU$44),(QT$44-Sheep!$R$321-Sheep!$N$252                                )&lt;=0),"WeanAlt1","")
&amp;                   IF(AND((QT$44-Sheep!$R$322-Sheep!$N$252                                )&gt;(QT$44-QU$44),(QT$44-Sheep!$R$322-Sheep!$N$252                                )&lt;=0),"WeanAlt2","")
&amp;IFERROR(IF(AND((QT$44-QT46                                                                                     )&gt;(QT$44-QU$44),(QT$44-QT46                                                                                     )&lt;=0),"Join-"    &amp;QT45,""),"")
&amp;IFERROR(IF(AND((QT$44-QT46-INDEX(Sheep!$V$327:$V$334,QT45,1))&gt;(QT$44-QU$44),(QT$44-QT46-INDEX(Sheep!$V$327:$V$334,QT45,1))&lt;=0),"Scan-"  &amp;QT45,""),"")
&amp;IFERROR(IF(AND((QT$44-QT46-150                                                                            )&gt;(QT$44-QU$44),(QT$44-QT46-150                                                                             )&lt;=0),"Birth-" &amp;QT45,""),"")
&amp;IFERROR(IF(AND((QT$44-QT46-150-Sheep!$R$320                                           )&gt;(QT$44-QU$44),(QT$44-QT46-150-Sheep!$R$320                                            )&lt;=0),"Wean-"&amp;QT45,""),"")
&amp;IFERROR(IF(AND((QT$44-QT46-150-Sheep!$R$321                                           )&gt;(QT$44-QU$44),(QT$44-QT46-150-Sheep!$R$321                                            )&lt;=0),"Alt1-"   &amp;QT45,""),"")
&amp;IFERROR(IF(AND((QT$44-QT46-150-Sheep!$R$322                                           )&gt;(QT$44-QU$44),(QT$44-QT46-150-Sheep!$R$322                                            )&lt;=0),"Alt2-"   &amp;QT45,""),"")</f>
        <v/>
      </c>
      <c r="QU47" s="440" t="str">
        <f xml:space="preserve">                    IF(AND((QU$44                                  -Sheep!$N$252                               )&gt;(QU$44-QV$44),(QU$44                                  -Sheep!$N$252                                )&lt;=0),"Born","")
&amp;                   IF(AND((QU$44-Sheep!$R$320-Sheep!$N$252                                )&gt;(QU$44-QV$44),(QU$44-Sheep!$R$320-Sheep!$N$252                                )&lt;=0),"WeanStd","")
&amp;                   IF(AND((QU$44-Sheep!$R$321-Sheep!$N$252                                )&gt;(QU$44-QV$44),(QU$44-Sheep!$R$321-Sheep!$N$252                                )&lt;=0),"WeanAlt1","")
&amp;                   IF(AND((QU$44-Sheep!$R$322-Sheep!$N$252                                )&gt;(QU$44-QV$44),(QU$44-Sheep!$R$322-Sheep!$N$252                                )&lt;=0),"WeanAlt2","")
&amp;IFERROR(IF(AND((QU$44-QU46                                                                                     )&gt;(QU$44-QV$44),(QU$44-QU46                                                                                     )&lt;=0),"Join-"    &amp;QU45,""),"")
&amp;IFERROR(IF(AND((QU$44-QU46-INDEX(Sheep!$V$327:$V$334,QU45,1))&gt;(QU$44-QV$44),(QU$44-QU46-INDEX(Sheep!$V$327:$V$334,QU45,1))&lt;=0),"Scan-"  &amp;QU45,""),"")
&amp;IFERROR(IF(AND((QU$44-QU46-150                                                                            )&gt;(QU$44-QV$44),(QU$44-QU46-150                                                                             )&lt;=0),"Birth-" &amp;QU45,""),"")
&amp;IFERROR(IF(AND((QU$44-QU46-150-Sheep!$R$320                                           )&gt;(QU$44-QV$44),(QU$44-QU46-150-Sheep!$R$320                                            )&lt;=0),"Wean-"&amp;QU45,""),"")
&amp;IFERROR(IF(AND((QU$44-QU46-150-Sheep!$R$321                                           )&gt;(QU$44-QV$44),(QU$44-QU46-150-Sheep!$R$321                                            )&lt;=0),"Alt1-"   &amp;QU45,""),"")
&amp;IFERROR(IF(AND((QU$44-QU46-150-Sheep!$R$322                                           )&gt;(QU$44-QV$44),(QU$44-QU46-150-Sheep!$R$322                                            )&lt;=0),"Alt2-"   &amp;QU45,""),"")</f>
        <v>Alt1-8</v>
      </c>
      <c r="QV47" s="440" t="str">
        <f xml:space="preserve">                    IF(AND((QV$44                                  -Sheep!$N$252                               )&gt;(QV$44-QW$44),(QV$44                                  -Sheep!$N$252                                )&lt;=0),"Born","")
&amp;                   IF(AND((QV$44-Sheep!$R$320-Sheep!$N$252                                )&gt;(QV$44-QW$44),(QV$44-Sheep!$R$320-Sheep!$N$252                                )&lt;=0),"WeanStd","")
&amp;                   IF(AND((QV$44-Sheep!$R$321-Sheep!$N$252                                )&gt;(QV$44-QW$44),(QV$44-Sheep!$R$321-Sheep!$N$252                                )&lt;=0),"WeanAlt1","")
&amp;                   IF(AND((QV$44-Sheep!$R$322-Sheep!$N$252                                )&gt;(QV$44-QW$44),(QV$44-Sheep!$R$322-Sheep!$N$252                                )&lt;=0),"WeanAlt2","")
&amp;IFERROR(IF(AND((QV$44-QV46                                                                                     )&gt;(QV$44-QW$44),(QV$44-QV46                                                                                     )&lt;=0),"Join-"    &amp;QV45,""),"")
&amp;IFERROR(IF(AND((QV$44-QV46-INDEX(Sheep!$V$327:$V$334,QV45,1))&gt;(QV$44-QW$44),(QV$44-QV46-INDEX(Sheep!$V$327:$V$334,QV45,1))&lt;=0),"Scan-"  &amp;QV45,""),"")
&amp;IFERROR(IF(AND((QV$44-QV46-150                                                                            )&gt;(QV$44-QW$44),(QV$44-QV46-150                                                                             )&lt;=0),"Birth-" &amp;QV45,""),"")
&amp;IFERROR(IF(AND((QV$44-QV46-150-Sheep!$R$320                                           )&gt;(QV$44-QW$44),(QV$44-QV46-150-Sheep!$R$320                                            )&lt;=0),"Wean-"&amp;QV45,""),"")
&amp;IFERROR(IF(AND((QV$44-QV46-150-Sheep!$R$321                                           )&gt;(QV$44-QW$44),(QV$44-QV46-150-Sheep!$R$321                                            )&lt;=0),"Alt1-"   &amp;QV45,""),"")
&amp;IFERROR(IF(AND((QV$44-QV46-150-Sheep!$R$322                                           )&gt;(QV$44-QW$44),(QV$44-QV46-150-Sheep!$R$322                                            )&lt;=0),"Alt2-"   &amp;QV45,""),"")</f>
        <v/>
      </c>
      <c r="QW47" s="440" t="str">
        <f xml:space="preserve">                    IF(AND((QW$44                                  -Sheep!$N$252                               )&gt;(QW$44-QX$44),(QW$44                                  -Sheep!$N$252                                )&lt;=0),"Born","")
&amp;                   IF(AND((QW$44-Sheep!$R$320-Sheep!$N$252                                )&gt;(QW$44-QX$44),(QW$44-Sheep!$R$320-Sheep!$N$252                                )&lt;=0),"WeanStd","")
&amp;                   IF(AND((QW$44-Sheep!$R$321-Sheep!$N$252                                )&gt;(QW$44-QX$44),(QW$44-Sheep!$R$321-Sheep!$N$252                                )&lt;=0),"WeanAlt1","")
&amp;                   IF(AND((QW$44-Sheep!$R$322-Sheep!$N$252                                )&gt;(QW$44-QX$44),(QW$44-Sheep!$R$322-Sheep!$N$252                                )&lt;=0),"WeanAlt2","")
&amp;IFERROR(IF(AND((QW$44-QW46                                                                                     )&gt;(QW$44-QX$44),(QW$44-QW46                                                                                     )&lt;=0),"Join-"    &amp;QW45,""),"")
&amp;IFERROR(IF(AND((QW$44-QW46-INDEX(Sheep!$V$327:$V$334,QW45,1))&gt;(QW$44-QX$44),(QW$44-QW46-INDEX(Sheep!$V$327:$V$334,QW45,1))&lt;=0),"Scan-"  &amp;QW45,""),"")
&amp;IFERROR(IF(AND((QW$44-QW46-150                                                                            )&gt;(QW$44-QX$44),(QW$44-QW46-150                                                                             )&lt;=0),"Birth-" &amp;QW45,""),"")
&amp;IFERROR(IF(AND((QW$44-QW46-150-Sheep!$R$320                                           )&gt;(QW$44-QX$44),(QW$44-QW46-150-Sheep!$R$320                                            )&lt;=0),"Wean-"&amp;QW45,""),"")
&amp;IFERROR(IF(AND((QW$44-QW46-150-Sheep!$R$321                                           )&gt;(QW$44-QX$44),(QW$44-QW46-150-Sheep!$R$321                                            )&lt;=0),"Alt1-"   &amp;QW45,""),"")
&amp;IFERROR(IF(AND((QW$44-QW46-150-Sheep!$R$322                                           )&gt;(QW$44-QX$44),(QW$44-QW46-150-Sheep!$R$322                                            )&lt;=0),"Alt2-"   &amp;QW45,""),"")</f>
        <v/>
      </c>
      <c r="QX47" s="440" t="str">
        <f xml:space="preserve">                    IF(AND((QX$44                                  -Sheep!$N$252                               )&gt;(QX$44-QY$44),(QX$44                                  -Sheep!$N$252                                )&lt;=0),"Born","")
&amp;                   IF(AND((QX$44-Sheep!$R$320-Sheep!$N$252                                )&gt;(QX$44-QY$44),(QX$44-Sheep!$R$320-Sheep!$N$252                                )&lt;=0),"WeanStd","")
&amp;                   IF(AND((QX$44-Sheep!$R$321-Sheep!$N$252                                )&gt;(QX$44-QY$44),(QX$44-Sheep!$R$321-Sheep!$N$252                                )&lt;=0),"WeanAlt1","")
&amp;                   IF(AND((QX$44-Sheep!$R$322-Sheep!$N$252                                )&gt;(QX$44-QY$44),(QX$44-Sheep!$R$322-Sheep!$N$252                                )&lt;=0),"WeanAlt2","")
&amp;IFERROR(IF(AND((QX$44-QX46                                                                                     )&gt;(QX$44-QY$44),(QX$44-QX46                                                                                     )&lt;=0),"Join-"    &amp;QX45,""),"")
&amp;IFERROR(IF(AND((QX$44-QX46-INDEX(Sheep!$V$327:$V$334,QX45,1))&gt;(QX$44-QY$44),(QX$44-QX46-INDEX(Sheep!$V$327:$V$334,QX45,1))&lt;=0),"Scan-"  &amp;QX45,""),"")
&amp;IFERROR(IF(AND((QX$44-QX46-150                                                                            )&gt;(QX$44-QY$44),(QX$44-QX46-150                                                                             )&lt;=0),"Birth-" &amp;QX45,""),"")
&amp;IFERROR(IF(AND((QX$44-QX46-150-Sheep!$R$320                                           )&gt;(QX$44-QY$44),(QX$44-QX46-150-Sheep!$R$320                                            )&lt;=0),"Wean-"&amp;QX45,""),"")
&amp;IFERROR(IF(AND((QX$44-QX46-150-Sheep!$R$321                                           )&gt;(QX$44-QY$44),(QX$44-QX46-150-Sheep!$R$321                                            )&lt;=0),"Alt1-"   &amp;QX45,""),"")
&amp;IFERROR(IF(AND((QX$44-QX46-150-Sheep!$R$322                                           )&gt;(QX$44-QY$44),(QX$44-QX46-150-Sheep!$R$322                                            )&lt;=0),"Alt2-"   &amp;QX45,""),"")</f>
        <v/>
      </c>
      <c r="QY47" s="440" t="str">
        <f xml:space="preserve">                    IF(AND((QY$44                                  -Sheep!$N$252                               )&gt;(QY$44-QZ$44),(QY$44                                  -Sheep!$N$252                                )&lt;=0),"Born","")
&amp;                   IF(AND((QY$44-Sheep!$R$320-Sheep!$N$252                                )&gt;(QY$44-QZ$44),(QY$44-Sheep!$R$320-Sheep!$N$252                                )&lt;=0),"WeanStd","")
&amp;                   IF(AND((QY$44-Sheep!$R$321-Sheep!$N$252                                )&gt;(QY$44-QZ$44),(QY$44-Sheep!$R$321-Sheep!$N$252                                )&lt;=0),"WeanAlt1","")
&amp;                   IF(AND((QY$44-Sheep!$R$322-Sheep!$N$252                                )&gt;(QY$44-QZ$44),(QY$44-Sheep!$R$322-Sheep!$N$252                                )&lt;=0),"WeanAlt2","")
&amp;IFERROR(IF(AND((QY$44-QY46                                                                                     )&gt;(QY$44-QZ$44),(QY$44-QY46                                                                                     )&lt;=0),"Join-"    &amp;QY45,""),"")
&amp;IFERROR(IF(AND((QY$44-QY46-INDEX(Sheep!$V$327:$V$334,QY45,1))&gt;(QY$44-QZ$44),(QY$44-QY46-INDEX(Sheep!$V$327:$V$334,QY45,1))&lt;=0),"Scan-"  &amp;QY45,""),"")
&amp;IFERROR(IF(AND((QY$44-QY46-150                                                                            )&gt;(QY$44-QZ$44),(QY$44-QY46-150                                                                             )&lt;=0),"Birth-" &amp;QY45,""),"")
&amp;IFERROR(IF(AND((QY$44-QY46-150-Sheep!$R$320                                           )&gt;(QY$44-QZ$44),(QY$44-QY46-150-Sheep!$R$320                                            )&lt;=0),"Wean-"&amp;QY45,""),"")
&amp;IFERROR(IF(AND((QY$44-QY46-150-Sheep!$R$321                                           )&gt;(QY$44-QZ$44),(QY$44-QY46-150-Sheep!$R$321                                            )&lt;=0),"Alt1-"   &amp;QY45,""),"")
&amp;IFERROR(IF(AND((QY$44-QY46-150-Sheep!$R$322                                           )&gt;(QY$44-QZ$44),(QY$44-QY46-150-Sheep!$R$322                                            )&lt;=0),"Alt2-"   &amp;QY45,""),"")</f>
        <v>Alt2-8</v>
      </c>
      <c r="QZ47" s="440" t="str">
        <f xml:space="preserve">                    IF(AND((QZ$44                                  -Sheep!$N$252                               )&gt;(QZ$44-RA$44),(QZ$44                                  -Sheep!$N$252                                )&lt;=0),"Born","")
&amp;                   IF(AND((QZ$44-Sheep!$R$320-Sheep!$N$252                                )&gt;(QZ$44-RA$44),(QZ$44-Sheep!$R$320-Sheep!$N$252                                )&lt;=0),"WeanStd","")
&amp;                   IF(AND((QZ$44-Sheep!$R$321-Sheep!$N$252                                )&gt;(QZ$44-RA$44),(QZ$44-Sheep!$R$321-Sheep!$N$252                                )&lt;=0),"WeanAlt1","")
&amp;                   IF(AND((QZ$44-Sheep!$R$322-Sheep!$N$252                                )&gt;(QZ$44-RA$44),(QZ$44-Sheep!$R$322-Sheep!$N$252                                )&lt;=0),"WeanAlt2","")
&amp;IFERROR(IF(AND((QZ$44-QZ46                                                                                     )&gt;(QZ$44-RA$44),(QZ$44-QZ46                                                                                     )&lt;=0),"Join-"    &amp;QZ45,""),"")
&amp;IFERROR(IF(AND((QZ$44-QZ46-INDEX(Sheep!$V$327:$V$334,QZ45,1))&gt;(QZ$44-RA$44),(QZ$44-QZ46-INDEX(Sheep!$V$327:$V$334,QZ45,1))&lt;=0),"Scan-"  &amp;QZ45,""),"")
&amp;IFERROR(IF(AND((QZ$44-QZ46-150                                                                            )&gt;(QZ$44-RA$44),(QZ$44-QZ46-150                                                                             )&lt;=0),"Birth-" &amp;QZ45,""),"")
&amp;IFERROR(IF(AND((QZ$44-QZ46-150-Sheep!$R$320                                           )&gt;(QZ$44-RA$44),(QZ$44-QZ46-150-Sheep!$R$320                                            )&lt;=0),"Wean-"&amp;QZ45,""),"")
&amp;IFERROR(IF(AND((QZ$44-QZ46-150-Sheep!$R$321                                           )&gt;(QZ$44-RA$44),(QZ$44-QZ46-150-Sheep!$R$321                                            )&lt;=0),"Alt1-"   &amp;QZ45,""),"")
&amp;IFERROR(IF(AND((QZ$44-QZ46-150-Sheep!$R$322                                           )&gt;(QZ$44-RA$44),(QZ$44-QZ46-150-Sheep!$R$322                                            )&lt;=0),"Alt2-"   &amp;QZ45,""),"")</f>
        <v/>
      </c>
      <c r="RA47" s="440" t="str">
        <f xml:space="preserve">                    IF(AND((RA$44                                  -Sheep!$N$252                               )&gt;(RA$44-RB$44),(RA$44                                  -Sheep!$N$252                                )&lt;=0),"Born","")
&amp;                   IF(AND((RA$44-Sheep!$R$320-Sheep!$N$252                                )&gt;(RA$44-RB$44),(RA$44-Sheep!$R$320-Sheep!$N$252                                )&lt;=0),"WeanStd","")
&amp;                   IF(AND((RA$44-Sheep!$R$321-Sheep!$N$252                                )&gt;(RA$44-RB$44),(RA$44-Sheep!$R$321-Sheep!$N$252                                )&lt;=0),"WeanAlt1","")
&amp;                   IF(AND((RA$44-Sheep!$R$322-Sheep!$N$252                                )&gt;(RA$44-RB$44),(RA$44-Sheep!$R$322-Sheep!$N$252                                )&lt;=0),"WeanAlt2","")
&amp;IFERROR(IF(AND((RA$44-RA46                                                                                     )&gt;(RA$44-RB$44),(RA$44-RA46                                                                                     )&lt;=0),"Join-"    &amp;RA45,""),"")
&amp;IFERROR(IF(AND((RA$44-RA46-INDEX(Sheep!$V$327:$V$334,RA45,1))&gt;(RA$44-RB$44),(RA$44-RA46-INDEX(Sheep!$V$327:$V$334,RA45,1))&lt;=0),"Scan-"  &amp;RA45,""),"")
&amp;IFERROR(IF(AND((RA$44-RA46-150                                                                            )&gt;(RA$44-RB$44),(RA$44-RA46-150                                                                             )&lt;=0),"Birth-" &amp;RA45,""),"")
&amp;IFERROR(IF(AND((RA$44-RA46-150-Sheep!$R$320                                           )&gt;(RA$44-RB$44),(RA$44-RA46-150-Sheep!$R$320                                            )&lt;=0),"Wean-"&amp;RA45,""),"")
&amp;IFERROR(IF(AND((RA$44-RA46-150-Sheep!$R$321                                           )&gt;(RA$44-RB$44),(RA$44-RA46-150-Sheep!$R$321                                            )&lt;=0),"Alt1-"   &amp;RA45,""),"")
&amp;IFERROR(IF(AND((RA$44-RA46-150-Sheep!$R$322                                           )&gt;(RA$44-RB$44),(RA$44-RA46-150-Sheep!$R$322                                            )&lt;=0),"Alt2-"   &amp;RA45,""),"")</f>
        <v/>
      </c>
      <c r="RB47" s="440" t="str">
        <f xml:space="preserve">                    IF(AND((RB$44                                  -Sheep!$N$252                               )&gt;(RB$44-RC$44),(RB$44                                  -Sheep!$N$252                                )&lt;=0),"Born","")
&amp;                   IF(AND((RB$44-Sheep!$R$320-Sheep!$N$252                                )&gt;(RB$44-RC$44),(RB$44-Sheep!$R$320-Sheep!$N$252                                )&lt;=0),"WeanStd","")
&amp;                   IF(AND((RB$44-Sheep!$R$321-Sheep!$N$252                                )&gt;(RB$44-RC$44),(RB$44-Sheep!$R$321-Sheep!$N$252                                )&lt;=0),"WeanAlt1","")
&amp;                   IF(AND((RB$44-Sheep!$R$322-Sheep!$N$252                                )&gt;(RB$44-RC$44),(RB$44-Sheep!$R$322-Sheep!$N$252                                )&lt;=0),"WeanAlt2","")
&amp;IFERROR(IF(AND((RB$44-RB46                                                                                     )&gt;(RB$44-RC$44),(RB$44-RB46                                                                                     )&lt;=0),"Join-"    &amp;RB45,""),"")
&amp;IFERROR(IF(AND((RB$44-RB46-INDEX(Sheep!$V$327:$V$334,RB45,1))&gt;(RB$44-RC$44),(RB$44-RB46-INDEX(Sheep!$V$327:$V$334,RB45,1))&lt;=0),"Scan-"  &amp;RB45,""),"")
&amp;IFERROR(IF(AND((RB$44-RB46-150                                                                            )&gt;(RB$44-RC$44),(RB$44-RB46-150                                                                             )&lt;=0),"Birth-" &amp;RB45,""),"")
&amp;IFERROR(IF(AND((RB$44-RB46-150-Sheep!$R$320                                           )&gt;(RB$44-RC$44),(RB$44-RB46-150-Sheep!$R$320                                            )&lt;=0),"Wean-"&amp;RB45,""),"")
&amp;IFERROR(IF(AND((RB$44-RB46-150-Sheep!$R$321                                           )&gt;(RB$44-RC$44),(RB$44-RB46-150-Sheep!$R$321                                            )&lt;=0),"Alt1-"   &amp;RB45,""),"")
&amp;IFERROR(IF(AND((RB$44-RB46-150-Sheep!$R$322                                           )&gt;(RB$44-RC$44),(RB$44-RB46-150-Sheep!$R$322                                            )&lt;=0),"Alt2-"   &amp;RB45,""),"")</f>
        <v/>
      </c>
      <c r="RC47" s="440" t="str">
        <f xml:space="preserve">                    IF(AND((RC$44                                  -Sheep!$N$252                               )&gt;(RC$44-RD$44),(RC$44                                  -Sheep!$N$252                                )&lt;=0),"Born","")
&amp;                   IF(AND((RC$44-Sheep!$R$320-Sheep!$N$252                                )&gt;(RC$44-RD$44),(RC$44-Sheep!$R$320-Sheep!$N$252                                )&lt;=0),"WeanStd","")
&amp;                   IF(AND((RC$44-Sheep!$R$321-Sheep!$N$252                                )&gt;(RC$44-RD$44),(RC$44-Sheep!$R$321-Sheep!$N$252                                )&lt;=0),"WeanAlt1","")
&amp;                   IF(AND((RC$44-Sheep!$R$322-Sheep!$N$252                                )&gt;(RC$44-RD$44),(RC$44-Sheep!$R$322-Sheep!$N$252                                )&lt;=0),"WeanAlt2","")
&amp;IFERROR(IF(AND((RC$44-RC46                                                                                     )&gt;(RC$44-RD$44),(RC$44-RC46                                                                                     )&lt;=0),"Join-"    &amp;RC45,""),"")
&amp;IFERROR(IF(AND((RC$44-RC46-INDEX(Sheep!$V$327:$V$334,RC45,1))&gt;(RC$44-RD$44),(RC$44-RC46-INDEX(Sheep!$V$327:$V$334,RC45,1))&lt;=0),"Scan-"  &amp;RC45,""),"")
&amp;IFERROR(IF(AND((RC$44-RC46-150                                                                            )&gt;(RC$44-RD$44),(RC$44-RC46-150                                                                             )&lt;=0),"Birth-" &amp;RC45,""),"")
&amp;IFERROR(IF(AND((RC$44-RC46-150-Sheep!$R$320                                           )&gt;(RC$44-RD$44),(RC$44-RC46-150-Sheep!$R$320                                            )&lt;=0),"Wean-"&amp;RC45,""),"")
&amp;IFERROR(IF(AND((RC$44-RC46-150-Sheep!$R$321                                           )&gt;(RC$44-RD$44),(RC$44-RC46-150-Sheep!$R$321                                            )&lt;=0),"Alt1-"   &amp;RC45,""),"")
&amp;IFERROR(IF(AND((RC$44-RC46-150-Sheep!$R$322                                           )&gt;(RC$44-RD$44),(RC$44-RC46-150-Sheep!$R$322                                            )&lt;=0),"Alt2-"   &amp;RC45,""),"")</f>
        <v/>
      </c>
      <c r="RD47" s="440" t="str">
        <f xml:space="preserve">                    IF(AND((RD$44                                  -Sheep!$N$252                               )&gt;(RD$44-RE$44),(RD$44                                  -Sheep!$N$252                                )&lt;=0),"Born","")
&amp;                   IF(AND((RD$44-Sheep!$R$320-Sheep!$N$252                                )&gt;(RD$44-RE$44),(RD$44-Sheep!$R$320-Sheep!$N$252                                )&lt;=0),"WeanStd","")
&amp;                   IF(AND((RD$44-Sheep!$R$321-Sheep!$N$252                                )&gt;(RD$44-RE$44),(RD$44-Sheep!$R$321-Sheep!$N$252                                )&lt;=0),"WeanAlt1","")
&amp;                   IF(AND((RD$44-Sheep!$R$322-Sheep!$N$252                                )&gt;(RD$44-RE$44),(RD$44-Sheep!$R$322-Sheep!$N$252                                )&lt;=0),"WeanAlt2","")
&amp;IFERROR(IF(AND((RD$44-RD46                                                                                     )&gt;(RD$44-RE$44),(RD$44-RD46                                                                                     )&lt;=0),"Join-"    &amp;RD45,""),"")
&amp;IFERROR(IF(AND((RD$44-RD46-INDEX(Sheep!$V$327:$V$334,RD45,1))&gt;(RD$44-RE$44),(RD$44-RD46-INDEX(Sheep!$V$327:$V$334,RD45,1))&lt;=0),"Scan-"  &amp;RD45,""),"")
&amp;IFERROR(IF(AND((RD$44-RD46-150                                                                            )&gt;(RD$44-RE$44),(RD$44-RD46-150                                                                             )&lt;=0),"Birth-" &amp;RD45,""),"")
&amp;IFERROR(IF(AND((RD$44-RD46-150-Sheep!$R$320                                           )&gt;(RD$44-RE$44),(RD$44-RD46-150-Sheep!$R$320                                            )&lt;=0),"Wean-"&amp;RD45,""),"")
&amp;IFERROR(IF(AND((RD$44-RD46-150-Sheep!$R$321                                           )&gt;(RD$44-RE$44),(RD$44-RD46-150-Sheep!$R$321                                            )&lt;=0),"Alt1-"   &amp;RD45,""),"")
&amp;IFERROR(IF(AND((RD$44-RD46-150-Sheep!$R$322                                           )&gt;(RD$44-RE$44),(RD$44-RD46-150-Sheep!$R$322                                            )&lt;=0),"Alt2-"   &amp;RD45,""),"")</f>
        <v/>
      </c>
      <c r="RE47" s="440" t="str">
        <f xml:space="preserve">                    IF(AND((RE$44                                  -Sheep!$N$252                               )&gt;(RE$44-RF$44),(RE$44                                  -Sheep!$N$252                                )&lt;=0),"Born","")
&amp;                   IF(AND((RE$44-Sheep!$R$320-Sheep!$N$252                                )&gt;(RE$44-RF$44),(RE$44-Sheep!$R$320-Sheep!$N$252                                )&lt;=0),"WeanStd","")
&amp;                   IF(AND((RE$44-Sheep!$R$321-Sheep!$N$252                                )&gt;(RE$44-RF$44),(RE$44-Sheep!$R$321-Sheep!$N$252                                )&lt;=0),"WeanAlt1","")
&amp;                   IF(AND((RE$44-Sheep!$R$322-Sheep!$N$252                                )&gt;(RE$44-RF$44),(RE$44-Sheep!$R$322-Sheep!$N$252                                )&lt;=0),"WeanAlt2","")
&amp;IFERROR(IF(AND((RE$44-RE46                                                                                     )&gt;(RE$44-RF$44),(RE$44-RE46                                                                                     )&lt;=0),"Join-"    &amp;RE45,""),"")
&amp;IFERROR(IF(AND((RE$44-RE46-INDEX(Sheep!$V$327:$V$334,RE45,1))&gt;(RE$44-RF$44),(RE$44-RE46-INDEX(Sheep!$V$327:$V$334,RE45,1))&lt;=0),"Scan-"  &amp;RE45,""),"")
&amp;IFERROR(IF(AND((RE$44-RE46-150                                                                            )&gt;(RE$44-RF$44),(RE$44-RE46-150                                                                             )&lt;=0),"Birth-" &amp;RE45,""),"")
&amp;IFERROR(IF(AND((RE$44-RE46-150-Sheep!$R$320                                           )&gt;(RE$44-RF$44),(RE$44-RE46-150-Sheep!$R$320                                            )&lt;=0),"Wean-"&amp;RE45,""),"")
&amp;IFERROR(IF(AND((RE$44-RE46-150-Sheep!$R$321                                           )&gt;(RE$44-RF$44),(RE$44-RE46-150-Sheep!$R$321                                            )&lt;=0),"Alt1-"   &amp;RE45,""),"")
&amp;IFERROR(IF(AND((RE$44-RE46-150-Sheep!$R$322                                           )&gt;(RE$44-RF$44),(RE$44-RE46-150-Sheep!$R$322                                            )&lt;=0),"Alt2-"   &amp;RE45,""),"")</f>
        <v/>
      </c>
      <c r="RF47" s="440" t="str">
        <f xml:space="preserve">                    IF(AND((RF$44                                  -Sheep!$N$252                               )&gt;(RF$44-RG$44),(RF$44                                  -Sheep!$N$252                                )&lt;=0),"Born","")
&amp;                   IF(AND((RF$44-Sheep!$R$320-Sheep!$N$252                                )&gt;(RF$44-RG$44),(RF$44-Sheep!$R$320-Sheep!$N$252                                )&lt;=0),"WeanStd","")
&amp;                   IF(AND((RF$44-Sheep!$R$321-Sheep!$N$252                                )&gt;(RF$44-RG$44),(RF$44-Sheep!$R$321-Sheep!$N$252                                )&lt;=0),"WeanAlt1","")
&amp;                   IF(AND((RF$44-Sheep!$R$322-Sheep!$N$252                                )&gt;(RF$44-RG$44),(RF$44-Sheep!$R$322-Sheep!$N$252                                )&lt;=0),"WeanAlt2","")
&amp;IFERROR(IF(AND((RF$44-RF46                                                                                     )&gt;(RF$44-RG$44),(RF$44-RF46                                                                                     )&lt;=0),"Join-"    &amp;RF45,""),"")
&amp;IFERROR(IF(AND((RF$44-RF46-INDEX(Sheep!$V$327:$V$334,RF45,1))&gt;(RF$44-RG$44),(RF$44-RF46-INDEX(Sheep!$V$327:$V$334,RF45,1))&lt;=0),"Scan-"  &amp;RF45,""),"")
&amp;IFERROR(IF(AND((RF$44-RF46-150                                                                            )&gt;(RF$44-RG$44),(RF$44-RF46-150                                                                             )&lt;=0),"Birth-" &amp;RF45,""),"")
&amp;IFERROR(IF(AND((RF$44-RF46-150-Sheep!$R$320                                           )&gt;(RF$44-RG$44),(RF$44-RF46-150-Sheep!$R$320                                            )&lt;=0),"Wean-"&amp;RF45,""),"")
&amp;IFERROR(IF(AND((RF$44-RF46-150-Sheep!$R$321                                           )&gt;(RF$44-RG$44),(RF$44-RF46-150-Sheep!$R$321                                            )&lt;=0),"Alt1-"   &amp;RF45,""),"")
&amp;IFERROR(IF(AND((RF$44-RF46-150-Sheep!$R$322                                           )&gt;(RF$44-RG$44),(RF$44-RF46-150-Sheep!$R$322                                            )&lt;=0),"Alt2-"   &amp;RF45,""),"")</f>
        <v/>
      </c>
      <c r="RG47" s="440" t="str">
        <f xml:space="preserve">                    IF(AND((RG$44                                  -Sheep!$N$252                               )&gt;(RG$44-RH$44),(RG$44                                  -Sheep!$N$252                                )&lt;=0),"Born","")
&amp;                   IF(AND((RG$44-Sheep!$R$320-Sheep!$N$252                                )&gt;(RG$44-RH$44),(RG$44-Sheep!$R$320-Sheep!$N$252                                )&lt;=0),"WeanStd","")
&amp;                   IF(AND((RG$44-Sheep!$R$321-Sheep!$N$252                                )&gt;(RG$44-RH$44),(RG$44-Sheep!$R$321-Sheep!$N$252                                )&lt;=0),"WeanAlt1","")
&amp;                   IF(AND((RG$44-Sheep!$R$322-Sheep!$N$252                                )&gt;(RG$44-RH$44),(RG$44-Sheep!$R$322-Sheep!$N$252                                )&lt;=0),"WeanAlt2","")
&amp;IFERROR(IF(AND((RG$44-RG46                                                                                     )&gt;(RG$44-RH$44),(RG$44-RG46                                                                                     )&lt;=0),"Join-"    &amp;RG45,""),"")
&amp;IFERROR(IF(AND((RG$44-RG46-INDEX(Sheep!$V$327:$V$334,RG45,1))&gt;(RG$44-RH$44),(RG$44-RG46-INDEX(Sheep!$V$327:$V$334,RG45,1))&lt;=0),"Scan-"  &amp;RG45,""),"")
&amp;IFERROR(IF(AND((RG$44-RG46-150                                                                            )&gt;(RG$44-RH$44),(RG$44-RG46-150                                                                             )&lt;=0),"Birth-" &amp;RG45,""),"")
&amp;IFERROR(IF(AND((RG$44-RG46-150-Sheep!$R$320                                           )&gt;(RG$44-RH$44),(RG$44-RG46-150-Sheep!$R$320                                            )&lt;=0),"Wean-"&amp;RG45,""),"")
&amp;IFERROR(IF(AND((RG$44-RG46-150-Sheep!$R$321                                           )&gt;(RG$44-RH$44),(RG$44-RG46-150-Sheep!$R$321                                            )&lt;=0),"Alt1-"   &amp;RG45,""),"")
&amp;IFERROR(IF(AND((RG$44-RG46-150-Sheep!$R$322                                           )&gt;(RG$44-RH$44),(RG$44-RG46-150-Sheep!$R$322                                            )&lt;=0),"Alt2-"   &amp;RG45,""),"")</f>
        <v/>
      </c>
      <c r="RH47" s="440" t="str">
        <f xml:space="preserve">                    IF(AND((RH$44                                  -Sheep!$N$252                               )&gt;(RH$44-RI$44),(RH$44                                  -Sheep!$N$252                                )&lt;=0),"Born","")
&amp;                   IF(AND((RH$44-Sheep!$R$320-Sheep!$N$252                                )&gt;(RH$44-RI$44),(RH$44-Sheep!$R$320-Sheep!$N$252                                )&lt;=0),"WeanStd","")
&amp;                   IF(AND((RH$44-Sheep!$R$321-Sheep!$N$252                                )&gt;(RH$44-RI$44),(RH$44-Sheep!$R$321-Sheep!$N$252                                )&lt;=0),"WeanAlt1","")
&amp;                   IF(AND((RH$44-Sheep!$R$322-Sheep!$N$252                                )&gt;(RH$44-RI$44),(RH$44-Sheep!$R$322-Sheep!$N$252                                )&lt;=0),"WeanAlt2","")
&amp;IFERROR(IF(AND((RH$44-RH46                                                                                     )&gt;(RH$44-RI$44),(RH$44-RH46                                                                                     )&lt;=0),"Join-"    &amp;RH45,""),"")
&amp;IFERROR(IF(AND((RH$44-RH46-INDEX(Sheep!$V$327:$V$334,RH45,1))&gt;(RH$44-RI$44),(RH$44-RH46-INDEX(Sheep!$V$327:$V$334,RH45,1))&lt;=0),"Scan-"  &amp;RH45,""),"")
&amp;IFERROR(IF(AND((RH$44-RH46-150                                                                            )&gt;(RH$44-RI$44),(RH$44-RH46-150                                                                             )&lt;=0),"Birth-" &amp;RH45,""),"")
&amp;IFERROR(IF(AND((RH$44-RH46-150-Sheep!$R$320                                           )&gt;(RH$44-RI$44),(RH$44-RH46-150-Sheep!$R$320                                            )&lt;=0),"Wean-"&amp;RH45,""),"")
&amp;IFERROR(IF(AND((RH$44-RH46-150-Sheep!$R$321                                           )&gt;(RH$44-RI$44),(RH$44-RH46-150-Sheep!$R$321                                            )&lt;=0),"Alt1-"   &amp;RH45,""),"")
&amp;IFERROR(IF(AND((RH$44-RH46-150-Sheep!$R$322                                           )&gt;(RH$44-RI$44),(RH$44-RH46-150-Sheep!$R$322                                            )&lt;=0),"Alt2-"   &amp;RH45,""),"")</f>
        <v/>
      </c>
      <c r="RI47" s="440" t="str">
        <f xml:space="preserve">                    IF(AND((RI$44                                  -Sheep!$N$252                               )&gt;(RI$44-RJ$44),(RI$44                                  -Sheep!$N$252                                )&lt;=0),"Born","")
&amp;                   IF(AND((RI$44-Sheep!$R$320-Sheep!$N$252                                )&gt;(RI$44-RJ$44),(RI$44-Sheep!$R$320-Sheep!$N$252                                )&lt;=0),"WeanStd","")
&amp;                   IF(AND((RI$44-Sheep!$R$321-Sheep!$N$252                                )&gt;(RI$44-RJ$44),(RI$44-Sheep!$R$321-Sheep!$N$252                                )&lt;=0),"WeanAlt1","")
&amp;                   IF(AND((RI$44-Sheep!$R$322-Sheep!$N$252                                )&gt;(RI$44-RJ$44),(RI$44-Sheep!$R$322-Sheep!$N$252                                )&lt;=0),"WeanAlt2","")
&amp;IFERROR(IF(AND((RI$44-RI46                                                                                     )&gt;(RI$44-RJ$44),(RI$44-RI46                                                                                     )&lt;=0),"Join-"    &amp;RI45,""),"")
&amp;IFERROR(IF(AND((RI$44-RI46-INDEX(Sheep!$V$327:$V$334,RI45,1))&gt;(RI$44-RJ$44),(RI$44-RI46-INDEX(Sheep!$V$327:$V$334,RI45,1))&lt;=0),"Scan-"  &amp;RI45,""),"")
&amp;IFERROR(IF(AND((RI$44-RI46-150                                                                            )&gt;(RI$44-RJ$44),(RI$44-RI46-150                                                                             )&lt;=0),"Birth-" &amp;RI45,""),"")
&amp;IFERROR(IF(AND((RI$44-RI46-150-Sheep!$R$320                                           )&gt;(RI$44-RJ$44),(RI$44-RI46-150-Sheep!$R$320                                            )&lt;=0),"Wean-"&amp;RI45,""),"")
&amp;IFERROR(IF(AND((RI$44-RI46-150-Sheep!$R$321                                           )&gt;(RI$44-RJ$44),(RI$44-RI46-150-Sheep!$R$321                                            )&lt;=0),"Alt1-"   &amp;RI45,""),"")
&amp;IFERROR(IF(AND((RI$44-RI46-150-Sheep!$R$322                                           )&gt;(RI$44-RJ$44),(RI$44-RI46-150-Sheep!$R$322                                            )&lt;=0),"Alt2-"   &amp;RI45,""),"")</f>
        <v/>
      </c>
      <c r="RJ47" s="440" t="str">
        <f xml:space="preserve">                    IF(AND((RJ$44                                  -Sheep!$N$252                               )&gt;(RJ$44-RK$44),(RJ$44                                  -Sheep!$N$252                                )&lt;=0),"Born","")
&amp;                   IF(AND((RJ$44-Sheep!$R$320-Sheep!$N$252                                )&gt;(RJ$44-RK$44),(RJ$44-Sheep!$R$320-Sheep!$N$252                                )&lt;=0),"WeanStd","")
&amp;                   IF(AND((RJ$44-Sheep!$R$321-Sheep!$N$252                                )&gt;(RJ$44-RK$44),(RJ$44-Sheep!$R$321-Sheep!$N$252                                )&lt;=0),"WeanAlt1","")
&amp;                   IF(AND((RJ$44-Sheep!$R$322-Sheep!$N$252                                )&gt;(RJ$44-RK$44),(RJ$44-Sheep!$R$322-Sheep!$N$252                                )&lt;=0),"WeanAlt2","")
&amp;IFERROR(IF(AND((RJ$44-RJ46                                                                                     )&gt;(RJ$44-RK$44),(RJ$44-RJ46                                                                                     )&lt;=0),"Join-"    &amp;RJ45,""),"")
&amp;IFERROR(IF(AND((RJ$44-RJ46-INDEX(Sheep!$V$327:$V$334,RJ45,1))&gt;(RJ$44-RK$44),(RJ$44-RJ46-INDEX(Sheep!$V$327:$V$334,RJ45,1))&lt;=0),"Scan-"  &amp;RJ45,""),"")
&amp;IFERROR(IF(AND((RJ$44-RJ46-150                                                                            )&gt;(RJ$44-RK$44),(RJ$44-RJ46-150                                                                             )&lt;=0),"Birth-" &amp;RJ45,""),"")
&amp;IFERROR(IF(AND((RJ$44-RJ46-150-Sheep!$R$320                                           )&gt;(RJ$44-RK$44),(RJ$44-RJ46-150-Sheep!$R$320                                            )&lt;=0),"Wean-"&amp;RJ45,""),"")
&amp;IFERROR(IF(AND((RJ$44-RJ46-150-Sheep!$R$321                                           )&gt;(RJ$44-RK$44),(RJ$44-RJ46-150-Sheep!$R$321                                            )&lt;=0),"Alt1-"   &amp;RJ45,""),"")
&amp;IFERROR(IF(AND((RJ$44-RJ46-150-Sheep!$R$322                                           )&gt;(RJ$44-RK$44),(RJ$44-RJ46-150-Sheep!$R$322                                            )&lt;=0),"Alt2-"   &amp;RJ45,""),"")</f>
        <v/>
      </c>
      <c r="RK47" s="440" t="str">
        <f xml:space="preserve">                    IF(AND((RK$44                                  -Sheep!$N$252                               )&gt;(RK$44-RL$44),(RK$44                                  -Sheep!$N$252                                )&lt;=0),"Born","")
&amp;                   IF(AND((RK$44-Sheep!$R$320-Sheep!$N$252                                )&gt;(RK$44-RL$44),(RK$44-Sheep!$R$320-Sheep!$N$252                                )&lt;=0),"WeanStd","")
&amp;                   IF(AND((RK$44-Sheep!$R$321-Sheep!$N$252                                )&gt;(RK$44-RL$44),(RK$44-Sheep!$R$321-Sheep!$N$252                                )&lt;=0),"WeanAlt1","")
&amp;                   IF(AND((RK$44-Sheep!$R$322-Sheep!$N$252                                )&gt;(RK$44-RL$44),(RK$44-Sheep!$R$322-Sheep!$N$252                                )&lt;=0),"WeanAlt2","")
&amp;IFERROR(IF(AND((RK$44-RK46                                                                                     )&gt;(RK$44-RL$44),(RK$44-RK46                                                                                     )&lt;=0),"Join-"    &amp;RK45,""),"")
&amp;IFERROR(IF(AND((RK$44-RK46-INDEX(Sheep!$V$327:$V$334,RK45,1))&gt;(RK$44-RL$44),(RK$44-RK46-INDEX(Sheep!$V$327:$V$334,RK45,1))&lt;=0),"Scan-"  &amp;RK45,""),"")
&amp;IFERROR(IF(AND((RK$44-RK46-150                                                                            )&gt;(RK$44-RL$44),(RK$44-RK46-150                                                                             )&lt;=0),"Birth-" &amp;RK45,""),"")
&amp;IFERROR(IF(AND((RK$44-RK46-150-Sheep!$R$320                                           )&gt;(RK$44-RL$44),(RK$44-RK46-150-Sheep!$R$320                                            )&lt;=0),"Wean-"&amp;RK45,""),"")
&amp;IFERROR(IF(AND((RK$44-RK46-150-Sheep!$R$321                                           )&gt;(RK$44-RL$44),(RK$44-RK46-150-Sheep!$R$321                                            )&lt;=0),"Alt1-"   &amp;RK45,""),"")
&amp;IFERROR(IF(AND((RK$44-RK46-150-Sheep!$R$322                                           )&gt;(RK$44-RL$44),(RK$44-RK46-150-Sheep!$R$322                                            )&lt;=0),"Alt2-"   &amp;RK45,""),"")</f>
        <v/>
      </c>
      <c r="RL47" s="440" t="str">
        <f xml:space="preserve">                    IF(AND((RL$44                                  -Sheep!$N$252                               )&gt;(RL$44-RM$44),(RL$44                                  -Sheep!$N$252                                )&lt;=0),"Born","")
&amp;                   IF(AND((RL$44-Sheep!$R$320-Sheep!$N$252                                )&gt;(RL$44-RM$44),(RL$44-Sheep!$R$320-Sheep!$N$252                                )&lt;=0),"WeanStd","")
&amp;                   IF(AND((RL$44-Sheep!$R$321-Sheep!$N$252                                )&gt;(RL$44-RM$44),(RL$44-Sheep!$R$321-Sheep!$N$252                                )&lt;=0),"WeanAlt1","")
&amp;                   IF(AND((RL$44-Sheep!$R$322-Sheep!$N$252                                )&gt;(RL$44-RM$44),(RL$44-Sheep!$R$322-Sheep!$N$252                                )&lt;=0),"WeanAlt2","")
&amp;IFERROR(IF(AND((RL$44-RL46                                                                                     )&gt;(RL$44-RM$44),(RL$44-RL46                                                                                     )&lt;=0),"Join-"    &amp;RL45,""),"")
&amp;IFERROR(IF(AND((RL$44-RL46-INDEX(Sheep!$V$327:$V$334,RL45,1))&gt;(RL$44-RM$44),(RL$44-RL46-INDEX(Sheep!$V$327:$V$334,RL45,1))&lt;=0),"Scan-"  &amp;RL45,""),"")
&amp;IFERROR(IF(AND((RL$44-RL46-150                                                                            )&gt;(RL$44-RM$44),(RL$44-RL46-150                                                                             )&lt;=0),"Birth-" &amp;RL45,""),"")
&amp;IFERROR(IF(AND((RL$44-RL46-150-Sheep!$R$320                                           )&gt;(RL$44-RM$44),(RL$44-RL46-150-Sheep!$R$320                                            )&lt;=0),"Wean-"&amp;RL45,""),"")
&amp;IFERROR(IF(AND((RL$44-RL46-150-Sheep!$R$321                                           )&gt;(RL$44-RM$44),(RL$44-RL46-150-Sheep!$R$321                                            )&lt;=0),"Alt1-"   &amp;RL45,""),"")
&amp;IFERROR(IF(AND((RL$44-RL46-150-Sheep!$R$322                                           )&gt;(RL$44-RM$44),(RL$44-RL46-150-Sheep!$R$322                                            )&lt;=0),"Alt2-"   &amp;RL45,""),"")</f>
        <v/>
      </c>
      <c r="RM47" s="440" t="str">
        <f xml:space="preserve">                    IF(AND((RM$44                                  -Sheep!$N$252                               )&gt;(RM$44-RN$44),(RM$44                                  -Sheep!$N$252                                )&lt;=0),"Born","")
&amp;                   IF(AND((RM$44-Sheep!$R$320-Sheep!$N$252                                )&gt;(RM$44-RN$44),(RM$44-Sheep!$R$320-Sheep!$N$252                                )&lt;=0),"WeanStd","")
&amp;                   IF(AND((RM$44-Sheep!$R$321-Sheep!$N$252                                )&gt;(RM$44-RN$44),(RM$44-Sheep!$R$321-Sheep!$N$252                                )&lt;=0),"WeanAlt1","")
&amp;                   IF(AND((RM$44-Sheep!$R$322-Sheep!$N$252                                )&gt;(RM$44-RN$44),(RM$44-Sheep!$R$322-Sheep!$N$252                                )&lt;=0),"WeanAlt2","")
&amp;IFERROR(IF(AND((RM$44-RM46                                                                                     )&gt;(RM$44-RN$44),(RM$44-RM46                                                                                     )&lt;=0),"Join-"    &amp;RM45,""),"")
&amp;IFERROR(IF(AND((RM$44-RM46-INDEX(Sheep!$V$327:$V$334,RM45,1))&gt;(RM$44-RN$44),(RM$44-RM46-INDEX(Sheep!$V$327:$V$334,RM45,1))&lt;=0),"Scan-"  &amp;RM45,""),"")
&amp;IFERROR(IF(AND((RM$44-RM46-150                                                                            )&gt;(RM$44-RN$44),(RM$44-RM46-150                                                                             )&lt;=0),"Birth-" &amp;RM45,""),"")
&amp;IFERROR(IF(AND((RM$44-RM46-150-Sheep!$R$320                                           )&gt;(RM$44-RN$44),(RM$44-RM46-150-Sheep!$R$320                                            )&lt;=0),"Wean-"&amp;RM45,""),"")
&amp;IFERROR(IF(AND((RM$44-RM46-150-Sheep!$R$321                                           )&gt;(RM$44-RN$44),(RM$44-RM46-150-Sheep!$R$321                                            )&lt;=0),"Alt1-"   &amp;RM45,""),"")
&amp;IFERROR(IF(AND((RM$44-RM46-150-Sheep!$R$322                                           )&gt;(RM$44-RN$44),(RM$44-RM46-150-Sheep!$R$322                                            )&lt;=0),"Alt2-"   &amp;RM45,""),"")</f>
        <v/>
      </c>
      <c r="RN47" s="440" t="str">
        <f xml:space="preserve">                    IF(AND((RN$44                                  -Sheep!$N$252                               )&gt;(RN$44-RO$44),(RN$44                                  -Sheep!$N$252                                )&lt;=0),"Born","")
&amp;                   IF(AND((RN$44-Sheep!$R$320-Sheep!$N$252                                )&gt;(RN$44-RO$44),(RN$44-Sheep!$R$320-Sheep!$N$252                                )&lt;=0),"WeanStd","")
&amp;                   IF(AND((RN$44-Sheep!$R$321-Sheep!$N$252                                )&gt;(RN$44-RO$44),(RN$44-Sheep!$R$321-Sheep!$N$252                                )&lt;=0),"WeanAlt1","")
&amp;                   IF(AND((RN$44-Sheep!$R$322-Sheep!$N$252                                )&gt;(RN$44-RO$44),(RN$44-Sheep!$R$322-Sheep!$N$252                                )&lt;=0),"WeanAlt2","")
&amp;IFERROR(IF(AND((RN$44-RN46                                                                                     )&gt;(RN$44-RO$44),(RN$44-RN46                                                                                     )&lt;=0),"Join-"    &amp;RN45,""),"")
&amp;IFERROR(IF(AND((RN$44-RN46-INDEX(Sheep!$V$327:$V$334,RN45,1))&gt;(RN$44-RO$44),(RN$44-RN46-INDEX(Sheep!$V$327:$V$334,RN45,1))&lt;=0),"Scan-"  &amp;RN45,""),"")
&amp;IFERROR(IF(AND((RN$44-RN46-150                                                                            )&gt;(RN$44-RO$44),(RN$44-RN46-150                                                                             )&lt;=0),"Birth-" &amp;RN45,""),"")
&amp;IFERROR(IF(AND((RN$44-RN46-150-Sheep!$R$320                                           )&gt;(RN$44-RO$44),(RN$44-RN46-150-Sheep!$R$320                                            )&lt;=0),"Wean-"&amp;RN45,""),"")
&amp;IFERROR(IF(AND((RN$44-RN46-150-Sheep!$R$321                                           )&gt;(RN$44-RO$44),(RN$44-RN46-150-Sheep!$R$321                                            )&lt;=0),"Alt1-"   &amp;RN45,""),"")
&amp;IFERROR(IF(AND((RN$44-RN46-150-Sheep!$R$322                                           )&gt;(RN$44-RO$44),(RN$44-RN46-150-Sheep!$R$322                                            )&lt;=0),"Alt2-"   &amp;RN45,""),"")</f>
        <v/>
      </c>
      <c r="RO47" s="440" t="str">
        <f xml:space="preserve">                    IF(AND((RO$44                                  -Sheep!$N$252                               )&gt;(RO$44-RP$44),(RO$44                                  -Sheep!$N$252                                )&lt;=0),"Born","")
&amp;                   IF(AND((RO$44-Sheep!$R$320-Sheep!$N$252                                )&gt;(RO$44-RP$44),(RO$44-Sheep!$R$320-Sheep!$N$252                                )&lt;=0),"WeanStd","")
&amp;                   IF(AND((RO$44-Sheep!$R$321-Sheep!$N$252                                )&gt;(RO$44-RP$44),(RO$44-Sheep!$R$321-Sheep!$N$252                                )&lt;=0),"WeanAlt1","")
&amp;                   IF(AND((RO$44-Sheep!$R$322-Sheep!$N$252                                )&gt;(RO$44-RP$44),(RO$44-Sheep!$R$322-Sheep!$N$252                                )&lt;=0),"WeanAlt2","")
&amp;IFERROR(IF(AND((RO$44-RO46                                                                                     )&gt;(RO$44-RP$44),(RO$44-RO46                                                                                     )&lt;=0),"Join-"    &amp;RO45,""),"")
&amp;IFERROR(IF(AND((RO$44-RO46-INDEX(Sheep!$V$327:$V$334,RO45,1))&gt;(RO$44-RP$44),(RO$44-RO46-INDEX(Sheep!$V$327:$V$334,RO45,1))&lt;=0),"Scan-"  &amp;RO45,""),"")
&amp;IFERROR(IF(AND((RO$44-RO46-150                                                                            )&gt;(RO$44-RP$44),(RO$44-RO46-150                                                                             )&lt;=0),"Birth-" &amp;RO45,""),"")
&amp;IFERROR(IF(AND((RO$44-RO46-150-Sheep!$R$320                                           )&gt;(RO$44-RP$44),(RO$44-RO46-150-Sheep!$R$320                                            )&lt;=0),"Wean-"&amp;RO45,""),"")
&amp;IFERROR(IF(AND((RO$44-RO46-150-Sheep!$R$321                                           )&gt;(RO$44-RP$44),(RO$44-RO46-150-Sheep!$R$321                                            )&lt;=0),"Alt1-"   &amp;RO45,""),"")
&amp;IFERROR(IF(AND((RO$44-RO46-150-Sheep!$R$322                                           )&gt;(RO$44-RP$44),(RO$44-RO46-150-Sheep!$R$322                                            )&lt;=0),"Alt2-"   &amp;RO45,""),"")</f>
        <v/>
      </c>
      <c r="RP47" s="440" t="str">
        <f xml:space="preserve">                    IF(AND((RP$44                                  -Sheep!$N$252                               )&gt;(RP$44-RQ$44),(RP$44                                  -Sheep!$N$252                                )&lt;=0),"Born","")
&amp;                   IF(AND((RP$44-Sheep!$R$320-Sheep!$N$252                                )&gt;(RP$44-RQ$44),(RP$44-Sheep!$R$320-Sheep!$N$252                                )&lt;=0),"WeanStd","")
&amp;                   IF(AND((RP$44-Sheep!$R$321-Sheep!$N$252                                )&gt;(RP$44-RQ$44),(RP$44-Sheep!$R$321-Sheep!$N$252                                )&lt;=0),"WeanAlt1","")
&amp;                   IF(AND((RP$44-Sheep!$R$322-Sheep!$N$252                                )&gt;(RP$44-RQ$44),(RP$44-Sheep!$R$322-Sheep!$N$252                                )&lt;=0),"WeanAlt2","")
&amp;IFERROR(IF(AND((RP$44-RP46                                                                                     )&gt;(RP$44-RQ$44),(RP$44-RP46                                                                                     )&lt;=0),"Join-"    &amp;RP45,""),"")
&amp;IFERROR(IF(AND((RP$44-RP46-INDEX(Sheep!$V$327:$V$334,RP45,1))&gt;(RP$44-RQ$44),(RP$44-RP46-INDEX(Sheep!$V$327:$V$334,RP45,1))&lt;=0),"Scan-"  &amp;RP45,""),"")
&amp;IFERROR(IF(AND((RP$44-RP46-150                                                                            )&gt;(RP$44-RQ$44),(RP$44-RP46-150                                                                             )&lt;=0),"Birth-" &amp;RP45,""),"")
&amp;IFERROR(IF(AND((RP$44-RP46-150-Sheep!$R$320                                           )&gt;(RP$44-RQ$44),(RP$44-RP46-150-Sheep!$R$320                                            )&lt;=0),"Wean-"&amp;RP45,""),"")
&amp;IFERROR(IF(AND((RP$44-RP46-150-Sheep!$R$321                                           )&gt;(RP$44-RQ$44),(RP$44-RP46-150-Sheep!$R$321                                            )&lt;=0),"Alt1-"   &amp;RP45,""),"")
&amp;IFERROR(IF(AND((RP$44-RP46-150-Sheep!$R$322                                           )&gt;(RP$44-RQ$44),(RP$44-RP46-150-Sheep!$R$322                                            )&lt;=0),"Alt2-"   &amp;RP45,""),"")</f>
        <v/>
      </c>
      <c r="RQ47" s="440" t="str">
        <f xml:space="preserve">                    IF(AND((RQ$44                                  -Sheep!$N$252                               )&gt;(RQ$44-RR$44),(RQ$44                                  -Sheep!$N$252                                )&lt;=0),"Born","")
&amp;                   IF(AND((RQ$44-Sheep!$R$320-Sheep!$N$252                                )&gt;(RQ$44-RR$44),(RQ$44-Sheep!$R$320-Sheep!$N$252                                )&lt;=0),"WeanStd","")
&amp;                   IF(AND((RQ$44-Sheep!$R$321-Sheep!$N$252                                )&gt;(RQ$44-RR$44),(RQ$44-Sheep!$R$321-Sheep!$N$252                                )&lt;=0),"WeanAlt1","")
&amp;                   IF(AND((RQ$44-Sheep!$R$322-Sheep!$N$252                                )&gt;(RQ$44-RR$44),(RQ$44-Sheep!$R$322-Sheep!$N$252                                )&lt;=0),"WeanAlt2","")
&amp;IFERROR(IF(AND((RQ$44-RQ46                                                                                     )&gt;(RQ$44-RR$44),(RQ$44-RQ46                                                                                     )&lt;=0),"Join-"    &amp;RQ45,""),"")
&amp;IFERROR(IF(AND((RQ$44-RQ46-INDEX(Sheep!$V$327:$V$334,RQ45,1))&gt;(RQ$44-RR$44),(RQ$44-RQ46-INDEX(Sheep!$V$327:$V$334,RQ45,1))&lt;=0),"Scan-"  &amp;RQ45,""),"")
&amp;IFERROR(IF(AND((RQ$44-RQ46-150                                                                            )&gt;(RQ$44-RR$44),(RQ$44-RQ46-150                                                                             )&lt;=0),"Birth-" &amp;RQ45,""),"")
&amp;IFERROR(IF(AND((RQ$44-RQ46-150-Sheep!$R$320                                           )&gt;(RQ$44-RR$44),(RQ$44-RQ46-150-Sheep!$R$320                                            )&lt;=0),"Wean-"&amp;RQ45,""),"")
&amp;IFERROR(IF(AND((RQ$44-RQ46-150-Sheep!$R$321                                           )&gt;(RQ$44-RR$44),(RQ$44-RQ46-150-Sheep!$R$321                                            )&lt;=0),"Alt1-"   &amp;RQ45,""),"")
&amp;IFERROR(IF(AND((RQ$44-RQ46-150-Sheep!$R$322                                           )&gt;(RQ$44-RR$44),(RQ$44-RQ46-150-Sheep!$R$322                                            )&lt;=0),"Alt2-"   &amp;RQ45,""),"")</f>
        <v/>
      </c>
      <c r="RR47" s="440" t="str">
        <f xml:space="preserve">                    IF(AND((RR$44                                  -Sheep!$N$252                               )&gt;(RR$44-RS$44),(RR$44                                  -Sheep!$N$252                                )&lt;=0),"Born","")
&amp;                   IF(AND((RR$44-Sheep!$R$320-Sheep!$N$252                                )&gt;(RR$44-RS$44),(RR$44-Sheep!$R$320-Sheep!$N$252                                )&lt;=0),"WeanStd","")
&amp;                   IF(AND((RR$44-Sheep!$R$321-Sheep!$N$252                                )&gt;(RR$44-RS$44),(RR$44-Sheep!$R$321-Sheep!$N$252                                )&lt;=0),"WeanAlt1","")
&amp;                   IF(AND((RR$44-Sheep!$R$322-Sheep!$N$252                                )&gt;(RR$44-RS$44),(RR$44-Sheep!$R$322-Sheep!$N$252                                )&lt;=0),"WeanAlt2","")
&amp;IFERROR(IF(AND((RR$44-RR46                                                                                     )&gt;(RR$44-RS$44),(RR$44-RR46                                                                                     )&lt;=0),"Join-"    &amp;RR45,""),"")
&amp;IFERROR(IF(AND((RR$44-RR46-INDEX(Sheep!$V$327:$V$334,RR45,1))&gt;(RR$44-RS$44),(RR$44-RR46-INDEX(Sheep!$V$327:$V$334,RR45,1))&lt;=0),"Scan-"  &amp;RR45,""),"")
&amp;IFERROR(IF(AND((RR$44-RR46-150                                                                            )&gt;(RR$44-RS$44),(RR$44-RR46-150                                                                             )&lt;=0),"Birth-" &amp;RR45,""),"")
&amp;IFERROR(IF(AND((RR$44-RR46-150-Sheep!$R$320                                           )&gt;(RR$44-RS$44),(RR$44-RR46-150-Sheep!$R$320                                            )&lt;=0),"Wean-"&amp;RR45,""),"")
&amp;IFERROR(IF(AND((RR$44-RR46-150-Sheep!$R$321                                           )&gt;(RR$44-RS$44),(RR$44-RR46-150-Sheep!$R$321                                            )&lt;=0),"Alt1-"   &amp;RR45,""),"")
&amp;IFERROR(IF(AND((RR$44-RR46-150-Sheep!$R$322                                           )&gt;(RR$44-RS$44),(RR$44-RR46-150-Sheep!$R$322                                            )&lt;=0),"Alt2-"   &amp;RR45,""),"")</f>
        <v/>
      </c>
      <c r="RS47" s="440" t="str">
        <f xml:space="preserve">                    IF(AND((RS$44                                  -Sheep!$N$252                               )&gt;(RS$44-RT$44),(RS$44                                  -Sheep!$N$252                                )&lt;=0),"Born","")
&amp;                   IF(AND((RS$44-Sheep!$R$320-Sheep!$N$252                                )&gt;(RS$44-RT$44),(RS$44-Sheep!$R$320-Sheep!$N$252                                )&lt;=0),"WeanStd","")
&amp;                   IF(AND((RS$44-Sheep!$R$321-Sheep!$N$252                                )&gt;(RS$44-RT$44),(RS$44-Sheep!$R$321-Sheep!$N$252                                )&lt;=0),"WeanAlt1","")
&amp;                   IF(AND((RS$44-Sheep!$R$322-Sheep!$N$252                                )&gt;(RS$44-RT$44),(RS$44-Sheep!$R$322-Sheep!$N$252                                )&lt;=0),"WeanAlt2","")
&amp;IFERROR(IF(AND((RS$44-RS46                                                                                     )&gt;(RS$44-RT$44),(RS$44-RS46                                                                                     )&lt;=0),"Join-"    &amp;RS45,""),"")
&amp;IFERROR(IF(AND((RS$44-RS46-INDEX(Sheep!$V$327:$V$334,RS45,1))&gt;(RS$44-RT$44),(RS$44-RS46-INDEX(Sheep!$V$327:$V$334,RS45,1))&lt;=0),"Scan-"  &amp;RS45,""),"")
&amp;IFERROR(IF(AND((RS$44-RS46-150                                                                            )&gt;(RS$44-RT$44),(RS$44-RS46-150                                                                             )&lt;=0),"Birth-" &amp;RS45,""),"")
&amp;IFERROR(IF(AND((RS$44-RS46-150-Sheep!$R$320                                           )&gt;(RS$44-RT$44),(RS$44-RS46-150-Sheep!$R$320                                            )&lt;=0),"Wean-"&amp;RS45,""),"")
&amp;IFERROR(IF(AND((RS$44-RS46-150-Sheep!$R$321                                           )&gt;(RS$44-RT$44),(RS$44-RS46-150-Sheep!$R$321                                            )&lt;=0),"Alt1-"   &amp;RS45,""),"")
&amp;IFERROR(IF(AND((RS$44-RS46-150-Sheep!$R$322                                           )&gt;(RS$44-RT$44),(RS$44-RS46-150-Sheep!$R$322                                            )&lt;=0),"Alt2-"   &amp;RS45,""),"")</f>
        <v/>
      </c>
      <c r="RT47" s="440" t="str">
        <f xml:space="preserve">                    IF(AND((RT$44                                  -Sheep!$N$252                               )&gt;(RT$44-RU$44),(RT$44                                  -Sheep!$N$252                                )&lt;=0),"Born","")
&amp;                   IF(AND((RT$44-Sheep!$R$320-Sheep!$N$252                                )&gt;(RT$44-RU$44),(RT$44-Sheep!$R$320-Sheep!$N$252                                )&lt;=0),"WeanStd","")
&amp;                   IF(AND((RT$44-Sheep!$R$321-Sheep!$N$252                                )&gt;(RT$44-RU$44),(RT$44-Sheep!$R$321-Sheep!$N$252                                )&lt;=0),"WeanAlt1","")
&amp;                   IF(AND((RT$44-Sheep!$R$322-Sheep!$N$252                                )&gt;(RT$44-RU$44),(RT$44-Sheep!$R$322-Sheep!$N$252                                )&lt;=0),"WeanAlt2","")
&amp;IFERROR(IF(AND((RT$44-RT46                                                                                     )&gt;(RT$44-RU$44),(RT$44-RT46                                                                                     )&lt;=0),"Join-"    &amp;RT45,""),"")
&amp;IFERROR(IF(AND((RT$44-RT46-INDEX(Sheep!$V$327:$V$334,RT45,1))&gt;(RT$44-RU$44),(RT$44-RT46-INDEX(Sheep!$V$327:$V$334,RT45,1))&lt;=0),"Scan-"  &amp;RT45,""),"")
&amp;IFERROR(IF(AND((RT$44-RT46-150                                                                            )&gt;(RT$44-RU$44),(RT$44-RT46-150                                                                             )&lt;=0),"Birth-" &amp;RT45,""),"")
&amp;IFERROR(IF(AND((RT$44-RT46-150-Sheep!$R$320                                           )&gt;(RT$44-RU$44),(RT$44-RT46-150-Sheep!$R$320                                            )&lt;=0),"Wean-"&amp;RT45,""),"")
&amp;IFERROR(IF(AND((RT$44-RT46-150-Sheep!$R$321                                           )&gt;(RT$44-RU$44),(RT$44-RT46-150-Sheep!$R$321                                            )&lt;=0),"Alt1-"   &amp;RT45,""),"")
&amp;IFERROR(IF(AND((RT$44-RT46-150-Sheep!$R$322                                           )&gt;(RT$44-RU$44),(RT$44-RT46-150-Sheep!$R$322                                            )&lt;=0),"Alt2-"   &amp;RT45,""),"")</f>
        <v/>
      </c>
      <c r="RU47" s="440" t="str">
        <f xml:space="preserve">                    IF(AND((RU$44                                  -Sheep!$N$252                               )&gt;(RU$44-RV$44),(RU$44                                  -Sheep!$N$252                                )&lt;=0),"Born","")
&amp;                   IF(AND((RU$44-Sheep!$R$320-Sheep!$N$252                                )&gt;(RU$44-RV$44),(RU$44-Sheep!$R$320-Sheep!$N$252                                )&lt;=0),"WeanStd","")
&amp;                   IF(AND((RU$44-Sheep!$R$321-Sheep!$N$252                                )&gt;(RU$44-RV$44),(RU$44-Sheep!$R$321-Sheep!$N$252                                )&lt;=0),"WeanAlt1","")
&amp;                   IF(AND((RU$44-Sheep!$R$322-Sheep!$N$252                                )&gt;(RU$44-RV$44),(RU$44-Sheep!$R$322-Sheep!$N$252                                )&lt;=0),"WeanAlt2","")
&amp;IFERROR(IF(AND((RU$44-RU46                                                                                     )&gt;(RU$44-RV$44),(RU$44-RU46                                                                                     )&lt;=0),"Join-"    &amp;RU45,""),"")
&amp;IFERROR(IF(AND((RU$44-RU46-INDEX(Sheep!$V$327:$V$334,RU45,1))&gt;(RU$44-RV$44),(RU$44-RU46-INDEX(Sheep!$V$327:$V$334,RU45,1))&lt;=0),"Scan-"  &amp;RU45,""),"")
&amp;IFERROR(IF(AND((RU$44-RU46-150                                                                            )&gt;(RU$44-RV$44),(RU$44-RU46-150                                                                             )&lt;=0),"Birth-" &amp;RU45,""),"")
&amp;IFERROR(IF(AND((RU$44-RU46-150-Sheep!$R$320                                           )&gt;(RU$44-RV$44),(RU$44-RU46-150-Sheep!$R$320                                            )&lt;=0),"Wean-"&amp;RU45,""),"")
&amp;IFERROR(IF(AND((RU$44-RU46-150-Sheep!$R$321                                           )&gt;(RU$44-RV$44),(RU$44-RU46-150-Sheep!$R$321                                            )&lt;=0),"Alt1-"   &amp;RU45,""),"")
&amp;IFERROR(IF(AND((RU$44-RU46-150-Sheep!$R$322                                           )&gt;(RU$44-RV$44),(RU$44-RU46-150-Sheep!$R$322                                            )&lt;=0),"Alt2-"   &amp;RU45,""),"")</f>
        <v/>
      </c>
      <c r="RV47" s="440" t="str">
        <f xml:space="preserve">                    IF(AND((RV$44                                  -Sheep!$N$252                               )&gt;(RV$44-RW$44),(RV$44                                  -Sheep!$N$252                                )&lt;=0),"Born","")
&amp;                   IF(AND((RV$44-Sheep!$R$320-Sheep!$N$252                                )&gt;(RV$44-RW$44),(RV$44-Sheep!$R$320-Sheep!$N$252                                )&lt;=0),"WeanStd","")
&amp;                   IF(AND((RV$44-Sheep!$R$321-Sheep!$N$252                                )&gt;(RV$44-RW$44),(RV$44-Sheep!$R$321-Sheep!$N$252                                )&lt;=0),"WeanAlt1","")
&amp;                   IF(AND((RV$44-Sheep!$R$322-Sheep!$N$252                                )&gt;(RV$44-RW$44),(RV$44-Sheep!$R$322-Sheep!$N$252                                )&lt;=0),"WeanAlt2","")
&amp;IFERROR(IF(AND((RV$44-RV46                                                                                     )&gt;(RV$44-RW$44),(RV$44-RV46                                                                                     )&lt;=0),"Join-"    &amp;RV45,""),"")
&amp;IFERROR(IF(AND((RV$44-RV46-INDEX(Sheep!$V$327:$V$334,RV45,1))&gt;(RV$44-RW$44),(RV$44-RV46-INDEX(Sheep!$V$327:$V$334,RV45,1))&lt;=0),"Scan-"  &amp;RV45,""),"")
&amp;IFERROR(IF(AND((RV$44-RV46-150                                                                            )&gt;(RV$44-RW$44),(RV$44-RV46-150                                                                             )&lt;=0),"Birth-" &amp;RV45,""),"")
&amp;IFERROR(IF(AND((RV$44-RV46-150-Sheep!$R$320                                           )&gt;(RV$44-RW$44),(RV$44-RV46-150-Sheep!$R$320                                            )&lt;=0),"Wean-"&amp;RV45,""),"")
&amp;IFERROR(IF(AND((RV$44-RV46-150-Sheep!$R$321                                           )&gt;(RV$44-RW$44),(RV$44-RV46-150-Sheep!$R$321                                            )&lt;=0),"Alt1-"   &amp;RV45,""),"")
&amp;IFERROR(IF(AND((RV$44-RV46-150-Sheep!$R$322                                           )&gt;(RV$44-RW$44),(RV$44-RV46-150-Sheep!$R$322                                            )&lt;=0),"Alt2-"   &amp;RV45,""),"")</f>
        <v/>
      </c>
      <c r="RW47" s="440" t="str">
        <f xml:space="preserve">                    IF(AND((RW$44                                  -Sheep!$N$252                               )&gt;(RW$44-RX$44),(RW$44                                  -Sheep!$N$252                                )&lt;=0),"Born","")
&amp;                   IF(AND((RW$44-Sheep!$R$320-Sheep!$N$252                                )&gt;(RW$44-RX$44),(RW$44-Sheep!$R$320-Sheep!$N$252                                )&lt;=0),"WeanStd","")
&amp;                   IF(AND((RW$44-Sheep!$R$321-Sheep!$N$252                                )&gt;(RW$44-RX$44),(RW$44-Sheep!$R$321-Sheep!$N$252                                )&lt;=0),"WeanAlt1","")
&amp;                   IF(AND((RW$44-Sheep!$R$322-Sheep!$N$252                                )&gt;(RW$44-RX$44),(RW$44-Sheep!$R$322-Sheep!$N$252                                )&lt;=0),"WeanAlt2","")
&amp;IFERROR(IF(AND((RW$44-RW46                                                                                     )&gt;(RW$44-RX$44),(RW$44-RW46                                                                                     )&lt;=0),"Join-"    &amp;RW45,""),"")
&amp;IFERROR(IF(AND((RW$44-RW46-INDEX(Sheep!$V$327:$V$334,RW45,1))&gt;(RW$44-RX$44),(RW$44-RW46-INDEX(Sheep!$V$327:$V$334,RW45,1))&lt;=0),"Scan-"  &amp;RW45,""),"")
&amp;IFERROR(IF(AND((RW$44-RW46-150                                                                            )&gt;(RW$44-RX$44),(RW$44-RW46-150                                                                             )&lt;=0),"Birth-" &amp;RW45,""),"")
&amp;IFERROR(IF(AND((RW$44-RW46-150-Sheep!$R$320                                           )&gt;(RW$44-RX$44),(RW$44-RW46-150-Sheep!$R$320                                            )&lt;=0),"Wean-"&amp;RW45,""),"")
&amp;IFERROR(IF(AND((RW$44-RW46-150-Sheep!$R$321                                           )&gt;(RW$44-RX$44),(RW$44-RW46-150-Sheep!$R$321                                            )&lt;=0),"Alt1-"   &amp;RW45,""),"")
&amp;IFERROR(IF(AND((RW$44-RW46-150-Sheep!$R$322                                           )&gt;(RW$44-RX$44),(RW$44-RW46-150-Sheep!$R$322                                            )&lt;=0),"Alt2-"   &amp;RW45,""),"")</f>
        <v/>
      </c>
      <c r="RX47" s="440" t="str">
        <f xml:space="preserve">                    IF(AND((RX$44                                  -Sheep!$N$252                               )&gt;(RX$44-RY$44),(RX$44                                  -Sheep!$N$252                                )&lt;=0),"Born","")
&amp;                   IF(AND((RX$44-Sheep!$R$320-Sheep!$N$252                                )&gt;(RX$44-RY$44),(RX$44-Sheep!$R$320-Sheep!$N$252                                )&lt;=0),"WeanStd","")
&amp;                   IF(AND((RX$44-Sheep!$R$321-Sheep!$N$252                                )&gt;(RX$44-RY$44),(RX$44-Sheep!$R$321-Sheep!$N$252                                )&lt;=0),"WeanAlt1","")
&amp;                   IF(AND((RX$44-Sheep!$R$322-Sheep!$N$252                                )&gt;(RX$44-RY$44),(RX$44-Sheep!$R$322-Sheep!$N$252                                )&lt;=0),"WeanAlt2","")
&amp;IFERROR(IF(AND((RX$44-RX46                                                                                     )&gt;(RX$44-RY$44),(RX$44-RX46                                                                                     )&lt;=0),"Join-"    &amp;RX45,""),"")
&amp;IFERROR(IF(AND((RX$44-RX46-INDEX(Sheep!$V$327:$V$334,RX45,1))&gt;(RX$44-RY$44),(RX$44-RX46-INDEX(Sheep!$V$327:$V$334,RX45,1))&lt;=0),"Scan-"  &amp;RX45,""),"")
&amp;IFERROR(IF(AND((RX$44-RX46-150                                                                            )&gt;(RX$44-RY$44),(RX$44-RX46-150                                                                             )&lt;=0),"Birth-" &amp;RX45,""),"")
&amp;IFERROR(IF(AND((RX$44-RX46-150-Sheep!$R$320                                           )&gt;(RX$44-RY$44),(RX$44-RX46-150-Sheep!$R$320                                            )&lt;=0),"Wean-"&amp;RX45,""),"")
&amp;IFERROR(IF(AND((RX$44-RX46-150-Sheep!$R$321                                           )&gt;(RX$44-RY$44),(RX$44-RX46-150-Sheep!$R$321                                            )&lt;=0),"Alt1-"   &amp;RX45,""),"")
&amp;IFERROR(IF(AND((RX$44-RX46-150-Sheep!$R$322                                           )&gt;(RX$44-RY$44),(RX$44-RX46-150-Sheep!$R$322                                            )&lt;=0),"Alt2-"   &amp;RX45,""),"")</f>
        <v/>
      </c>
      <c r="RY47" s="440" t="str">
        <f xml:space="preserve">                    IF(AND((RY$44                                  -Sheep!$N$252                               )&gt;(RY$44-RZ$44),(RY$44                                  -Sheep!$N$252                                )&lt;=0),"Born","")
&amp;                   IF(AND((RY$44-Sheep!$R$320-Sheep!$N$252                                )&gt;(RY$44-RZ$44),(RY$44-Sheep!$R$320-Sheep!$N$252                                )&lt;=0),"WeanStd","")
&amp;                   IF(AND((RY$44-Sheep!$R$321-Sheep!$N$252                                )&gt;(RY$44-RZ$44),(RY$44-Sheep!$R$321-Sheep!$N$252                                )&lt;=0),"WeanAlt1","")
&amp;                   IF(AND((RY$44-Sheep!$R$322-Sheep!$N$252                                )&gt;(RY$44-RZ$44),(RY$44-Sheep!$R$322-Sheep!$N$252                                )&lt;=0),"WeanAlt2","")
&amp;IFERROR(IF(AND((RY$44-RY46                                                                                     )&gt;(RY$44-RZ$44),(RY$44-RY46                                                                                     )&lt;=0),"Join-"    &amp;RY45,""),"")
&amp;IFERROR(IF(AND((RY$44-RY46-INDEX(Sheep!$V$327:$V$334,RY45,1))&gt;(RY$44-RZ$44),(RY$44-RY46-INDEX(Sheep!$V$327:$V$334,RY45,1))&lt;=0),"Scan-"  &amp;RY45,""),"")
&amp;IFERROR(IF(AND((RY$44-RY46-150                                                                            )&gt;(RY$44-RZ$44),(RY$44-RY46-150                                                                             )&lt;=0),"Birth-" &amp;RY45,""),"")
&amp;IFERROR(IF(AND((RY$44-RY46-150-Sheep!$R$320                                           )&gt;(RY$44-RZ$44),(RY$44-RY46-150-Sheep!$R$320                                            )&lt;=0),"Wean-"&amp;RY45,""),"")
&amp;IFERROR(IF(AND((RY$44-RY46-150-Sheep!$R$321                                           )&gt;(RY$44-RZ$44),(RY$44-RY46-150-Sheep!$R$321                                            )&lt;=0),"Alt1-"   &amp;RY45,""),"")
&amp;IFERROR(IF(AND((RY$44-RY46-150-Sheep!$R$322                                           )&gt;(RY$44-RZ$44),(RY$44-RY46-150-Sheep!$R$322                                            )&lt;=0),"Alt2-"   &amp;RY45,""),"")</f>
        <v/>
      </c>
      <c r="RZ47" s="440" t="str">
        <f xml:space="preserve">                    IF(AND((RZ$44                                  -Sheep!$N$252                               )&gt;(RZ$44-SA$44),(RZ$44                                  -Sheep!$N$252                                )&lt;=0),"Born","")
&amp;                   IF(AND((RZ$44-Sheep!$R$320-Sheep!$N$252                                )&gt;(RZ$44-SA$44),(RZ$44-Sheep!$R$320-Sheep!$N$252                                )&lt;=0),"WeanStd","")
&amp;                   IF(AND((RZ$44-Sheep!$R$321-Sheep!$N$252                                )&gt;(RZ$44-SA$44),(RZ$44-Sheep!$R$321-Sheep!$N$252                                )&lt;=0),"WeanAlt1","")
&amp;                   IF(AND((RZ$44-Sheep!$R$322-Sheep!$N$252                                )&gt;(RZ$44-SA$44),(RZ$44-Sheep!$R$322-Sheep!$N$252                                )&lt;=0),"WeanAlt2","")
&amp;IFERROR(IF(AND((RZ$44-RZ46                                                                                     )&gt;(RZ$44-SA$44),(RZ$44-RZ46                                                                                     )&lt;=0),"Join-"    &amp;RZ45,""),"")
&amp;IFERROR(IF(AND((RZ$44-RZ46-INDEX(Sheep!$V$327:$V$334,RZ45,1))&gt;(RZ$44-SA$44),(RZ$44-RZ46-INDEX(Sheep!$V$327:$V$334,RZ45,1))&lt;=0),"Scan-"  &amp;RZ45,""),"")
&amp;IFERROR(IF(AND((RZ$44-RZ46-150                                                                            )&gt;(RZ$44-SA$44),(RZ$44-RZ46-150                                                                             )&lt;=0),"Birth-" &amp;RZ45,""),"")
&amp;IFERROR(IF(AND((RZ$44-RZ46-150-Sheep!$R$320                                           )&gt;(RZ$44-SA$44),(RZ$44-RZ46-150-Sheep!$R$320                                            )&lt;=0),"Wean-"&amp;RZ45,""),"")
&amp;IFERROR(IF(AND((RZ$44-RZ46-150-Sheep!$R$321                                           )&gt;(RZ$44-SA$44),(RZ$44-RZ46-150-Sheep!$R$321                                            )&lt;=0),"Alt1-"   &amp;RZ45,""),"")
&amp;IFERROR(IF(AND((RZ$44-RZ46-150-Sheep!$R$322                                           )&gt;(RZ$44-SA$44),(RZ$44-RZ46-150-Sheep!$R$322                                            )&lt;=0),"Alt2-"   &amp;RZ45,""),"")</f>
        <v/>
      </c>
      <c r="SA47" s="440" t="str">
        <f xml:space="preserve">                    IF(AND((SA$44                                  -Sheep!$N$252                               )&gt;(SA$44-SB$44),(SA$44                                  -Sheep!$N$252                                )&lt;=0),"Born","")
&amp;                   IF(AND((SA$44-Sheep!$R$320-Sheep!$N$252                                )&gt;(SA$44-SB$44),(SA$44-Sheep!$R$320-Sheep!$N$252                                )&lt;=0),"WeanStd","")
&amp;                   IF(AND((SA$44-Sheep!$R$321-Sheep!$N$252                                )&gt;(SA$44-SB$44),(SA$44-Sheep!$R$321-Sheep!$N$252                                )&lt;=0),"WeanAlt1","")
&amp;                   IF(AND((SA$44-Sheep!$R$322-Sheep!$N$252                                )&gt;(SA$44-SB$44),(SA$44-Sheep!$R$322-Sheep!$N$252                                )&lt;=0),"WeanAlt2","")
&amp;IFERROR(IF(AND((SA$44-SA46                                                                                     )&gt;(SA$44-SB$44),(SA$44-SA46                                                                                     )&lt;=0),"Join-"    &amp;SA45,""),"")
&amp;IFERROR(IF(AND((SA$44-SA46-INDEX(Sheep!$V$327:$V$334,SA45,1))&gt;(SA$44-SB$44),(SA$44-SA46-INDEX(Sheep!$V$327:$V$334,SA45,1))&lt;=0),"Scan-"  &amp;SA45,""),"")
&amp;IFERROR(IF(AND((SA$44-SA46-150                                                                            )&gt;(SA$44-SB$44),(SA$44-SA46-150                                                                             )&lt;=0),"Birth-" &amp;SA45,""),"")
&amp;IFERROR(IF(AND((SA$44-SA46-150-Sheep!$R$320                                           )&gt;(SA$44-SB$44),(SA$44-SA46-150-Sheep!$R$320                                            )&lt;=0),"Wean-"&amp;SA45,""),"")
&amp;IFERROR(IF(AND((SA$44-SA46-150-Sheep!$R$321                                           )&gt;(SA$44-SB$44),(SA$44-SA46-150-Sheep!$R$321                                            )&lt;=0),"Alt1-"   &amp;SA45,""),"")
&amp;IFERROR(IF(AND((SA$44-SA46-150-Sheep!$R$322                                           )&gt;(SA$44-SB$44),(SA$44-SA46-150-Sheep!$R$322                                            )&lt;=0),"Alt2-"   &amp;SA45,""),"")</f>
        <v/>
      </c>
      <c r="SB47" s="440" t="str">
        <f xml:space="preserve">                    IF(AND((SB$44                                  -Sheep!$N$252                               )&gt;(SB$44-SC$44),(SB$44                                  -Sheep!$N$252                                )&lt;=0),"Born","")
&amp;                   IF(AND((SB$44-Sheep!$R$320-Sheep!$N$252                                )&gt;(SB$44-SC$44),(SB$44-Sheep!$R$320-Sheep!$N$252                                )&lt;=0),"WeanStd","")
&amp;                   IF(AND((SB$44-Sheep!$R$321-Sheep!$N$252                                )&gt;(SB$44-SC$44),(SB$44-Sheep!$R$321-Sheep!$N$252                                )&lt;=0),"WeanAlt1","")
&amp;                   IF(AND((SB$44-Sheep!$R$322-Sheep!$N$252                                )&gt;(SB$44-SC$44),(SB$44-Sheep!$R$322-Sheep!$N$252                                )&lt;=0),"WeanAlt2","")
&amp;IFERROR(IF(AND((SB$44-SB46                                                                                     )&gt;(SB$44-SC$44),(SB$44-SB46                                                                                     )&lt;=0),"Join-"    &amp;SB45,""),"")
&amp;IFERROR(IF(AND((SB$44-SB46-INDEX(Sheep!$V$327:$V$334,SB45,1))&gt;(SB$44-SC$44),(SB$44-SB46-INDEX(Sheep!$V$327:$V$334,SB45,1))&lt;=0),"Scan-"  &amp;SB45,""),"")
&amp;IFERROR(IF(AND((SB$44-SB46-150                                                                            )&gt;(SB$44-SC$44),(SB$44-SB46-150                                                                             )&lt;=0),"Birth-" &amp;SB45,""),"")
&amp;IFERROR(IF(AND((SB$44-SB46-150-Sheep!$R$320                                           )&gt;(SB$44-SC$44),(SB$44-SB46-150-Sheep!$R$320                                            )&lt;=0),"Wean-"&amp;SB45,""),"")
&amp;IFERROR(IF(AND((SB$44-SB46-150-Sheep!$R$321                                           )&gt;(SB$44-SC$44),(SB$44-SB46-150-Sheep!$R$321                                            )&lt;=0),"Alt1-"   &amp;SB45,""),"")
&amp;IFERROR(IF(AND((SB$44-SB46-150-Sheep!$R$322                                           )&gt;(SB$44-SC$44),(SB$44-SB46-150-Sheep!$R$322                                            )&lt;=0),"Alt2-"   &amp;SB45,""),"")</f>
        <v/>
      </c>
      <c r="SC47" s="440" t="str">
        <f xml:space="preserve">                    IF(AND((SC$44                                  -Sheep!$N$252                               )&gt;(SC$44-SD$44),(SC$44                                  -Sheep!$N$252                                )&lt;=0),"Born","")
&amp;                   IF(AND((SC$44-Sheep!$R$320-Sheep!$N$252                                )&gt;(SC$44-SD$44),(SC$44-Sheep!$R$320-Sheep!$N$252                                )&lt;=0),"WeanStd","")
&amp;                   IF(AND((SC$44-Sheep!$R$321-Sheep!$N$252                                )&gt;(SC$44-SD$44),(SC$44-Sheep!$R$321-Sheep!$N$252                                )&lt;=0),"WeanAlt1","")
&amp;                   IF(AND((SC$44-Sheep!$R$322-Sheep!$N$252                                )&gt;(SC$44-SD$44),(SC$44-Sheep!$R$322-Sheep!$N$252                                )&lt;=0),"WeanAlt2","")
&amp;IFERROR(IF(AND((SC$44-SC46                                                                                     )&gt;(SC$44-SD$44),(SC$44-SC46                                                                                     )&lt;=0),"Join-"    &amp;SC45,""),"")
&amp;IFERROR(IF(AND((SC$44-SC46-INDEX(Sheep!$V$327:$V$334,SC45,1))&gt;(SC$44-SD$44),(SC$44-SC46-INDEX(Sheep!$V$327:$V$334,SC45,1))&lt;=0),"Scan-"  &amp;SC45,""),"")
&amp;IFERROR(IF(AND((SC$44-SC46-150                                                                            )&gt;(SC$44-SD$44),(SC$44-SC46-150                                                                             )&lt;=0),"Birth-" &amp;SC45,""),"")
&amp;IFERROR(IF(AND((SC$44-SC46-150-Sheep!$R$320                                           )&gt;(SC$44-SD$44),(SC$44-SC46-150-Sheep!$R$320                                            )&lt;=0),"Wean-"&amp;SC45,""),"")
&amp;IFERROR(IF(AND((SC$44-SC46-150-Sheep!$R$321                                           )&gt;(SC$44-SD$44),(SC$44-SC46-150-Sheep!$R$321                                            )&lt;=0),"Alt1-"   &amp;SC45,""),"")
&amp;IFERROR(IF(AND((SC$44-SC46-150-Sheep!$R$322                                           )&gt;(SC$44-SD$44),(SC$44-SC46-150-Sheep!$R$322                                            )&lt;=0),"Alt2-"   &amp;SC45,""),"")</f>
        <v/>
      </c>
      <c r="SD47" s="440" t="str">
        <f xml:space="preserve">                    IF(AND((SD$44                                  -Sheep!$N$252                               )&gt;(SD$44-SE$44),(SD$44                                  -Sheep!$N$252                                )&lt;=0),"Born","")
&amp;                   IF(AND((SD$44-Sheep!$R$320-Sheep!$N$252                                )&gt;(SD$44-SE$44),(SD$44-Sheep!$R$320-Sheep!$N$252                                )&lt;=0),"WeanStd","")
&amp;                   IF(AND((SD$44-Sheep!$R$321-Sheep!$N$252                                )&gt;(SD$44-SE$44),(SD$44-Sheep!$R$321-Sheep!$N$252                                )&lt;=0),"WeanAlt1","")
&amp;                   IF(AND((SD$44-Sheep!$R$322-Sheep!$N$252                                )&gt;(SD$44-SE$44),(SD$44-Sheep!$R$322-Sheep!$N$252                                )&lt;=0),"WeanAlt2","")
&amp;IFERROR(IF(AND((SD$44-SD46                                                                                     )&gt;(SD$44-SE$44),(SD$44-SD46                                                                                     )&lt;=0),"Join-"    &amp;SD45,""),"")
&amp;IFERROR(IF(AND((SD$44-SD46-INDEX(Sheep!$V$327:$V$334,SD45,1))&gt;(SD$44-SE$44),(SD$44-SD46-INDEX(Sheep!$V$327:$V$334,SD45,1))&lt;=0),"Scan-"  &amp;SD45,""),"")
&amp;IFERROR(IF(AND((SD$44-SD46-150                                                                            )&gt;(SD$44-SE$44),(SD$44-SD46-150                                                                             )&lt;=0),"Birth-" &amp;SD45,""),"")
&amp;IFERROR(IF(AND((SD$44-SD46-150-Sheep!$R$320                                           )&gt;(SD$44-SE$44),(SD$44-SD46-150-Sheep!$R$320                                            )&lt;=0),"Wean-"&amp;SD45,""),"")
&amp;IFERROR(IF(AND((SD$44-SD46-150-Sheep!$R$321                                           )&gt;(SD$44-SE$44),(SD$44-SD46-150-Sheep!$R$321                                            )&lt;=0),"Alt1-"   &amp;SD45,""),"")
&amp;IFERROR(IF(AND((SD$44-SD46-150-Sheep!$R$322                                           )&gt;(SD$44-SE$44),(SD$44-SD46-150-Sheep!$R$322                                            )&lt;=0),"Alt2-"   &amp;SD45,""),"")</f>
        <v/>
      </c>
      <c r="SE47" s="440" t="str">
        <f xml:space="preserve">                    IF(AND((SE$44                                  -Sheep!$N$252                               )&gt;(SE$44-SF$44),(SE$44                                  -Sheep!$N$252                                )&lt;=0),"Born","")
&amp;                   IF(AND((SE$44-Sheep!$R$320-Sheep!$N$252                                )&gt;(SE$44-SF$44),(SE$44-Sheep!$R$320-Sheep!$N$252                                )&lt;=0),"WeanStd","")
&amp;                   IF(AND((SE$44-Sheep!$R$321-Sheep!$N$252                                )&gt;(SE$44-SF$44),(SE$44-Sheep!$R$321-Sheep!$N$252                                )&lt;=0),"WeanAlt1","")
&amp;                   IF(AND((SE$44-Sheep!$R$322-Sheep!$N$252                                )&gt;(SE$44-SF$44),(SE$44-Sheep!$R$322-Sheep!$N$252                                )&lt;=0),"WeanAlt2","")
&amp;IFERROR(IF(AND((SE$44-SE46                                                                                     )&gt;(SE$44-SF$44),(SE$44-SE46                                                                                     )&lt;=0),"Join-"    &amp;SE45,""),"")
&amp;IFERROR(IF(AND((SE$44-SE46-INDEX(Sheep!$V$327:$V$334,SE45,1))&gt;(SE$44-SF$44),(SE$44-SE46-INDEX(Sheep!$V$327:$V$334,SE45,1))&lt;=0),"Scan-"  &amp;SE45,""),"")
&amp;IFERROR(IF(AND((SE$44-SE46-150                                                                            )&gt;(SE$44-SF$44),(SE$44-SE46-150                                                                             )&lt;=0),"Birth-" &amp;SE45,""),"")
&amp;IFERROR(IF(AND((SE$44-SE46-150-Sheep!$R$320                                           )&gt;(SE$44-SF$44),(SE$44-SE46-150-Sheep!$R$320                                            )&lt;=0),"Wean-"&amp;SE45,""),"")
&amp;IFERROR(IF(AND((SE$44-SE46-150-Sheep!$R$321                                           )&gt;(SE$44-SF$44),(SE$44-SE46-150-Sheep!$R$321                                            )&lt;=0),"Alt1-"   &amp;SE45,""),"")
&amp;IFERROR(IF(AND((SE$44-SE46-150-Sheep!$R$322                                           )&gt;(SE$44-SF$44),(SE$44-SE46-150-Sheep!$R$322                                            )&lt;=0),"Alt2-"   &amp;SE45,""),"")</f>
        <v/>
      </c>
      <c r="SF47" s="440" t="str">
        <f xml:space="preserve">                    IF(AND((SF$44                                  -Sheep!$N$252                               )&gt;(SF$44-SG$44),(SF$44                                  -Sheep!$N$252                                )&lt;=0),"Born","")
&amp;                   IF(AND((SF$44-Sheep!$R$320-Sheep!$N$252                                )&gt;(SF$44-SG$44),(SF$44-Sheep!$R$320-Sheep!$N$252                                )&lt;=0),"WeanStd","")
&amp;                   IF(AND((SF$44-Sheep!$R$321-Sheep!$N$252                                )&gt;(SF$44-SG$44),(SF$44-Sheep!$R$321-Sheep!$N$252                                )&lt;=0),"WeanAlt1","")
&amp;                   IF(AND((SF$44-Sheep!$R$322-Sheep!$N$252                                )&gt;(SF$44-SG$44),(SF$44-Sheep!$R$322-Sheep!$N$252                                )&lt;=0),"WeanAlt2","")
&amp;IFERROR(IF(AND((SF$44-SF46                                                                                     )&gt;(SF$44-SG$44),(SF$44-SF46                                                                                     )&lt;=0),"Join-"    &amp;SF45,""),"")
&amp;IFERROR(IF(AND((SF$44-SF46-INDEX(Sheep!$V$327:$V$334,SF45,1))&gt;(SF$44-SG$44),(SF$44-SF46-INDEX(Sheep!$V$327:$V$334,SF45,1))&lt;=0),"Scan-"  &amp;SF45,""),"")
&amp;IFERROR(IF(AND((SF$44-SF46-150                                                                            )&gt;(SF$44-SG$44),(SF$44-SF46-150                                                                             )&lt;=0),"Birth-" &amp;SF45,""),"")
&amp;IFERROR(IF(AND((SF$44-SF46-150-Sheep!$R$320                                           )&gt;(SF$44-SG$44),(SF$44-SF46-150-Sheep!$R$320                                            )&lt;=0),"Wean-"&amp;SF45,""),"")
&amp;IFERROR(IF(AND((SF$44-SF46-150-Sheep!$R$321                                           )&gt;(SF$44-SG$44),(SF$44-SF46-150-Sheep!$R$321                                            )&lt;=0),"Alt1-"   &amp;SF45,""),"")
&amp;IFERROR(IF(AND((SF$44-SF46-150-Sheep!$R$322                                           )&gt;(SF$44-SG$44),(SF$44-SF46-150-Sheep!$R$322                                            )&lt;=0),"Alt2-"   &amp;SF45,""),"")</f>
        <v/>
      </c>
      <c r="SG47" s="440" t="str">
        <f xml:space="preserve">                    IF(AND((SG$44                                  -Sheep!$N$252                               )&gt;(SG$44-SH$44),(SG$44                                  -Sheep!$N$252                                )&lt;=0),"Born","")
&amp;                   IF(AND((SG$44-Sheep!$R$320-Sheep!$N$252                                )&gt;(SG$44-SH$44),(SG$44-Sheep!$R$320-Sheep!$N$252                                )&lt;=0),"WeanStd","")
&amp;                   IF(AND((SG$44-Sheep!$R$321-Sheep!$N$252                                )&gt;(SG$44-SH$44),(SG$44-Sheep!$R$321-Sheep!$N$252                                )&lt;=0),"WeanAlt1","")
&amp;                   IF(AND((SG$44-Sheep!$R$322-Sheep!$N$252                                )&gt;(SG$44-SH$44),(SG$44-Sheep!$R$322-Sheep!$N$252                                )&lt;=0),"WeanAlt2","")
&amp;IFERROR(IF(AND((SG$44-SG46                                                                                     )&gt;(SG$44-SH$44),(SG$44-SG46                                                                                     )&lt;=0),"Join-"    &amp;SG45,""),"")
&amp;IFERROR(IF(AND((SG$44-SG46-INDEX(Sheep!$V$327:$V$334,SG45,1))&gt;(SG$44-SH$44),(SG$44-SG46-INDEX(Sheep!$V$327:$V$334,SG45,1))&lt;=0),"Scan-"  &amp;SG45,""),"")
&amp;IFERROR(IF(AND((SG$44-SG46-150                                                                            )&gt;(SG$44-SH$44),(SG$44-SG46-150                                                                             )&lt;=0),"Birth-" &amp;SG45,""),"")
&amp;IFERROR(IF(AND((SG$44-SG46-150-Sheep!$R$320                                           )&gt;(SG$44-SH$44),(SG$44-SG46-150-Sheep!$R$320                                            )&lt;=0),"Wean-"&amp;SG45,""),"")
&amp;IFERROR(IF(AND((SG$44-SG46-150-Sheep!$R$321                                           )&gt;(SG$44-SH$44),(SG$44-SG46-150-Sheep!$R$321                                            )&lt;=0),"Alt1-"   &amp;SG45,""),"")
&amp;IFERROR(IF(AND((SG$44-SG46-150-Sheep!$R$322                                           )&gt;(SG$44-SH$44),(SG$44-SG46-150-Sheep!$R$322                                            )&lt;=0),"Alt2-"   &amp;SG45,""),"")</f>
        <v/>
      </c>
      <c r="SH47" s="440" t="str">
        <f xml:space="preserve">                    IF(AND((SH$44                                  -Sheep!$N$252                               )&gt;(SH$44-SJ$44),(SH$44                                  -Sheep!$N$252                                )&lt;=0),"Born","")
&amp;                   IF(AND((SH$44-Sheep!$R$320-Sheep!$N$252                                )&gt;(SH$44-SJ$44),(SH$44-Sheep!$R$320-Sheep!$N$252                                )&lt;=0),"WeanStd","")
&amp;                   IF(AND((SH$44-Sheep!$R$321-Sheep!$N$252                                )&gt;(SH$44-SJ$44),(SH$44-Sheep!$R$321-Sheep!$N$252                                )&lt;=0),"WeanAlt1","")
&amp;                   IF(AND((SH$44-Sheep!$R$322-Sheep!$N$252                                )&gt;(SH$44-SJ$44),(SH$44-Sheep!$R$322-Sheep!$N$252                                )&lt;=0),"WeanAlt2","")
&amp;IFERROR(IF(AND((SH$44-SH46                                                                                     )&gt;(SH$44-SJ$44),(SH$44-SH46                                                                                     )&lt;=0),"Join-"    &amp;SH45,""),"")
&amp;IFERROR(IF(AND((SH$44-SH46-INDEX(Sheep!$V$327:$V$334,SH45,1))&gt;(SH$44-SJ$44),(SH$44-SH46-INDEX(Sheep!$V$327:$V$334,SH45,1))&lt;=0),"Scan-"  &amp;SH45,""),"")
&amp;IFERROR(IF(AND((SH$44-SH46-150                                                                            )&gt;(SH$44-SJ$44),(SH$44-SH46-150                                                                             )&lt;=0),"Birth-" &amp;SH45,""),"")
&amp;IFERROR(IF(AND((SH$44-SH46-150-Sheep!$R$320                                           )&gt;(SH$44-SJ$44),(SH$44-SH46-150-Sheep!$R$320                                            )&lt;=0),"Wean-"&amp;SH45,""),"")
&amp;IFERROR(IF(AND((SH$44-SH46-150-Sheep!$R$321                                           )&gt;(SH$44-SJ$44),(SH$44-SH46-150-Sheep!$R$321                                            )&lt;=0),"Alt1-"   &amp;SH45,""),"")
&amp;IFERROR(IF(AND((SH$44-SH46-150-Sheep!$R$322                                           )&gt;(SH$44-SJ$44),(SH$44-SH46-150-Sheep!$R$322                                            )&lt;=0),"Alt2-"   &amp;SH45,""),"")</f>
        <v/>
      </c>
      <c r="SI47" s="440" t="str">
        <f xml:space="preserve">                    IF(AND((SI$44                                  -Sheep!$N$252                               )&gt;(SI$44-SK$44),(SI$44                                  -Sheep!$N$252                                )&lt;=0),"Born","")
&amp;                   IF(AND((SI$44-Sheep!$R$320-Sheep!$N$252                                )&gt;(SI$44-SK$44),(SI$44-Sheep!$R$320-Sheep!$N$252                                )&lt;=0),"WeanStd","")
&amp;                   IF(AND((SI$44-Sheep!$R$321-Sheep!$N$252                                )&gt;(SI$44-SK$44),(SI$44-Sheep!$R$321-Sheep!$N$252                                )&lt;=0),"WeanAlt1","")
&amp;                   IF(AND((SI$44-Sheep!$R$322-Sheep!$N$252                                )&gt;(SI$44-SK$44),(SI$44-Sheep!$R$322-Sheep!$N$252                                )&lt;=0),"WeanAlt2","")
&amp;IFERROR(IF(AND((SI$44-SI46                                                                                     )&gt;(SI$44-SK$44),(SI$44-SI46                                                                                     )&lt;=0),"Join-"    &amp;SI45,""),"")
&amp;IFERROR(IF(AND((SI$44-SI46-INDEX(Sheep!$V$327:$V$334,SI45,1))&gt;(SI$44-SK$44),(SI$44-SI46-INDEX(Sheep!$V$327:$V$334,SI45,1))&lt;=0),"Scan-"  &amp;SI45,""),"")
&amp;IFERROR(IF(AND((SI$44-SI46-150                                                                            )&gt;(SI$44-SK$44),(SI$44-SI46-150                                                                             )&lt;=0),"Birth-" &amp;SI45,""),"")
&amp;IFERROR(IF(AND((SI$44-SI46-150-Sheep!$R$320                                           )&gt;(SI$44-SK$44),(SI$44-SI46-150-Sheep!$R$320                                            )&lt;=0),"Wean-"&amp;SI45,""),"")
&amp;IFERROR(IF(AND((SI$44-SI46-150-Sheep!$R$321                                           )&gt;(SI$44-SK$44),(SI$44-SI46-150-Sheep!$R$321                                            )&lt;=0),"Alt1-"   &amp;SI45,""),"")
&amp;IFERROR(IF(AND((SI$44-SI46-150-Sheep!$R$322                                           )&gt;(SI$44-SK$44),(SI$44-SI46-150-Sheep!$R$322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824</v>
      </c>
      <c r="K48" s="644">
        <f>IFERROR(MATCH(L$44,Sheep!$R$292:$R$299,1),0)</f>
        <v>0</v>
      </c>
      <c r="L48" s="644">
        <f>IFERROR(MATCH(M$44,Sheep!$R$292:$R$299,1),0)</f>
        <v>0</v>
      </c>
      <c r="M48" s="644">
        <f>IFERROR(MATCH(N$44,Sheep!$R$292:$R$299,1),0)</f>
        <v>0</v>
      </c>
      <c r="N48" s="644">
        <f>IFERROR(MATCH(O$44,Sheep!$R$292:$R$299,1),0)</f>
        <v>0</v>
      </c>
      <c r="O48" s="644">
        <f>IFERROR(MATCH(P$44,Sheep!$R$292:$R$299,1),0)</f>
        <v>0</v>
      </c>
      <c r="P48" s="644">
        <f>IFERROR(MATCH(Q$44,Sheep!$R$292:$R$299,1),0)</f>
        <v>0</v>
      </c>
      <c r="Q48" s="644">
        <f>IFERROR(MATCH(R$44,Sheep!$R$292:$R$299,1),0)</f>
        <v>0</v>
      </c>
      <c r="R48" s="644">
        <f>IFERROR(MATCH(S$44,Sheep!$R$292:$R$299,1),0)</f>
        <v>0</v>
      </c>
      <c r="S48" s="644">
        <f>IFERROR(MATCH(T$44,Sheep!$R$292:$R$299,1),0)</f>
        <v>0</v>
      </c>
      <c r="T48" s="644">
        <f>IFERROR(MATCH(U$44,Sheep!$R$292:$R$299,1),0)</f>
        <v>0</v>
      </c>
      <c r="U48" s="644">
        <f>IFERROR(MATCH(V$44,Sheep!$R$292:$R$299,1),0)</f>
        <v>0</v>
      </c>
      <c r="V48" s="644">
        <f>IFERROR(MATCH(W$44,Sheep!$R$292:$R$299,1),0)</f>
        <v>0</v>
      </c>
      <c r="W48" s="644">
        <f>IFERROR(MATCH(X$44,Sheep!$R$292:$R$299,1),0)</f>
        <v>0</v>
      </c>
      <c r="X48" s="644">
        <f>IFERROR(MATCH(Y$44,Sheep!$R$292:$R$299,1),0)</f>
        <v>0</v>
      </c>
      <c r="Y48" s="644">
        <f>IFERROR(MATCH(Z$44,Sheep!$R$292:$R$299,1),0)</f>
        <v>0</v>
      </c>
      <c r="Z48" s="644">
        <f>IFERROR(MATCH(AA$44,Sheep!$R$292:$R$299,1),0)</f>
        <v>0</v>
      </c>
      <c r="AA48" s="644">
        <f>IFERROR(MATCH(AB$44,Sheep!$R$292:$R$299,1),0)</f>
        <v>0</v>
      </c>
      <c r="AB48" s="644">
        <f>IFERROR(MATCH(AC$44,Sheep!$R$292:$R$299,1),0)</f>
        <v>0</v>
      </c>
      <c r="AC48" s="644">
        <f>IFERROR(MATCH(AD$44,Sheep!$R$292:$R$299,1),0)</f>
        <v>0</v>
      </c>
      <c r="AD48" s="644">
        <f>IFERROR(MATCH(AE$44,Sheep!$R$292:$R$299,1),0)</f>
        <v>0</v>
      </c>
      <c r="AE48" s="644">
        <f>IFERROR(MATCH(AF$44,Sheep!$R$292:$R$299,1),0)</f>
        <v>0</v>
      </c>
      <c r="AF48" s="644">
        <f>IFERROR(MATCH(AG$44,Sheep!$R$292:$R$299,1),0)</f>
        <v>0</v>
      </c>
      <c r="AG48" s="644">
        <f>IFERROR(MATCH(AH$44,Sheep!$R$292:$R$299,1),0)</f>
        <v>0</v>
      </c>
      <c r="AH48" s="644">
        <f>IFERROR(MATCH(AI$44,Sheep!$R$292:$R$299,1),0)</f>
        <v>0</v>
      </c>
      <c r="AI48" s="644">
        <f>IFERROR(MATCH(AJ$44,Sheep!$R$292:$R$299,1),0)</f>
        <v>0</v>
      </c>
      <c r="AJ48" s="644">
        <f>IFERROR(MATCH(AK$44,Sheep!$R$292:$R$299,1),0)</f>
        <v>0</v>
      </c>
      <c r="AK48" s="644">
        <f>IFERROR(MATCH(AL$44,Sheep!$R$292:$R$299,1),0)</f>
        <v>0</v>
      </c>
      <c r="AL48" s="644">
        <f>IFERROR(MATCH(AM$44,Sheep!$R$292:$R$299,1),0)</f>
        <v>0</v>
      </c>
      <c r="AM48" s="644">
        <f>IFERROR(MATCH(AN$44,Sheep!$R$292:$R$299,1),0)</f>
        <v>0</v>
      </c>
      <c r="AN48" s="644">
        <f>IFERROR(MATCH(AO$44,Sheep!$R$292:$R$299,1),0)</f>
        <v>0</v>
      </c>
      <c r="AO48" s="644">
        <f>IFERROR(MATCH(AP$44,Sheep!$R$292:$R$299,1),0)</f>
        <v>0</v>
      </c>
      <c r="AP48" s="644">
        <f>IFERROR(MATCH(AQ$44,Sheep!$R$292:$R$299,1),0)</f>
        <v>0</v>
      </c>
      <c r="AQ48" s="644">
        <f>IFERROR(MATCH(AR$44,Sheep!$R$292:$R$299,1),0)</f>
        <v>0</v>
      </c>
      <c r="AR48" s="644">
        <f>IFERROR(MATCH(AS$44,Sheep!$R$292:$R$299,1),0)</f>
        <v>0</v>
      </c>
      <c r="AS48" s="644">
        <f>IFERROR(MATCH(AT$44,Sheep!$R$292:$R$299,1),0)</f>
        <v>0</v>
      </c>
      <c r="AT48" s="644">
        <f>IFERROR(MATCH(AU$44,Sheep!$R$292:$R$299,1),0)</f>
        <v>0</v>
      </c>
      <c r="AU48" s="644">
        <f>IFERROR(MATCH(AV$44,Sheep!$R$292:$R$299,1),0)</f>
        <v>0</v>
      </c>
      <c r="AV48" s="644">
        <f>IFERROR(MATCH(AW$44,Sheep!$R$292:$R$299,1),0)</f>
        <v>0</v>
      </c>
      <c r="AW48" s="644">
        <f>IFERROR(MATCH(AX$44,Sheep!$R$292:$R$299,1),0)</f>
        <v>0</v>
      </c>
      <c r="AX48" s="644">
        <f>IFERROR(MATCH(AY$44,Sheep!$R$292:$R$299,1),0)</f>
        <v>0</v>
      </c>
      <c r="AY48" s="644">
        <f>IFERROR(MATCH(AZ$44,Sheep!$R$292:$R$299,1),0)</f>
        <v>0</v>
      </c>
      <c r="AZ48" s="644">
        <f>IFERROR(MATCH(BA$44,Sheep!$R$292:$R$299,1),0)</f>
        <v>0</v>
      </c>
      <c r="BA48" s="644">
        <f>IFERROR(MATCH(BB$44,Sheep!$R$292:$R$299,1),0)</f>
        <v>0</v>
      </c>
      <c r="BB48" s="644">
        <f>IFERROR(MATCH(BC$44,Sheep!$R$292:$R$299,1),0)</f>
        <v>0</v>
      </c>
      <c r="BC48" s="644">
        <f>IFERROR(MATCH(BD$44,Sheep!$R$292:$R$299,1),0)</f>
        <v>0</v>
      </c>
      <c r="BD48" s="644">
        <f>IFERROR(MATCH(BE$44,Sheep!$R$292:$R$299,1),0)</f>
        <v>0</v>
      </c>
      <c r="BE48" s="644">
        <f>IFERROR(MATCH(BF$44,Sheep!$R$292:$R$299,1),0)</f>
        <v>0</v>
      </c>
      <c r="BF48" s="644">
        <f>IFERROR(MATCH(BG$44,Sheep!$R$292:$R$299,1),0)</f>
        <v>0</v>
      </c>
      <c r="BG48" s="644">
        <f>IFERROR(MATCH(BH$44,Sheep!$R$292:$R$299,1),0)</f>
        <v>0</v>
      </c>
      <c r="BH48" s="644">
        <f>IFERROR(MATCH(BI$44,Sheep!$R$292:$R$299,1),0)</f>
        <v>0</v>
      </c>
      <c r="BI48" s="644">
        <f>IFERROR(MATCH(BJ$44,Sheep!$R$292:$R$299,1),0)</f>
        <v>0</v>
      </c>
      <c r="BJ48" s="644">
        <f>IFERROR(MATCH(BK$44,Sheep!$R$292:$R$299,1),0)</f>
        <v>0</v>
      </c>
      <c r="BK48" s="644">
        <f>IFERROR(MATCH(BL$44,Sheep!$R$292:$R$299,1),0)</f>
        <v>0</v>
      </c>
      <c r="BL48" s="644">
        <f>IFERROR(MATCH(BM$44,Sheep!$R$292:$R$299,1),0)</f>
        <v>0</v>
      </c>
      <c r="BM48" s="644">
        <f>IFERROR(MATCH(BN$44,Sheep!$R$292:$R$299,1),0)</f>
        <v>0</v>
      </c>
      <c r="BN48" s="644">
        <f>IFERROR(MATCH(BO$44,Sheep!$R$292:$R$299,1),0)</f>
        <v>0</v>
      </c>
      <c r="BO48" s="644">
        <f>IFERROR(MATCH(BP$44,Sheep!$R$292:$R$299,1),0)</f>
        <v>0</v>
      </c>
      <c r="BP48" s="644">
        <f>IFERROR(MATCH(BQ$44,Sheep!$R$292:$R$299,1),0)</f>
        <v>0</v>
      </c>
      <c r="BQ48" s="644">
        <f>IFERROR(MATCH(BR$44,Sheep!$R$292:$R$299,1),0)</f>
        <v>0</v>
      </c>
      <c r="BR48" s="644">
        <f>IFERROR(MATCH(BS$44,Sheep!$R$292:$R$299,1),0)</f>
        <v>1</v>
      </c>
      <c r="BS48" s="644">
        <f>IFERROR(MATCH(BT$44,Sheep!$R$292:$R$299,1),0)</f>
        <v>1</v>
      </c>
      <c r="BT48" s="644">
        <f>IFERROR(MATCH(BU$44,Sheep!$R$292:$R$299,1),0)</f>
        <v>1</v>
      </c>
      <c r="BU48" s="644">
        <f>IFERROR(MATCH(BV$44,Sheep!$R$292:$R$299,1),0)</f>
        <v>1</v>
      </c>
      <c r="BV48" s="644">
        <f>IFERROR(MATCH(BW$44,Sheep!$R$292:$R$299,1),0)</f>
        <v>1</v>
      </c>
      <c r="BW48" s="644">
        <f>IFERROR(MATCH(BX$44,Sheep!$R$292:$R$299,1),0)</f>
        <v>1</v>
      </c>
      <c r="BX48" s="644">
        <f>IFERROR(MATCH(BY$44,Sheep!$R$292:$R$299,1),0)</f>
        <v>1</v>
      </c>
      <c r="BY48" s="644">
        <f>IFERROR(MATCH(BZ$44,Sheep!$R$292:$R$299,1),0)</f>
        <v>1</v>
      </c>
      <c r="BZ48" s="644">
        <f>IFERROR(MATCH(CA$44,Sheep!$R$292:$R$299,1),0)</f>
        <v>1</v>
      </c>
      <c r="CA48" s="644">
        <f>IFERROR(MATCH(CB$44,Sheep!$R$292:$R$299,1),0)</f>
        <v>1</v>
      </c>
      <c r="CB48" s="644">
        <f>IFERROR(MATCH(CC$44,Sheep!$R$292:$R$299,1),0)</f>
        <v>1</v>
      </c>
      <c r="CC48" s="644">
        <f>IFERROR(MATCH(CD$44,Sheep!$R$292:$R$299,1),0)</f>
        <v>1</v>
      </c>
      <c r="CD48" s="644">
        <f>IFERROR(MATCH(CE$44,Sheep!$R$292:$R$299,1),0)</f>
        <v>1</v>
      </c>
      <c r="CE48" s="644">
        <f>IFERROR(MATCH(CF$44,Sheep!$R$292:$R$299,1),0)</f>
        <v>1</v>
      </c>
      <c r="CF48" s="644">
        <f>IFERROR(MATCH(CG$44,Sheep!$R$292:$R$299,1),0)</f>
        <v>1</v>
      </c>
      <c r="CG48" s="644">
        <f>IFERROR(MATCH(CH$44,Sheep!$R$292:$R$299,1),0)</f>
        <v>1</v>
      </c>
      <c r="CH48" s="644">
        <f>IFERROR(MATCH(CI$44,Sheep!$R$292:$R$299,1),0)</f>
        <v>1</v>
      </c>
      <c r="CI48" s="644">
        <f>IFERROR(MATCH(CJ$44,Sheep!$R$292:$R$299,1),0)</f>
        <v>1</v>
      </c>
      <c r="CJ48" s="644">
        <f>IFERROR(MATCH(CK$44,Sheep!$R$292:$R$299,1),0)</f>
        <v>1</v>
      </c>
      <c r="CK48" s="644">
        <f>IFERROR(MATCH(CL$44,Sheep!$R$292:$R$299,1),0)</f>
        <v>1</v>
      </c>
      <c r="CL48" s="644">
        <f>IFERROR(MATCH(CM$44,Sheep!$R$292:$R$299,1),0)</f>
        <v>1</v>
      </c>
      <c r="CM48" s="644">
        <f>IFERROR(MATCH(CN$44,Sheep!$R$292:$R$299,1),0)</f>
        <v>1</v>
      </c>
      <c r="CN48" s="644">
        <f>IFERROR(MATCH(CO$44,Sheep!$R$292:$R$299,1),0)</f>
        <v>1</v>
      </c>
      <c r="CO48" s="644">
        <f>IFERROR(MATCH(CP$44,Sheep!$R$292:$R$299,1),0)</f>
        <v>1</v>
      </c>
      <c r="CP48" s="644">
        <f>IFERROR(MATCH(CQ$44,Sheep!$R$292:$R$299,1),0)</f>
        <v>1</v>
      </c>
      <c r="CQ48" s="644">
        <f>IFERROR(MATCH(CR$44,Sheep!$R$292:$R$299,1),0)</f>
        <v>1</v>
      </c>
      <c r="CR48" s="644">
        <f>IFERROR(MATCH(CS$44,Sheep!$R$292:$R$299,1),0)</f>
        <v>1</v>
      </c>
      <c r="CS48" s="644">
        <f>IFERROR(MATCH(CT$44,Sheep!$R$292:$R$299,1),0)</f>
        <v>1</v>
      </c>
      <c r="CT48" s="644">
        <f>IFERROR(MATCH(CU$44,Sheep!$R$292:$R$299,1),0)</f>
        <v>1</v>
      </c>
      <c r="CU48" s="644">
        <f>IFERROR(MATCH(CV$44,Sheep!$R$292:$R$299,1),0)</f>
        <v>1</v>
      </c>
      <c r="CV48" s="644">
        <f>IFERROR(MATCH(CW$44,Sheep!$R$292:$R$299,1),0)</f>
        <v>1</v>
      </c>
      <c r="CW48" s="644">
        <f>IFERROR(MATCH(CX$44,Sheep!$R$292:$R$299,1),0)</f>
        <v>1</v>
      </c>
      <c r="CX48" s="644">
        <f>IFERROR(MATCH(CY$44,Sheep!$R$292:$R$299,1),0)</f>
        <v>1</v>
      </c>
      <c r="CY48" s="644">
        <f>IFERROR(MATCH(CZ$44,Sheep!$R$292:$R$299,1),0)</f>
        <v>1</v>
      </c>
      <c r="CZ48" s="644">
        <f>IFERROR(MATCH(DA$44,Sheep!$R$292:$R$299,1),0)</f>
        <v>1</v>
      </c>
      <c r="DA48" s="644">
        <f>IFERROR(MATCH(DB$44,Sheep!$R$292:$R$299,1),0)</f>
        <v>1</v>
      </c>
      <c r="DB48" s="644">
        <f>IFERROR(MATCH(DC$44,Sheep!$R$292:$R$299,1),0)</f>
        <v>1</v>
      </c>
      <c r="DC48" s="644">
        <f>IFERROR(MATCH(DD$44,Sheep!$R$292:$R$299,1),0)</f>
        <v>1</v>
      </c>
      <c r="DD48" s="644">
        <f>IFERROR(MATCH(DE$44,Sheep!$R$292:$R$299,1),0)</f>
        <v>1</v>
      </c>
      <c r="DE48" s="644">
        <f>IFERROR(MATCH(DF$44,Sheep!$R$292:$R$299,1),0)</f>
        <v>1</v>
      </c>
      <c r="DF48" s="644">
        <f>IFERROR(MATCH(DG$44,Sheep!$R$292:$R$299,1),0)</f>
        <v>1</v>
      </c>
      <c r="DG48" s="644">
        <f>IFERROR(MATCH(DH$44,Sheep!$R$292:$R$299,1),0)</f>
        <v>1</v>
      </c>
      <c r="DH48" s="644">
        <f>IFERROR(MATCH(DI$44,Sheep!$R$292:$R$299,1),0)</f>
        <v>1</v>
      </c>
      <c r="DI48" s="644">
        <f>IFERROR(MATCH(DJ$44,Sheep!$R$292:$R$299,1),0)</f>
        <v>1</v>
      </c>
      <c r="DJ48" s="644">
        <f>IFERROR(MATCH(DK$44,Sheep!$R$292:$R$299,1),0)</f>
        <v>1</v>
      </c>
      <c r="DK48" s="644">
        <f>IFERROR(MATCH(DL$44,Sheep!$R$292:$R$299,1),0)</f>
        <v>1</v>
      </c>
      <c r="DL48" s="644">
        <f>IFERROR(MATCH(DM$44,Sheep!$R$292:$R$299,1),0)</f>
        <v>1</v>
      </c>
      <c r="DM48" s="644">
        <f>IFERROR(MATCH(DN$44,Sheep!$R$292:$R$299,1),0)</f>
        <v>2</v>
      </c>
      <c r="DN48" s="644">
        <f>IFERROR(MATCH(DO$44,Sheep!$R$292:$R$299,1),0)</f>
        <v>2</v>
      </c>
      <c r="DO48" s="644">
        <f>IFERROR(MATCH(DP$44,Sheep!$R$292:$R$299,1),0)</f>
        <v>2</v>
      </c>
      <c r="DP48" s="644">
        <f>IFERROR(MATCH(DQ$44,Sheep!$R$292:$R$299,1),0)</f>
        <v>2</v>
      </c>
      <c r="DQ48" s="644">
        <f>IFERROR(MATCH(DR$44,Sheep!$R$292:$R$299,1),0)</f>
        <v>2</v>
      </c>
      <c r="DR48" s="644">
        <f>IFERROR(MATCH(DS$44,Sheep!$R$292:$R$299,1),0)</f>
        <v>2</v>
      </c>
      <c r="DS48" s="644">
        <f>IFERROR(MATCH(DT$44,Sheep!$R$292:$R$299,1),0)</f>
        <v>2</v>
      </c>
      <c r="DT48" s="644">
        <f>IFERROR(MATCH(DU$44,Sheep!$R$292:$R$299,1),0)</f>
        <v>2</v>
      </c>
      <c r="DU48" s="644">
        <f>IFERROR(MATCH(DV$44,Sheep!$R$292:$R$299,1),0)</f>
        <v>2</v>
      </c>
      <c r="DV48" s="644">
        <f>IFERROR(MATCH(DW$44,Sheep!$R$292:$R$299,1),0)</f>
        <v>2</v>
      </c>
      <c r="DW48" s="644">
        <f>IFERROR(MATCH(DX$44,Sheep!$R$292:$R$299,1),0)</f>
        <v>2</v>
      </c>
      <c r="DX48" s="644">
        <f>IFERROR(MATCH(DY$44,Sheep!$R$292:$R$299,1),0)</f>
        <v>2</v>
      </c>
      <c r="DY48" s="644">
        <f>IFERROR(MATCH(DZ$44,Sheep!$R$292:$R$299,1),0)</f>
        <v>2</v>
      </c>
      <c r="DZ48" s="644">
        <f>IFERROR(MATCH(EA$44,Sheep!$R$292:$R$299,1),0)</f>
        <v>2</v>
      </c>
      <c r="EA48" s="644">
        <f>IFERROR(MATCH(EB$44,Sheep!$R$292:$R$299,1),0)</f>
        <v>2</v>
      </c>
      <c r="EB48" s="644">
        <f>IFERROR(MATCH(EC$44,Sheep!$R$292:$R$299,1),0)</f>
        <v>2</v>
      </c>
      <c r="EC48" s="644">
        <f>IFERROR(MATCH(ED$44,Sheep!$R$292:$R$299,1),0)</f>
        <v>2</v>
      </c>
      <c r="ED48" s="644">
        <f>IFERROR(MATCH(EE$44,Sheep!$R$292:$R$299,1),0)</f>
        <v>2</v>
      </c>
      <c r="EE48" s="644">
        <f>IFERROR(MATCH(EF$44,Sheep!$R$292:$R$299,1),0)</f>
        <v>2</v>
      </c>
      <c r="EF48" s="644">
        <f>IFERROR(MATCH(EG$44,Sheep!$R$292:$R$299,1),0)</f>
        <v>2</v>
      </c>
      <c r="EG48" s="644">
        <f>IFERROR(MATCH(EH$44,Sheep!$R$292:$R$299,1),0)</f>
        <v>2</v>
      </c>
      <c r="EH48" s="644">
        <f>IFERROR(MATCH(EI$44,Sheep!$R$292:$R$299,1),0)</f>
        <v>2</v>
      </c>
      <c r="EI48" s="644">
        <f>IFERROR(MATCH(EJ$44,Sheep!$R$292:$R$299,1),0)</f>
        <v>2</v>
      </c>
      <c r="EJ48" s="644">
        <f>IFERROR(MATCH(EK$44,Sheep!$R$292:$R$299,1),0)</f>
        <v>2</v>
      </c>
      <c r="EK48" s="644">
        <f>IFERROR(MATCH(EL$44,Sheep!$R$292:$R$299,1),0)</f>
        <v>2</v>
      </c>
      <c r="EL48" s="644">
        <f>IFERROR(MATCH(EM$44,Sheep!$R$292:$R$299,1),0)</f>
        <v>2</v>
      </c>
      <c r="EM48" s="644">
        <f>IFERROR(MATCH(EN$44,Sheep!$R$292:$R$299,1),0)</f>
        <v>2</v>
      </c>
      <c r="EN48" s="644">
        <f>IFERROR(MATCH(EO$44,Sheep!$R$292:$R$299,1),0)</f>
        <v>2</v>
      </c>
      <c r="EO48" s="644">
        <f>IFERROR(MATCH(EP$44,Sheep!$R$292:$R$299,1),0)</f>
        <v>2</v>
      </c>
      <c r="EP48" s="644">
        <f>IFERROR(MATCH(EQ$44,Sheep!$R$292:$R$299,1),0)</f>
        <v>2</v>
      </c>
      <c r="EQ48" s="644">
        <f>IFERROR(MATCH(ER$44,Sheep!$R$292:$R$299,1),0)</f>
        <v>2</v>
      </c>
      <c r="ER48" s="644">
        <f>IFERROR(MATCH(ES$44,Sheep!$R$292:$R$299,1),0)</f>
        <v>2</v>
      </c>
      <c r="ES48" s="644">
        <f>IFERROR(MATCH(ET$44,Sheep!$R$292:$R$299,1),0)</f>
        <v>2</v>
      </c>
      <c r="ET48" s="644">
        <f>IFERROR(MATCH(EU$44,Sheep!$R$292:$R$299,1),0)</f>
        <v>2</v>
      </c>
      <c r="EU48" s="644">
        <f>IFERROR(MATCH(EV$44,Sheep!$R$292:$R$299,1),0)</f>
        <v>2</v>
      </c>
      <c r="EV48" s="644">
        <f>IFERROR(MATCH(EW$44,Sheep!$R$292:$R$299,1),0)</f>
        <v>2</v>
      </c>
      <c r="EW48" s="644">
        <f>IFERROR(MATCH(EX$44,Sheep!$R$292:$R$299,1),0)</f>
        <v>2</v>
      </c>
      <c r="EX48" s="644">
        <f>IFERROR(MATCH(EY$44,Sheep!$R$292:$R$299,1),0)</f>
        <v>2</v>
      </c>
      <c r="EY48" s="644">
        <f>IFERROR(MATCH(EZ$44,Sheep!$R$292:$R$299,1),0)</f>
        <v>2</v>
      </c>
      <c r="EZ48" s="644">
        <f>IFERROR(MATCH(FA$44,Sheep!$R$292:$R$299,1),0)</f>
        <v>2</v>
      </c>
      <c r="FA48" s="644">
        <f>IFERROR(MATCH(FB$44,Sheep!$R$292:$R$299,1),0)</f>
        <v>2</v>
      </c>
      <c r="FB48" s="644">
        <f>IFERROR(MATCH(FC$44,Sheep!$R$292:$R$299,1),0)</f>
        <v>2</v>
      </c>
      <c r="FC48" s="644">
        <f>IFERROR(MATCH(FD$44,Sheep!$R$292:$R$299,1),0)</f>
        <v>2</v>
      </c>
      <c r="FD48" s="644">
        <f>IFERROR(MATCH(FE$44,Sheep!$R$292:$R$299,1),0)</f>
        <v>2</v>
      </c>
      <c r="FE48" s="644">
        <f>IFERROR(MATCH(FF$44,Sheep!$R$292:$R$299,1),0)</f>
        <v>2</v>
      </c>
      <c r="FF48" s="644">
        <f>IFERROR(MATCH(FG$44,Sheep!$R$292:$R$299,1),0)</f>
        <v>2</v>
      </c>
      <c r="FG48" s="644">
        <f>IFERROR(MATCH(FH$44,Sheep!$R$292:$R$299,1),0)</f>
        <v>2</v>
      </c>
      <c r="FH48" s="644">
        <f>IFERROR(MATCH(FI$44,Sheep!$R$292:$R$299,1),0)</f>
        <v>2</v>
      </c>
      <c r="FI48" s="644">
        <f>IFERROR(MATCH(FJ$44,Sheep!$R$292:$R$299,1),0)</f>
        <v>2</v>
      </c>
      <c r="FJ48" s="644">
        <f>IFERROR(MATCH(FK$44,Sheep!$R$292:$R$299,1),0)</f>
        <v>2</v>
      </c>
      <c r="FK48" s="644">
        <f>IFERROR(MATCH(FL$44,Sheep!$R$292:$R$299,1),0)</f>
        <v>2</v>
      </c>
      <c r="FL48" s="644">
        <f>IFERROR(MATCH(FM$44,Sheep!$R$292:$R$299,1),0)</f>
        <v>2</v>
      </c>
      <c r="FM48" s="644">
        <f>IFERROR(MATCH(FN$44,Sheep!$R$292:$R$299,1),0)</f>
        <v>3</v>
      </c>
      <c r="FN48" s="644">
        <f>IFERROR(MATCH(FO$44,Sheep!$R$292:$R$299,1),0)</f>
        <v>3</v>
      </c>
      <c r="FO48" s="644">
        <f>IFERROR(MATCH(FP$44,Sheep!$R$292:$R$299,1),0)</f>
        <v>3</v>
      </c>
      <c r="FP48" s="644">
        <f>IFERROR(MATCH(FQ$44,Sheep!$R$292:$R$299,1),0)</f>
        <v>3</v>
      </c>
      <c r="FQ48" s="644">
        <f>IFERROR(MATCH(FR$44,Sheep!$R$292:$R$299,1),0)</f>
        <v>3</v>
      </c>
      <c r="FR48" s="644">
        <f>IFERROR(MATCH(FS$44,Sheep!$R$292:$R$299,1),0)</f>
        <v>3</v>
      </c>
      <c r="FS48" s="644">
        <f>IFERROR(MATCH(FT$44,Sheep!$R$292:$R$299,1),0)</f>
        <v>3</v>
      </c>
      <c r="FT48" s="644">
        <f>IFERROR(MATCH(FU$44,Sheep!$R$292:$R$299,1),0)</f>
        <v>3</v>
      </c>
      <c r="FU48" s="644">
        <f>IFERROR(MATCH(FV$44,Sheep!$R$292:$R$299,1),0)</f>
        <v>3</v>
      </c>
      <c r="FV48" s="644">
        <f>IFERROR(MATCH(FW$44,Sheep!$R$292:$R$299,1),0)</f>
        <v>3</v>
      </c>
      <c r="FW48" s="644">
        <f>IFERROR(MATCH(FX$44,Sheep!$R$292:$R$299,1),0)</f>
        <v>3</v>
      </c>
      <c r="FX48" s="644">
        <f>IFERROR(MATCH(FY$44,Sheep!$R$292:$R$299,1),0)</f>
        <v>3</v>
      </c>
      <c r="FY48" s="644">
        <f>IFERROR(MATCH(FZ$44,Sheep!$R$292:$R$299,1),0)</f>
        <v>3</v>
      </c>
      <c r="FZ48" s="644">
        <f>IFERROR(MATCH(GA$44,Sheep!$R$292:$R$299,1),0)</f>
        <v>3</v>
      </c>
      <c r="GA48" s="644">
        <f>IFERROR(MATCH(GB$44,Sheep!$R$292:$R$299,1),0)</f>
        <v>3</v>
      </c>
      <c r="GB48" s="644">
        <f>IFERROR(MATCH(GC$44,Sheep!$R$292:$R$299,1),0)</f>
        <v>3</v>
      </c>
      <c r="GC48" s="644">
        <f>IFERROR(MATCH(GD$44,Sheep!$R$292:$R$299,1),0)</f>
        <v>3</v>
      </c>
      <c r="GD48" s="644">
        <f>IFERROR(MATCH(GE$44,Sheep!$R$292:$R$299,1),0)</f>
        <v>3</v>
      </c>
      <c r="GE48" s="644">
        <f>IFERROR(MATCH(GF$44,Sheep!$R$292:$R$299,1),0)</f>
        <v>3</v>
      </c>
      <c r="GF48" s="644">
        <f>IFERROR(MATCH(GG$44,Sheep!$R$292:$R$299,1),0)</f>
        <v>3</v>
      </c>
      <c r="GG48" s="644">
        <f>IFERROR(MATCH(GH$44,Sheep!$R$292:$R$299,1),0)</f>
        <v>3</v>
      </c>
      <c r="GH48" s="644">
        <f>IFERROR(MATCH(GI$44,Sheep!$R$292:$R$299,1),0)</f>
        <v>3</v>
      </c>
      <c r="GI48" s="644">
        <f>IFERROR(MATCH(GJ$44,Sheep!$R$292:$R$299,1),0)</f>
        <v>3</v>
      </c>
      <c r="GJ48" s="644">
        <f>IFERROR(MATCH(GK$44,Sheep!$R$292:$R$299,1),0)</f>
        <v>3</v>
      </c>
      <c r="GK48" s="644">
        <f>IFERROR(MATCH(GL$44,Sheep!$R$292:$R$299,1),0)</f>
        <v>3</v>
      </c>
      <c r="GL48" s="644">
        <f>IFERROR(MATCH(GM$44,Sheep!$R$292:$R$299,1),0)</f>
        <v>3</v>
      </c>
      <c r="GM48" s="644">
        <f>IFERROR(MATCH(GN$44,Sheep!$R$292:$R$299,1),0)</f>
        <v>3</v>
      </c>
      <c r="GN48" s="644">
        <f>IFERROR(MATCH(GO$44,Sheep!$R$292:$R$299,1),0)</f>
        <v>3</v>
      </c>
      <c r="GO48" s="644">
        <f>IFERROR(MATCH(GP$44,Sheep!$R$292:$R$299,1),0)</f>
        <v>3</v>
      </c>
      <c r="GP48" s="644">
        <f>IFERROR(MATCH(GQ$44,Sheep!$R$292:$R$299,1),0)</f>
        <v>3</v>
      </c>
      <c r="GQ48" s="644">
        <f>IFERROR(MATCH(GR$44,Sheep!$R$292:$R$299,1),0)</f>
        <v>3</v>
      </c>
      <c r="GR48" s="644">
        <f>IFERROR(MATCH(GS$44,Sheep!$R$292:$R$299,1),0)</f>
        <v>3</v>
      </c>
      <c r="GS48" s="644">
        <f>IFERROR(MATCH(GT$44,Sheep!$R$292:$R$299,1),0)</f>
        <v>3</v>
      </c>
      <c r="GT48" s="644">
        <f>IFERROR(MATCH(GU$44,Sheep!$R$292:$R$299,1),0)</f>
        <v>3</v>
      </c>
      <c r="GU48" s="644">
        <f>IFERROR(MATCH(GV$44,Sheep!$R$292:$R$299,1),0)</f>
        <v>3</v>
      </c>
      <c r="GV48" s="644">
        <f>IFERROR(MATCH(GW$44,Sheep!$R$292:$R$299,1),0)</f>
        <v>3</v>
      </c>
      <c r="GW48" s="644">
        <f>IFERROR(MATCH(GX$44,Sheep!$R$292:$R$299,1),0)</f>
        <v>3</v>
      </c>
      <c r="GX48" s="644">
        <f>IFERROR(MATCH(GY$44,Sheep!$R$292:$R$299,1),0)</f>
        <v>3</v>
      </c>
      <c r="GY48" s="644">
        <f>IFERROR(MATCH(GZ$44,Sheep!$R$292:$R$299,1),0)</f>
        <v>3</v>
      </c>
      <c r="GZ48" s="644">
        <f>IFERROR(MATCH(HA$44,Sheep!$R$292:$R$299,1),0)</f>
        <v>3</v>
      </c>
      <c r="HA48" s="644">
        <f>IFERROR(MATCH(HB$44,Sheep!$R$292:$R$299,1),0)</f>
        <v>3</v>
      </c>
      <c r="HB48" s="644">
        <f>IFERROR(MATCH(HC$44,Sheep!$R$292:$R$299,1),0)</f>
        <v>3</v>
      </c>
      <c r="HC48" s="644">
        <f>IFERROR(MATCH(HD$44,Sheep!$R$292:$R$299,1),0)</f>
        <v>3</v>
      </c>
      <c r="HD48" s="644">
        <f>IFERROR(MATCH(HE$44,Sheep!$R$292:$R$299,1),0)</f>
        <v>3</v>
      </c>
      <c r="HE48" s="644">
        <f>IFERROR(MATCH(HF$44,Sheep!$R$292:$R$299,1),0)</f>
        <v>3</v>
      </c>
      <c r="HF48" s="644">
        <f>IFERROR(MATCH(HG$44,Sheep!$R$292:$R$299,1),0)</f>
        <v>3</v>
      </c>
      <c r="HG48" s="644">
        <f>IFERROR(MATCH(HH$44,Sheep!$R$292:$R$299,1),0)</f>
        <v>3</v>
      </c>
      <c r="HH48" s="644">
        <f>IFERROR(MATCH(HI$44,Sheep!$R$292:$R$299,1),0)</f>
        <v>3</v>
      </c>
      <c r="HI48" s="644">
        <f>IFERROR(MATCH(HJ$44,Sheep!$R$292:$R$299,1),0)</f>
        <v>3</v>
      </c>
      <c r="HJ48" s="644">
        <f>IFERROR(MATCH(HK$44,Sheep!$R$292:$R$299,1),0)</f>
        <v>3</v>
      </c>
      <c r="HK48" s="644">
        <f>IFERROR(MATCH(HL$44,Sheep!$R$292:$R$299,1),0)</f>
        <v>3</v>
      </c>
      <c r="HL48" s="644">
        <f>IFERROR(MATCH(HM$44,Sheep!$R$292:$R$299,1),0)</f>
        <v>3</v>
      </c>
      <c r="HM48" s="644">
        <f>IFERROR(MATCH(HN$44,Sheep!$R$292:$R$299,1),0)</f>
        <v>4</v>
      </c>
      <c r="HN48" s="644">
        <f>IFERROR(MATCH(HO$44,Sheep!$R$292:$R$299,1),0)</f>
        <v>4</v>
      </c>
      <c r="HO48" s="644">
        <f>IFERROR(MATCH(HP$44,Sheep!$R$292:$R$299,1),0)</f>
        <v>4</v>
      </c>
      <c r="HP48" s="644">
        <f>IFERROR(MATCH(HQ$44,Sheep!$R$292:$R$299,1),0)</f>
        <v>4</v>
      </c>
      <c r="HQ48" s="644">
        <f>IFERROR(MATCH(HR$44,Sheep!$R$292:$R$299,1),0)</f>
        <v>4</v>
      </c>
      <c r="HR48" s="644">
        <f>IFERROR(MATCH(HS$44,Sheep!$R$292:$R$299,1),0)</f>
        <v>4</v>
      </c>
      <c r="HS48" s="644">
        <f>IFERROR(MATCH(HT$44,Sheep!$R$292:$R$299,1),0)</f>
        <v>4</v>
      </c>
      <c r="HT48" s="644">
        <f>IFERROR(MATCH(HU$44,Sheep!$R$292:$R$299,1),0)</f>
        <v>4</v>
      </c>
      <c r="HU48" s="644">
        <f>IFERROR(MATCH(HV$44,Sheep!$R$292:$R$299,1),0)</f>
        <v>4</v>
      </c>
      <c r="HV48" s="644">
        <f>IFERROR(MATCH(HW$44,Sheep!$R$292:$R$299,1),0)</f>
        <v>4</v>
      </c>
      <c r="HW48" s="644">
        <f>IFERROR(MATCH(HX$44,Sheep!$R$292:$R$299,1),0)</f>
        <v>4</v>
      </c>
      <c r="HX48" s="644">
        <f>IFERROR(MATCH(HY$44,Sheep!$R$292:$R$299,1),0)</f>
        <v>4</v>
      </c>
      <c r="HY48" s="644">
        <f>IFERROR(MATCH(HZ$44,Sheep!$R$292:$R$299,1),0)</f>
        <v>4</v>
      </c>
      <c r="HZ48" s="644">
        <f>IFERROR(MATCH(IA$44,Sheep!$R$292:$R$299,1),0)</f>
        <v>4</v>
      </c>
      <c r="IA48" s="644">
        <f>IFERROR(MATCH(IB$44,Sheep!$R$292:$R$299,1),0)</f>
        <v>4</v>
      </c>
      <c r="IB48" s="644">
        <f>IFERROR(MATCH(IC$44,Sheep!$R$292:$R$299,1),0)</f>
        <v>4</v>
      </c>
      <c r="IC48" s="644">
        <f>IFERROR(MATCH(ID$44,Sheep!$R$292:$R$299,1),0)</f>
        <v>4</v>
      </c>
      <c r="ID48" s="644">
        <f>IFERROR(MATCH(IE$44,Sheep!$R$292:$R$299,1),0)</f>
        <v>4</v>
      </c>
      <c r="IE48" s="644">
        <f>IFERROR(MATCH(IF$44,Sheep!$R$292:$R$299,1),0)</f>
        <v>4</v>
      </c>
      <c r="IF48" s="644">
        <f>IFERROR(MATCH(IG$44,Sheep!$R$292:$R$299,1),0)</f>
        <v>4</v>
      </c>
      <c r="IG48" s="644">
        <f>IFERROR(MATCH(IH$44,Sheep!$R$292:$R$299,1),0)</f>
        <v>4</v>
      </c>
      <c r="IH48" s="644">
        <f>IFERROR(MATCH(II$44,Sheep!$R$292:$R$299,1),0)</f>
        <v>4</v>
      </c>
      <c r="II48" s="644">
        <f>IFERROR(MATCH(IJ$44,Sheep!$R$292:$R$299,1),0)</f>
        <v>4</v>
      </c>
      <c r="IJ48" s="644">
        <f>IFERROR(MATCH(IK$44,Sheep!$R$292:$R$299,1),0)</f>
        <v>4</v>
      </c>
      <c r="IK48" s="644">
        <f>IFERROR(MATCH(IL$44,Sheep!$R$292:$R$299,1),0)</f>
        <v>4</v>
      </c>
      <c r="IL48" s="644">
        <f>IFERROR(MATCH(IM$44,Sheep!$R$292:$R$299,1),0)</f>
        <v>4</v>
      </c>
      <c r="IM48" s="644">
        <f>IFERROR(MATCH(IN$44,Sheep!$R$292:$R$299,1),0)</f>
        <v>4</v>
      </c>
      <c r="IN48" s="644">
        <f>IFERROR(MATCH(IO$44,Sheep!$R$292:$R$299,1),0)</f>
        <v>4</v>
      </c>
      <c r="IO48" s="644">
        <f>IFERROR(MATCH(IP$44,Sheep!$R$292:$R$299,1),0)</f>
        <v>4</v>
      </c>
      <c r="IP48" s="644">
        <f>IFERROR(MATCH(IQ$44,Sheep!$R$292:$R$299,1),0)</f>
        <v>4</v>
      </c>
      <c r="IQ48" s="644">
        <f>IFERROR(MATCH(IR$44,Sheep!$R$292:$R$299,1),0)</f>
        <v>4</v>
      </c>
      <c r="IR48" s="644">
        <f>IFERROR(MATCH(IS$44,Sheep!$R$292:$R$299,1),0)</f>
        <v>4</v>
      </c>
      <c r="IS48" s="644">
        <f>IFERROR(MATCH(IT$44,Sheep!$R$292:$R$299,1),0)</f>
        <v>4</v>
      </c>
      <c r="IT48" s="644">
        <f>IFERROR(MATCH(IU$44,Sheep!$R$292:$R$299,1),0)</f>
        <v>4</v>
      </c>
      <c r="IU48" s="644">
        <f>IFERROR(MATCH(IV$44,Sheep!$R$292:$R$299,1),0)</f>
        <v>4</v>
      </c>
      <c r="IV48" s="644">
        <f>IFERROR(MATCH(IW$44,Sheep!$R$292:$R$299,1),0)</f>
        <v>4</v>
      </c>
      <c r="IW48" s="644">
        <f>IFERROR(MATCH(IX$44,Sheep!$R$292:$R$299,1),0)</f>
        <v>4</v>
      </c>
      <c r="IX48" s="644">
        <f>IFERROR(MATCH(IY$44,Sheep!$R$292:$R$299,1),0)</f>
        <v>4</v>
      </c>
      <c r="IY48" s="644">
        <f>IFERROR(MATCH(IZ$44,Sheep!$R$292:$R$299,1),0)</f>
        <v>4</v>
      </c>
      <c r="IZ48" s="644">
        <f>IFERROR(MATCH(JA$44,Sheep!$R$292:$R$299,1),0)</f>
        <v>4</v>
      </c>
      <c r="JA48" s="644">
        <f>IFERROR(MATCH(JB$44,Sheep!$R$292:$R$299,1),0)</f>
        <v>4</v>
      </c>
      <c r="JB48" s="644">
        <f>IFERROR(MATCH(JC$44,Sheep!$R$292:$R$299,1),0)</f>
        <v>4</v>
      </c>
      <c r="JC48" s="644">
        <f>IFERROR(MATCH(JD$44,Sheep!$R$292:$R$299,1),0)</f>
        <v>4</v>
      </c>
      <c r="JD48" s="644">
        <f>IFERROR(MATCH(JE$44,Sheep!$R$292:$R$299,1),0)</f>
        <v>4</v>
      </c>
      <c r="JE48" s="644">
        <f>IFERROR(MATCH(JF$44,Sheep!$R$292:$R$299,1),0)</f>
        <v>4</v>
      </c>
      <c r="JF48" s="644">
        <f>IFERROR(MATCH(JG$44,Sheep!$R$292:$R$299,1),0)</f>
        <v>4</v>
      </c>
      <c r="JG48" s="644">
        <f>IFERROR(MATCH(JH$44,Sheep!$R$292:$R$299,1),0)</f>
        <v>4</v>
      </c>
      <c r="JH48" s="644">
        <f>IFERROR(MATCH(JI$44,Sheep!$R$292:$R$299,1),0)</f>
        <v>4</v>
      </c>
      <c r="JI48" s="644">
        <f>IFERROR(MATCH(JJ$44,Sheep!$R$292:$R$299,1),0)</f>
        <v>4</v>
      </c>
      <c r="JJ48" s="644">
        <f>IFERROR(MATCH(JK$44,Sheep!$R$292:$R$299,1),0)</f>
        <v>4</v>
      </c>
      <c r="JK48" s="644">
        <f>IFERROR(MATCH(JL$44,Sheep!$R$292:$R$299,1),0)</f>
        <v>4</v>
      </c>
      <c r="JL48" s="644">
        <f>IFERROR(MATCH(JM$44,Sheep!$R$292:$R$299,1),0)</f>
        <v>4</v>
      </c>
      <c r="JM48" s="644">
        <f>IFERROR(MATCH(JN$44,Sheep!$R$292:$R$299,1),0)</f>
        <v>5</v>
      </c>
      <c r="JN48" s="644">
        <f>IFERROR(MATCH(JO$44,Sheep!$R$292:$R$299,1),0)</f>
        <v>5</v>
      </c>
      <c r="JO48" s="644">
        <f>IFERROR(MATCH(JP$44,Sheep!$R$292:$R$299,1),0)</f>
        <v>5</v>
      </c>
      <c r="JP48" s="644">
        <f>IFERROR(MATCH(JQ$44,Sheep!$R$292:$R$299,1),0)</f>
        <v>5</v>
      </c>
      <c r="JQ48" s="644">
        <f>IFERROR(MATCH(JR$44,Sheep!$R$292:$R$299,1),0)</f>
        <v>5</v>
      </c>
      <c r="JR48" s="644">
        <f>IFERROR(MATCH(JS$44,Sheep!$R$292:$R$299,1),0)</f>
        <v>5</v>
      </c>
      <c r="JS48" s="644">
        <f>IFERROR(MATCH(JT$44,Sheep!$R$292:$R$299,1),0)</f>
        <v>5</v>
      </c>
      <c r="JT48" s="644">
        <f>IFERROR(MATCH(JU$44,Sheep!$R$292:$R$299,1),0)</f>
        <v>5</v>
      </c>
      <c r="JU48" s="644">
        <f>IFERROR(MATCH(JV$44,Sheep!$R$292:$R$299,1),0)</f>
        <v>5</v>
      </c>
      <c r="JV48" s="644">
        <f>IFERROR(MATCH(JW$44,Sheep!$R$292:$R$299,1),0)</f>
        <v>5</v>
      </c>
      <c r="JW48" s="644">
        <f>IFERROR(MATCH(JX$44,Sheep!$R$292:$R$299,1),0)</f>
        <v>5</v>
      </c>
      <c r="JX48" s="644">
        <f>IFERROR(MATCH(JY$44,Sheep!$R$292:$R$299,1),0)</f>
        <v>5</v>
      </c>
      <c r="JY48" s="644">
        <f>IFERROR(MATCH(JZ$44,Sheep!$R$292:$R$299,1),0)</f>
        <v>5</v>
      </c>
      <c r="JZ48" s="644">
        <f>IFERROR(MATCH(KA$44,Sheep!$R$292:$R$299,1),0)</f>
        <v>5</v>
      </c>
      <c r="KA48" s="644">
        <f>IFERROR(MATCH(KB$44,Sheep!$R$292:$R$299,1),0)</f>
        <v>5</v>
      </c>
      <c r="KB48" s="644">
        <f>IFERROR(MATCH(KC$44,Sheep!$R$292:$R$299,1),0)</f>
        <v>5</v>
      </c>
      <c r="KC48" s="644">
        <f>IFERROR(MATCH(KD$44,Sheep!$R$292:$R$299,1),0)</f>
        <v>5</v>
      </c>
      <c r="KD48" s="644">
        <f>IFERROR(MATCH(KE$44,Sheep!$R$292:$R$299,1),0)</f>
        <v>5</v>
      </c>
      <c r="KE48" s="644">
        <f>IFERROR(MATCH(KF$44,Sheep!$R$292:$R$299,1),0)</f>
        <v>5</v>
      </c>
      <c r="KF48" s="644">
        <f>IFERROR(MATCH(KG$44,Sheep!$R$292:$R$299,1),0)</f>
        <v>5</v>
      </c>
      <c r="KG48" s="644">
        <f>IFERROR(MATCH(KH$44,Sheep!$R$292:$R$299,1),0)</f>
        <v>5</v>
      </c>
      <c r="KH48" s="644">
        <f>IFERROR(MATCH(KI$44,Sheep!$R$292:$R$299,1),0)</f>
        <v>5</v>
      </c>
      <c r="KI48" s="644">
        <f>IFERROR(MATCH(KJ$44,Sheep!$R$292:$R$299,1),0)</f>
        <v>5</v>
      </c>
      <c r="KJ48" s="644">
        <f>IFERROR(MATCH(KK$44,Sheep!$R$292:$R$299,1),0)</f>
        <v>5</v>
      </c>
      <c r="KK48" s="644">
        <f>IFERROR(MATCH(KL$44,Sheep!$R$292:$R$299,1),0)</f>
        <v>5</v>
      </c>
      <c r="KL48" s="644">
        <f>IFERROR(MATCH(KM$44,Sheep!$R$292:$R$299,1),0)</f>
        <v>5</v>
      </c>
      <c r="KM48" s="644">
        <f>IFERROR(MATCH(KN$44,Sheep!$R$292:$R$299,1),0)</f>
        <v>5</v>
      </c>
      <c r="KN48" s="644">
        <f>IFERROR(MATCH(KO$44,Sheep!$R$292:$R$299,1),0)</f>
        <v>5</v>
      </c>
      <c r="KO48" s="644">
        <f>IFERROR(MATCH(KP$44,Sheep!$R$292:$R$299,1),0)</f>
        <v>5</v>
      </c>
      <c r="KP48" s="644">
        <f>IFERROR(MATCH(KQ$44,Sheep!$R$292:$R$299,1),0)</f>
        <v>5</v>
      </c>
      <c r="KQ48" s="644">
        <f>IFERROR(MATCH(KR$44,Sheep!$R$292:$R$299,1),0)</f>
        <v>5</v>
      </c>
      <c r="KR48" s="644">
        <f>IFERROR(MATCH(KS$44,Sheep!$R$292:$R$299,1),0)</f>
        <v>5</v>
      </c>
      <c r="KS48" s="644">
        <f>IFERROR(MATCH(KT$44,Sheep!$R$292:$R$299,1),0)</f>
        <v>5</v>
      </c>
      <c r="KT48" s="644">
        <f>IFERROR(MATCH(KU$44,Sheep!$R$292:$R$299,1),0)</f>
        <v>5</v>
      </c>
      <c r="KU48" s="644">
        <f>IFERROR(MATCH(KV$44,Sheep!$R$292:$R$299,1),0)</f>
        <v>5</v>
      </c>
      <c r="KV48" s="644">
        <f>IFERROR(MATCH(KW$44,Sheep!$R$292:$R$299,1),0)</f>
        <v>5</v>
      </c>
      <c r="KW48" s="644">
        <f>IFERROR(MATCH(KX$44,Sheep!$R$292:$R$299,1),0)</f>
        <v>5</v>
      </c>
      <c r="KX48" s="644">
        <f>IFERROR(MATCH(KY$44,Sheep!$R$292:$R$299,1),0)</f>
        <v>5</v>
      </c>
      <c r="KY48" s="644">
        <f>IFERROR(MATCH(KZ$44,Sheep!$R$292:$R$299,1),0)</f>
        <v>5</v>
      </c>
      <c r="KZ48" s="644">
        <f>IFERROR(MATCH(LA$44,Sheep!$R$292:$R$299,1),0)</f>
        <v>5</v>
      </c>
      <c r="LA48" s="644">
        <f>IFERROR(MATCH(LB$44,Sheep!$R$292:$R$299,1),0)</f>
        <v>5</v>
      </c>
      <c r="LB48" s="644">
        <f>IFERROR(MATCH(LC$44,Sheep!$R$292:$R$299,1),0)</f>
        <v>5</v>
      </c>
      <c r="LC48" s="644">
        <f>IFERROR(MATCH(LD$44,Sheep!$R$292:$R$299,1),0)</f>
        <v>5</v>
      </c>
      <c r="LD48" s="644">
        <f>IFERROR(MATCH(LE$44,Sheep!$R$292:$R$299,1),0)</f>
        <v>5</v>
      </c>
      <c r="LE48" s="644">
        <f>IFERROR(MATCH(LF$44,Sheep!$R$292:$R$299,1),0)</f>
        <v>5</v>
      </c>
      <c r="LF48" s="644">
        <f>IFERROR(MATCH(LG$44,Sheep!$R$292:$R$299,1),0)</f>
        <v>5</v>
      </c>
      <c r="LG48" s="644">
        <f>IFERROR(MATCH(LH$44,Sheep!$R$292:$R$299,1),0)</f>
        <v>5</v>
      </c>
      <c r="LH48" s="644">
        <f>IFERROR(MATCH(LI$44,Sheep!$R$292:$R$299,1),0)</f>
        <v>5</v>
      </c>
      <c r="LI48" s="644">
        <f>IFERROR(MATCH(LJ$44,Sheep!$R$292:$R$299,1),0)</f>
        <v>5</v>
      </c>
      <c r="LJ48" s="644">
        <f>IFERROR(MATCH(LK$44,Sheep!$R$292:$R$299,1),0)</f>
        <v>5</v>
      </c>
      <c r="LK48" s="644">
        <f>IFERROR(MATCH(LL$44,Sheep!$R$292:$R$299,1),0)</f>
        <v>5</v>
      </c>
      <c r="LL48" s="644">
        <f>IFERROR(MATCH(LM$44,Sheep!$R$292:$R$299,1),0)</f>
        <v>5</v>
      </c>
      <c r="LM48" s="644">
        <f>IFERROR(MATCH(LN$44,Sheep!$R$292:$R$299,1),0)</f>
        <v>6</v>
      </c>
      <c r="LN48" s="644">
        <f>IFERROR(MATCH(LO$44,Sheep!$R$292:$R$299,1),0)</f>
        <v>6</v>
      </c>
      <c r="LO48" s="644">
        <f>IFERROR(MATCH(LP$44,Sheep!$R$292:$R$299,1),0)</f>
        <v>6</v>
      </c>
      <c r="LP48" s="644">
        <f>IFERROR(MATCH(LQ$44,Sheep!$R$292:$R$299,1),0)</f>
        <v>6</v>
      </c>
      <c r="LQ48" s="644">
        <f>IFERROR(MATCH(LR$44,Sheep!$R$292:$R$299,1),0)</f>
        <v>6</v>
      </c>
      <c r="LR48" s="644">
        <f>IFERROR(MATCH(LS$44,Sheep!$R$292:$R$299,1),0)</f>
        <v>6</v>
      </c>
      <c r="LS48" s="644">
        <f>IFERROR(MATCH(LT$44,Sheep!$R$292:$R$299,1),0)</f>
        <v>6</v>
      </c>
      <c r="LT48" s="644">
        <f>IFERROR(MATCH(LU$44,Sheep!$R$292:$R$299,1),0)</f>
        <v>6</v>
      </c>
      <c r="LU48" s="644">
        <f>IFERROR(MATCH(LV$44,Sheep!$R$292:$R$299,1),0)</f>
        <v>6</v>
      </c>
      <c r="LV48" s="644">
        <f>IFERROR(MATCH(LW$44,Sheep!$R$292:$R$299,1),0)</f>
        <v>6</v>
      </c>
      <c r="LW48" s="644">
        <f>IFERROR(MATCH(LX$44,Sheep!$R$292:$R$299,1),0)</f>
        <v>6</v>
      </c>
      <c r="LX48" s="644">
        <f>IFERROR(MATCH(LY$44,Sheep!$R$292:$R$299,1),0)</f>
        <v>6</v>
      </c>
      <c r="LY48" s="644">
        <f>IFERROR(MATCH(LZ$44,Sheep!$R$292:$R$299,1),0)</f>
        <v>6</v>
      </c>
      <c r="LZ48" s="644">
        <f>IFERROR(MATCH(MA$44,Sheep!$R$292:$R$299,1),0)</f>
        <v>6</v>
      </c>
      <c r="MA48" s="644">
        <f>IFERROR(MATCH(MB$44,Sheep!$R$292:$R$299,1),0)</f>
        <v>6</v>
      </c>
      <c r="MB48" s="644">
        <f>IFERROR(MATCH(MC$44,Sheep!$R$292:$R$299,1),0)</f>
        <v>6</v>
      </c>
      <c r="MC48" s="644">
        <f>IFERROR(MATCH(MD$44,Sheep!$R$292:$R$299,1),0)</f>
        <v>6</v>
      </c>
      <c r="MD48" s="644">
        <f>IFERROR(MATCH(ME$44,Sheep!$R$292:$R$299,1),0)</f>
        <v>6</v>
      </c>
      <c r="ME48" s="644">
        <f>IFERROR(MATCH(MF$44,Sheep!$R$292:$R$299,1),0)</f>
        <v>6</v>
      </c>
      <c r="MF48" s="644">
        <f>IFERROR(MATCH(MG$44,Sheep!$R$292:$R$299,1),0)</f>
        <v>6</v>
      </c>
      <c r="MG48" s="644">
        <f>IFERROR(MATCH(MH$44,Sheep!$R$292:$R$299,1),0)</f>
        <v>6</v>
      </c>
      <c r="MH48" s="644">
        <f>IFERROR(MATCH(MI$44,Sheep!$R$292:$R$299,1),0)</f>
        <v>6</v>
      </c>
      <c r="MI48" s="644">
        <f>IFERROR(MATCH(MJ$44,Sheep!$R$292:$R$299,1),0)</f>
        <v>6</v>
      </c>
      <c r="MJ48" s="644">
        <f>IFERROR(MATCH(MK$44,Sheep!$R$292:$R$299,1),0)</f>
        <v>6</v>
      </c>
      <c r="MK48" s="644">
        <f>IFERROR(MATCH(ML$44,Sheep!$R$292:$R$299,1),0)</f>
        <v>6</v>
      </c>
      <c r="ML48" s="644">
        <f>IFERROR(MATCH(MM$44,Sheep!$R$292:$R$299,1),0)</f>
        <v>6</v>
      </c>
      <c r="MM48" s="644">
        <f>IFERROR(MATCH(MN$44,Sheep!$R$292:$R$299,1),0)</f>
        <v>6</v>
      </c>
      <c r="MN48" s="644">
        <f>IFERROR(MATCH(MO$44,Sheep!$R$292:$R$299,1),0)</f>
        <v>6</v>
      </c>
      <c r="MO48" s="644">
        <f>IFERROR(MATCH(MP$44,Sheep!$R$292:$R$299,1),0)</f>
        <v>6</v>
      </c>
      <c r="MP48" s="644">
        <f>IFERROR(MATCH(MQ$44,Sheep!$R$292:$R$299,1),0)</f>
        <v>6</v>
      </c>
      <c r="MQ48" s="644">
        <f>IFERROR(MATCH(MR$44,Sheep!$R$292:$R$299,1),0)</f>
        <v>6</v>
      </c>
      <c r="MR48" s="644">
        <f>IFERROR(MATCH(MS$44,Sheep!$R$292:$R$299,1),0)</f>
        <v>6</v>
      </c>
      <c r="MS48" s="644">
        <f>IFERROR(MATCH(MT$44,Sheep!$R$292:$R$299,1),0)</f>
        <v>6</v>
      </c>
      <c r="MT48" s="644">
        <f>IFERROR(MATCH(MU$44,Sheep!$R$292:$R$299,1),0)</f>
        <v>6</v>
      </c>
      <c r="MU48" s="644">
        <f>IFERROR(MATCH(MV$44,Sheep!$R$292:$R$299,1),0)</f>
        <v>6</v>
      </c>
      <c r="MV48" s="644">
        <f>IFERROR(MATCH(MW$44,Sheep!$R$292:$R$299,1),0)</f>
        <v>6</v>
      </c>
      <c r="MW48" s="644">
        <f>IFERROR(MATCH(MX$44,Sheep!$R$292:$R$299,1),0)</f>
        <v>6</v>
      </c>
      <c r="MX48" s="644">
        <f>IFERROR(MATCH(MY$44,Sheep!$R$292:$R$299,1),0)</f>
        <v>6</v>
      </c>
      <c r="MY48" s="644">
        <f>IFERROR(MATCH(MZ$44,Sheep!$R$292:$R$299,1),0)</f>
        <v>6</v>
      </c>
      <c r="MZ48" s="644">
        <f>IFERROR(MATCH(NA$44,Sheep!$R$292:$R$299,1),0)</f>
        <v>6</v>
      </c>
      <c r="NA48" s="644">
        <f>IFERROR(MATCH(NB$44,Sheep!$R$292:$R$299,1),0)</f>
        <v>6</v>
      </c>
      <c r="NB48" s="644">
        <f>IFERROR(MATCH(NC$44,Sheep!$R$292:$R$299,1),0)</f>
        <v>6</v>
      </c>
      <c r="NC48" s="644">
        <f>IFERROR(MATCH(ND$44,Sheep!$R$292:$R$299,1),0)</f>
        <v>6</v>
      </c>
      <c r="ND48" s="644">
        <f>IFERROR(MATCH(NE$44,Sheep!$R$292:$R$299,1),0)</f>
        <v>6</v>
      </c>
      <c r="NE48" s="644">
        <f>IFERROR(MATCH(NF$44,Sheep!$R$292:$R$299,1),0)</f>
        <v>6</v>
      </c>
      <c r="NF48" s="644">
        <f>IFERROR(MATCH(NG$44,Sheep!$R$292:$R$299,1),0)</f>
        <v>6</v>
      </c>
      <c r="NG48" s="644">
        <f>IFERROR(MATCH(NH$44,Sheep!$R$292:$R$299,1),0)</f>
        <v>6</v>
      </c>
      <c r="NH48" s="644">
        <f>IFERROR(MATCH(NI$44,Sheep!$R$292:$R$299,1),0)</f>
        <v>6</v>
      </c>
      <c r="NI48" s="644">
        <f>IFERROR(MATCH(NJ$44,Sheep!$R$292:$R$299,1),0)</f>
        <v>6</v>
      </c>
      <c r="NJ48" s="644">
        <f>IFERROR(MATCH(NK$44,Sheep!$R$292:$R$299,1),0)</f>
        <v>6</v>
      </c>
      <c r="NK48" s="644">
        <f>IFERROR(MATCH(NL$44,Sheep!$R$292:$R$299,1),0)</f>
        <v>6</v>
      </c>
      <c r="NL48" s="644">
        <f>IFERROR(MATCH(NM$44,Sheep!$R$292:$R$299,1),0)</f>
        <v>6</v>
      </c>
      <c r="NM48" s="644">
        <f>IFERROR(MATCH(NN$44,Sheep!$R$292:$R$299,1),0)</f>
        <v>7</v>
      </c>
      <c r="NN48" s="644">
        <f>IFERROR(MATCH(NO$44,Sheep!$R$292:$R$299,1),0)</f>
        <v>7</v>
      </c>
      <c r="NO48" s="644">
        <f>IFERROR(MATCH(NP$44,Sheep!$R$292:$R$299,1),0)</f>
        <v>7</v>
      </c>
      <c r="NP48" s="644">
        <f>IFERROR(MATCH(NQ$44,Sheep!$R$292:$R$299,1),0)</f>
        <v>7</v>
      </c>
      <c r="NQ48" s="644">
        <f>IFERROR(MATCH(NR$44,Sheep!$R$292:$R$299,1),0)</f>
        <v>7</v>
      </c>
      <c r="NR48" s="644">
        <f>IFERROR(MATCH(NS$44,Sheep!$R$292:$R$299,1),0)</f>
        <v>7</v>
      </c>
      <c r="NS48" s="644">
        <f>IFERROR(MATCH(NT$44,Sheep!$R$292:$R$299,1),0)</f>
        <v>7</v>
      </c>
      <c r="NT48" s="644">
        <f>IFERROR(MATCH(NU$44,Sheep!$R$292:$R$299,1),0)</f>
        <v>7</v>
      </c>
      <c r="NU48" s="644">
        <f>IFERROR(MATCH(NV$44,Sheep!$R$292:$R$299,1),0)</f>
        <v>7</v>
      </c>
      <c r="NV48" s="644">
        <f>IFERROR(MATCH(NW$44,Sheep!$R$292:$R$299,1),0)</f>
        <v>7</v>
      </c>
      <c r="NW48" s="644">
        <f>IFERROR(MATCH(NX$44,Sheep!$R$292:$R$299,1),0)</f>
        <v>7</v>
      </c>
      <c r="NX48" s="644">
        <f>IFERROR(MATCH(NY$44,Sheep!$R$292:$R$299,1),0)</f>
        <v>7</v>
      </c>
      <c r="NY48" s="644">
        <f>IFERROR(MATCH(NZ$44,Sheep!$R$292:$R$299,1),0)</f>
        <v>7</v>
      </c>
      <c r="NZ48" s="644">
        <f>IFERROR(MATCH(OA$44,Sheep!$R$292:$R$299,1),0)</f>
        <v>7</v>
      </c>
      <c r="OA48" s="644">
        <f>IFERROR(MATCH(OB$44,Sheep!$R$292:$R$299,1),0)</f>
        <v>7</v>
      </c>
      <c r="OB48" s="644">
        <f>IFERROR(MATCH(OC$44,Sheep!$R$292:$R$299,1),0)</f>
        <v>7</v>
      </c>
      <c r="OC48" s="644">
        <f>IFERROR(MATCH(OD$44,Sheep!$R$292:$R$299,1),0)</f>
        <v>7</v>
      </c>
      <c r="OD48" s="644">
        <f>IFERROR(MATCH(OE$44,Sheep!$R$292:$R$299,1),0)</f>
        <v>7</v>
      </c>
      <c r="OE48" s="644">
        <f>IFERROR(MATCH(OF$44,Sheep!$R$292:$R$299,1),0)</f>
        <v>7</v>
      </c>
      <c r="OF48" s="644">
        <f>IFERROR(MATCH(OG$44,Sheep!$R$292:$R$299,1),0)</f>
        <v>7</v>
      </c>
      <c r="OG48" s="644">
        <f>IFERROR(MATCH(OH$44,Sheep!$R$292:$R$299,1),0)</f>
        <v>7</v>
      </c>
      <c r="OH48" s="644">
        <f>IFERROR(MATCH(OI$44,Sheep!$R$292:$R$299,1),0)</f>
        <v>7</v>
      </c>
      <c r="OI48" s="644">
        <f>IFERROR(MATCH(OJ$44,Sheep!$R$292:$R$299,1),0)</f>
        <v>7</v>
      </c>
      <c r="OJ48" s="644">
        <f>IFERROR(MATCH(OK$44,Sheep!$R$292:$R$299,1),0)</f>
        <v>7</v>
      </c>
      <c r="OK48" s="644">
        <f>IFERROR(MATCH(OL$44,Sheep!$R$292:$R$299,1),0)</f>
        <v>7</v>
      </c>
      <c r="OL48" s="644">
        <f>IFERROR(MATCH(OM$44,Sheep!$R$292:$R$299,1),0)</f>
        <v>7</v>
      </c>
      <c r="OM48" s="644">
        <f>IFERROR(MATCH(ON$44,Sheep!$R$292:$R$299,1),0)</f>
        <v>7</v>
      </c>
      <c r="ON48" s="644">
        <f>IFERROR(MATCH(OO$44,Sheep!$R$292:$R$299,1),0)</f>
        <v>7</v>
      </c>
      <c r="OO48" s="644">
        <f>IFERROR(MATCH(OP$44,Sheep!$R$292:$R$299,1),0)</f>
        <v>7</v>
      </c>
      <c r="OP48" s="644">
        <f>IFERROR(MATCH(OQ$44,Sheep!$R$292:$R$299,1),0)</f>
        <v>7</v>
      </c>
      <c r="OQ48" s="644">
        <f>IFERROR(MATCH(OR$44,Sheep!$R$292:$R$299,1),0)</f>
        <v>7</v>
      </c>
      <c r="OR48" s="644">
        <f>IFERROR(MATCH(OS$44,Sheep!$R$292:$R$299,1),0)</f>
        <v>7</v>
      </c>
      <c r="OS48" s="644">
        <f>IFERROR(MATCH(OT$44,Sheep!$R$292:$R$299,1),0)</f>
        <v>7</v>
      </c>
      <c r="OT48" s="644">
        <f>IFERROR(MATCH(OU$44,Sheep!$R$292:$R$299,1),0)</f>
        <v>7</v>
      </c>
      <c r="OU48" s="644">
        <f>IFERROR(MATCH(OV$44,Sheep!$R$292:$R$299,1),0)</f>
        <v>7</v>
      </c>
      <c r="OV48" s="644">
        <f>IFERROR(MATCH(OW$44,Sheep!$R$292:$R$299,1),0)</f>
        <v>7</v>
      </c>
      <c r="OW48" s="644">
        <f>IFERROR(MATCH(OX$44,Sheep!$R$292:$R$299,1),0)</f>
        <v>7</v>
      </c>
      <c r="OX48" s="644">
        <f>IFERROR(MATCH(OY$44,Sheep!$R$292:$R$299,1),0)</f>
        <v>7</v>
      </c>
      <c r="OY48" s="644">
        <f>IFERROR(MATCH(OZ$44,Sheep!$R$292:$R$299,1),0)</f>
        <v>7</v>
      </c>
      <c r="OZ48" s="644">
        <f>IFERROR(MATCH(PA$44,Sheep!$R$292:$R$299,1),0)</f>
        <v>7</v>
      </c>
      <c r="PA48" s="644">
        <f>IFERROR(MATCH(PB$44,Sheep!$R$292:$R$299,1),0)</f>
        <v>7</v>
      </c>
      <c r="PB48" s="644">
        <f>IFERROR(MATCH(PC$44,Sheep!$R$292:$R$299,1),0)</f>
        <v>7</v>
      </c>
      <c r="PC48" s="644">
        <f>IFERROR(MATCH(PD$44,Sheep!$R$292:$R$299,1),0)</f>
        <v>7</v>
      </c>
      <c r="PD48" s="644">
        <f>IFERROR(MATCH(PE$44,Sheep!$R$292:$R$299,1),0)</f>
        <v>7</v>
      </c>
      <c r="PE48" s="644">
        <f>IFERROR(MATCH(PF$44,Sheep!$R$292:$R$299,1),0)</f>
        <v>7</v>
      </c>
      <c r="PF48" s="644">
        <f>IFERROR(MATCH(PG$44,Sheep!$R$292:$R$299,1),0)</f>
        <v>7</v>
      </c>
      <c r="PG48" s="644">
        <f>IFERROR(MATCH(PH$44,Sheep!$R$292:$R$299,1),0)</f>
        <v>7</v>
      </c>
      <c r="PH48" s="644">
        <f>IFERROR(MATCH(PI$44,Sheep!$R$292:$R$299,1),0)</f>
        <v>7</v>
      </c>
      <c r="PI48" s="644">
        <f>IFERROR(MATCH(PJ$44,Sheep!$R$292:$R$299,1),0)</f>
        <v>7</v>
      </c>
      <c r="PJ48" s="644">
        <f>IFERROR(MATCH(PK$44,Sheep!$R$292:$R$299,1),0)</f>
        <v>7</v>
      </c>
      <c r="PK48" s="644">
        <f>IFERROR(MATCH(PL$44,Sheep!$R$292:$R$299,1),0)</f>
        <v>7</v>
      </c>
      <c r="PL48" s="644">
        <f>IFERROR(MATCH(PM$44,Sheep!$R$292:$R$299,1),0)</f>
        <v>7</v>
      </c>
      <c r="PM48" s="644">
        <f>IFERROR(MATCH(PN$44,Sheep!$R$292:$R$299,1),0)</f>
        <v>8</v>
      </c>
      <c r="PN48" s="644">
        <f>IFERROR(MATCH(PO$44,Sheep!$R$292:$R$299,1),0)</f>
        <v>8</v>
      </c>
      <c r="PO48" s="644">
        <f>IFERROR(MATCH(PP$44,Sheep!$R$292:$R$299,1),0)</f>
        <v>8</v>
      </c>
      <c r="PP48" s="644">
        <f>IFERROR(MATCH(PQ$44,Sheep!$R$292:$R$299,1),0)</f>
        <v>8</v>
      </c>
      <c r="PQ48" s="644">
        <f>IFERROR(MATCH(PR$44,Sheep!$R$292:$R$299,1),0)</f>
        <v>8</v>
      </c>
      <c r="PR48" s="644">
        <f>IFERROR(MATCH(PS$44,Sheep!$R$292:$R$299,1),0)</f>
        <v>8</v>
      </c>
      <c r="PS48" s="644">
        <f>IFERROR(MATCH(PT$44,Sheep!$R$292:$R$299,1),0)</f>
        <v>8</v>
      </c>
      <c r="PT48" s="644">
        <f>IFERROR(MATCH(PU$44,Sheep!$R$292:$R$299,1),0)</f>
        <v>8</v>
      </c>
      <c r="PU48" s="644">
        <f>IFERROR(MATCH(PV$44,Sheep!$R$292:$R$299,1),0)</f>
        <v>8</v>
      </c>
      <c r="PV48" s="644">
        <f>IFERROR(MATCH(PW$44,Sheep!$R$292:$R$299,1),0)</f>
        <v>8</v>
      </c>
      <c r="PW48" s="644">
        <f>IFERROR(MATCH(PX$44,Sheep!$R$292:$R$299,1),0)</f>
        <v>8</v>
      </c>
      <c r="PX48" s="644">
        <f>IFERROR(MATCH(PY$44,Sheep!$R$292:$R$299,1),0)</f>
        <v>8</v>
      </c>
      <c r="PY48" s="644">
        <f>IFERROR(MATCH(PZ$44,Sheep!$R$292:$R$299,1),0)</f>
        <v>8</v>
      </c>
      <c r="PZ48" s="644">
        <f>IFERROR(MATCH(QA$44,Sheep!$R$292:$R$299,1),0)</f>
        <v>8</v>
      </c>
      <c r="QA48" s="644">
        <f>IFERROR(MATCH(QB$44,Sheep!$R$292:$R$299,1),0)</f>
        <v>8</v>
      </c>
      <c r="QB48" s="644">
        <f>IFERROR(MATCH(QC$44,Sheep!$R$292:$R$299,1),0)</f>
        <v>8</v>
      </c>
      <c r="QC48" s="644">
        <f>IFERROR(MATCH(QD$44,Sheep!$R$292:$R$299,1),0)</f>
        <v>8</v>
      </c>
      <c r="QD48" s="644">
        <f>IFERROR(MATCH(QE$44,Sheep!$R$292:$R$299,1),0)</f>
        <v>8</v>
      </c>
      <c r="QE48" s="644">
        <f>IFERROR(MATCH(QF$44,Sheep!$R$292:$R$299,1),0)</f>
        <v>8</v>
      </c>
      <c r="QF48" s="644">
        <f>IFERROR(MATCH(QG$44,Sheep!$R$292:$R$299,1),0)</f>
        <v>8</v>
      </c>
      <c r="QG48" s="644">
        <f>IFERROR(MATCH(QH$44,Sheep!$R$292:$R$299,1),0)</f>
        <v>8</v>
      </c>
      <c r="QH48" s="644">
        <f>IFERROR(MATCH(QI$44,Sheep!$R$292:$R$299,1),0)</f>
        <v>8</v>
      </c>
      <c r="QI48" s="644">
        <f>IFERROR(MATCH(QJ$44,Sheep!$R$292:$R$299,1),0)</f>
        <v>8</v>
      </c>
      <c r="QJ48" s="644">
        <f>IFERROR(MATCH(QK$44,Sheep!$R$292:$R$299,1),0)</f>
        <v>8</v>
      </c>
      <c r="QK48" s="644">
        <f>IFERROR(MATCH(QL$44,Sheep!$R$292:$R$299,1),0)</f>
        <v>8</v>
      </c>
      <c r="QL48" s="644">
        <f>IFERROR(MATCH(QM$44,Sheep!$R$292:$R$299,1),0)</f>
        <v>8</v>
      </c>
      <c r="QM48" s="644">
        <f>IFERROR(MATCH(QN$44,Sheep!$R$292:$R$299,1),0)</f>
        <v>8</v>
      </c>
      <c r="QN48" s="644">
        <f>IFERROR(MATCH(QO$44,Sheep!$R$292:$R$299,1),0)</f>
        <v>8</v>
      </c>
      <c r="QO48" s="644">
        <f>IFERROR(MATCH(QP$44,Sheep!$R$292:$R$299,1),0)</f>
        <v>8</v>
      </c>
      <c r="QP48" s="644">
        <f>IFERROR(MATCH(QQ$44,Sheep!$R$292:$R$299,1),0)</f>
        <v>8</v>
      </c>
      <c r="QQ48" s="644">
        <f>IFERROR(MATCH(QR$44,Sheep!$R$292:$R$299,1),0)</f>
        <v>8</v>
      </c>
      <c r="QR48" s="644">
        <f>IFERROR(MATCH(QS$44,Sheep!$R$292:$R$299,1),0)</f>
        <v>8</v>
      </c>
      <c r="QS48" s="644">
        <f>IFERROR(MATCH(QT$44,Sheep!$R$292:$R$299,1),0)</f>
        <v>8</v>
      </c>
      <c r="QT48" s="644">
        <f>IFERROR(MATCH(QU$44,Sheep!$R$292:$R$299,1),0)</f>
        <v>8</v>
      </c>
      <c r="QU48" s="644">
        <f>IFERROR(MATCH(QV$44,Sheep!$R$292:$R$299,1),0)</f>
        <v>8</v>
      </c>
      <c r="QV48" s="644">
        <f>IFERROR(MATCH(QW$44,Sheep!$R$292:$R$299,1),0)</f>
        <v>8</v>
      </c>
      <c r="QW48" s="644">
        <f>IFERROR(MATCH(QX$44,Sheep!$R$292:$R$299,1),0)</f>
        <v>8</v>
      </c>
      <c r="QX48" s="644">
        <f>IFERROR(MATCH(QY$44,Sheep!$R$292:$R$299,1),0)</f>
        <v>8</v>
      </c>
      <c r="QY48" s="644">
        <f>IFERROR(MATCH(QZ$44,Sheep!$R$292:$R$299,1),0)</f>
        <v>8</v>
      </c>
      <c r="QZ48" s="644">
        <f>IFERROR(MATCH(RA$44,Sheep!$R$292:$R$299,1),0)</f>
        <v>8</v>
      </c>
      <c r="RA48" s="644">
        <f>IFERROR(MATCH(RB$44,Sheep!$R$292:$R$299,1),0)</f>
        <v>8</v>
      </c>
      <c r="RB48" s="644">
        <f>IFERROR(MATCH(RC$44,Sheep!$R$292:$R$299,1),0)</f>
        <v>8</v>
      </c>
      <c r="RC48" s="644">
        <f>IFERROR(MATCH(RD$44,Sheep!$R$292:$R$299,1),0)</f>
        <v>8</v>
      </c>
      <c r="RD48" s="644">
        <f>IFERROR(MATCH(RE$44,Sheep!$R$292:$R$299,1),0)</f>
        <v>8</v>
      </c>
      <c r="RE48" s="644">
        <f>IFERROR(MATCH(RF$44,Sheep!$R$292:$R$299,1),0)</f>
        <v>8</v>
      </c>
      <c r="RF48" s="644">
        <f>IFERROR(MATCH(RG$44,Sheep!$R$292:$R$299,1),0)</f>
        <v>8</v>
      </c>
      <c r="RG48" s="644">
        <f>IFERROR(MATCH(RH$44,Sheep!$R$292:$R$299,1),0)</f>
        <v>8</v>
      </c>
      <c r="RH48" s="644">
        <f>IFERROR(MATCH(RI$44,Sheep!$R$292:$R$299,1),0)</f>
        <v>8</v>
      </c>
      <c r="RI48" s="644">
        <f>IFERROR(MATCH(RJ$44,Sheep!$R$292:$R$299,1),0)</f>
        <v>8</v>
      </c>
      <c r="RJ48" s="644">
        <f>IFERROR(MATCH(RK$44,Sheep!$R$292:$R$299,1),0)</f>
        <v>8</v>
      </c>
      <c r="RK48" s="644">
        <f>IFERROR(MATCH(RL$44,Sheep!$R$292:$R$299,1),0)</f>
        <v>8</v>
      </c>
      <c r="RL48" s="644">
        <f>IFERROR(MATCH(RM$44,Sheep!$R$292:$R$299,1),0)</f>
        <v>8</v>
      </c>
      <c r="RM48" s="644">
        <f>IFERROR(MATCH(RN$44,Sheep!$R$292:$R$299,1),0)</f>
        <v>8</v>
      </c>
      <c r="RN48" s="644">
        <f>IFERROR(MATCH(RO$44,Sheep!$R$292:$R$299,1),0)</f>
        <v>8</v>
      </c>
      <c r="RO48" s="644">
        <f>IFERROR(MATCH(RP$44,Sheep!$R$292:$R$299,1),0)</f>
        <v>8</v>
      </c>
      <c r="RP48" s="644">
        <f>IFERROR(MATCH(RQ$44,Sheep!$R$292:$R$299,1),0)</f>
        <v>8</v>
      </c>
      <c r="RQ48" s="644">
        <f>IFERROR(MATCH(RR$44,Sheep!$R$292:$R$299,1),0)</f>
        <v>8</v>
      </c>
      <c r="RR48" s="644">
        <f>IFERROR(MATCH(RS$44,Sheep!$R$292:$R$299,1),0)</f>
        <v>8</v>
      </c>
      <c r="RS48" s="644">
        <f>IFERROR(MATCH(RT$44,Sheep!$R$292:$R$299,1),0)</f>
        <v>8</v>
      </c>
      <c r="RT48" s="644">
        <f>IFERROR(MATCH(RU$44,Sheep!$R$292:$R$299,1),0)</f>
        <v>8</v>
      </c>
      <c r="RU48" s="644">
        <f>IFERROR(MATCH(RV$44,Sheep!$R$292:$R$299,1),0)</f>
        <v>8</v>
      </c>
      <c r="RV48" s="644">
        <f>IFERROR(MATCH(RW$44,Sheep!$R$292:$R$299,1),0)</f>
        <v>8</v>
      </c>
      <c r="RW48" s="644">
        <f>IFERROR(MATCH(RX$44,Sheep!$R$292:$R$299,1),0)</f>
        <v>8</v>
      </c>
      <c r="RX48" s="644">
        <f>IFERROR(MATCH(RY$44,Sheep!$R$292:$R$299,1),0)</f>
        <v>8</v>
      </c>
      <c r="RY48" s="644">
        <f>IFERROR(MATCH(RZ$44,Sheep!$R$292:$R$299,1),0)</f>
        <v>8</v>
      </c>
      <c r="RZ48" s="644">
        <f>IFERROR(MATCH(SA$44,Sheep!$R$292:$R$299,1),0)</f>
        <v>8</v>
      </c>
      <c r="SA48" s="644">
        <f>IFERROR(MATCH(SB$44,Sheep!$R$292:$R$299,1),0)</f>
        <v>8</v>
      </c>
      <c r="SB48" s="644">
        <f>IFERROR(MATCH(SC$44,Sheep!$R$292:$R$299,1),0)</f>
        <v>8</v>
      </c>
      <c r="SC48" s="644">
        <f>IFERROR(MATCH(SD$44,Sheep!$R$292:$R$299,1),0)</f>
        <v>8</v>
      </c>
      <c r="SD48" s="644">
        <f>IFERROR(MATCH(SE$44,Sheep!$R$292:$R$299,1),0)</f>
        <v>8</v>
      </c>
      <c r="SE48" s="644">
        <f>IFERROR(MATCH(SF$44,Sheep!$R$292:$R$299,1),0)</f>
        <v>8</v>
      </c>
      <c r="SF48" s="644">
        <f>IFERROR(MATCH(SG$44,Sheep!$R$292:$R$299,1),0)</f>
        <v>8</v>
      </c>
      <c r="SG48" s="644">
        <f>IFERROR(MATCH(SH$44,Sheep!$R$292:$R$299,1),0)</f>
        <v>8</v>
      </c>
      <c r="SH48" s="644">
        <f>IFERROR(MATCH(SI$44,Sheep!$R$292:$R$299,1),0)</f>
        <v>8</v>
      </c>
      <c r="SI48" s="644">
        <f>IFERROR(MATCH(SJ$44,Sheep!$R$292:$R$299,1),0)</f>
        <v>0</v>
      </c>
      <c r="SJ48" s="421"/>
      <c r="SK48" s="423"/>
      <c r="SL48" s="411"/>
      <c r="SM48" s="411"/>
      <c r="SN48" s="411"/>
    </row>
    <row r="49" spans="1:508" hidden="1" outlineLevel="3" x14ac:dyDescent="0.25">
      <c r="A49" s="411"/>
      <c r="B49" s="420"/>
      <c r="C49" s="629">
        <f>INT($C$40)+3</f>
        <v>4</v>
      </c>
      <c r="D49" s="421"/>
      <c r="E49" s="500"/>
      <c r="F49" s="500"/>
      <c r="G49" s="421"/>
      <c r="H49" s="440"/>
      <c r="I49" s="440"/>
      <c r="J49" s="643" t="s">
        <v>825</v>
      </c>
      <c r="K49" s="713">
        <f>IFERROR(INDEX(Sheep!$R$292:$R$299,K48,1),0)</f>
        <v>0</v>
      </c>
      <c r="L49" s="713">
        <f>IFERROR(INDEX(Sheep!$R$292:$R$299,L48,1),0)</f>
        <v>0</v>
      </c>
      <c r="M49" s="713">
        <f>IFERROR(INDEX(Sheep!$R$292:$R$299,M48,1),0)</f>
        <v>0</v>
      </c>
      <c r="N49" s="713">
        <f>IFERROR(INDEX(Sheep!$R$292:$R$299,N48,1),0)</f>
        <v>0</v>
      </c>
      <c r="O49" s="713">
        <f>IFERROR(INDEX(Sheep!$R$292:$R$299,O48,1),0)</f>
        <v>0</v>
      </c>
      <c r="P49" s="713">
        <f>IFERROR(INDEX(Sheep!$R$292:$R$299,P48,1),0)</f>
        <v>0</v>
      </c>
      <c r="Q49" s="713">
        <f>IFERROR(INDEX(Sheep!$R$292:$R$299,Q48,1),0)</f>
        <v>0</v>
      </c>
      <c r="R49" s="713">
        <f>IFERROR(INDEX(Sheep!$R$292:$R$299,R48,1),0)</f>
        <v>0</v>
      </c>
      <c r="S49" s="713">
        <f>IFERROR(INDEX(Sheep!$R$292:$R$299,S48,1),0)</f>
        <v>0</v>
      </c>
      <c r="T49" s="713">
        <f>IFERROR(INDEX(Sheep!$R$292:$R$299,T48,1),0)</f>
        <v>0</v>
      </c>
      <c r="U49" s="713">
        <f>IFERROR(INDEX(Sheep!$R$292:$R$299,U48,1),0)</f>
        <v>0</v>
      </c>
      <c r="V49" s="713">
        <f>IFERROR(INDEX(Sheep!$R$292:$R$299,V48,1),0)</f>
        <v>0</v>
      </c>
      <c r="W49" s="713">
        <f>IFERROR(INDEX(Sheep!$R$292:$R$299,W48,1),0)</f>
        <v>0</v>
      </c>
      <c r="X49" s="713">
        <f>IFERROR(INDEX(Sheep!$R$292:$R$299,X48,1),0)</f>
        <v>0</v>
      </c>
      <c r="Y49" s="713">
        <f>IFERROR(INDEX(Sheep!$R$292:$R$299,Y48,1),0)</f>
        <v>0</v>
      </c>
      <c r="Z49" s="713">
        <f>IFERROR(INDEX(Sheep!$R$292:$R$299,Z48,1),0)</f>
        <v>0</v>
      </c>
      <c r="AA49" s="713">
        <f>IFERROR(INDEX(Sheep!$R$292:$R$299,AA48,1),0)</f>
        <v>0</v>
      </c>
      <c r="AB49" s="713">
        <f>IFERROR(INDEX(Sheep!$R$292:$R$299,AB48,1),0)</f>
        <v>0</v>
      </c>
      <c r="AC49" s="713">
        <f>IFERROR(INDEX(Sheep!$R$292:$R$299,AC48,1),0)</f>
        <v>0</v>
      </c>
      <c r="AD49" s="713">
        <f>IFERROR(INDEX(Sheep!$R$292:$R$299,AD48,1),0)</f>
        <v>0</v>
      </c>
      <c r="AE49" s="713">
        <f>IFERROR(INDEX(Sheep!$R$292:$R$299,AE48,1),0)</f>
        <v>0</v>
      </c>
      <c r="AF49" s="713">
        <f>IFERROR(INDEX(Sheep!$R$292:$R$299,AF48,1),0)</f>
        <v>0</v>
      </c>
      <c r="AG49" s="713">
        <f>IFERROR(INDEX(Sheep!$R$292:$R$299,AG48,1),0)</f>
        <v>0</v>
      </c>
      <c r="AH49" s="713">
        <f>IFERROR(INDEX(Sheep!$R$292:$R$299,AH48,1),0)</f>
        <v>0</v>
      </c>
      <c r="AI49" s="713">
        <f>IFERROR(INDEX(Sheep!$R$292:$R$299,AI48,1),0)</f>
        <v>0</v>
      </c>
      <c r="AJ49" s="713">
        <f>IFERROR(INDEX(Sheep!$R$292:$R$299,AJ48,1),0)</f>
        <v>0</v>
      </c>
      <c r="AK49" s="713">
        <f>IFERROR(INDEX(Sheep!$R$292:$R$299,AK48,1),0)</f>
        <v>0</v>
      </c>
      <c r="AL49" s="713">
        <f>IFERROR(INDEX(Sheep!$R$292:$R$299,AL48,1),0)</f>
        <v>0</v>
      </c>
      <c r="AM49" s="713">
        <f>IFERROR(INDEX(Sheep!$R$292:$R$299,AM48,1),0)</f>
        <v>0</v>
      </c>
      <c r="AN49" s="713">
        <f>IFERROR(INDEX(Sheep!$R$292:$R$299,AN48,1),0)</f>
        <v>0</v>
      </c>
      <c r="AO49" s="713">
        <f>IFERROR(INDEX(Sheep!$R$292:$R$299,AO48,1),0)</f>
        <v>0</v>
      </c>
      <c r="AP49" s="713">
        <f>IFERROR(INDEX(Sheep!$R$292:$R$299,AP48,1),0)</f>
        <v>0</v>
      </c>
      <c r="AQ49" s="713">
        <f>IFERROR(INDEX(Sheep!$R$292:$R$299,AQ48,1),0)</f>
        <v>0</v>
      </c>
      <c r="AR49" s="713">
        <f>IFERROR(INDEX(Sheep!$R$292:$R$299,AR48,1),0)</f>
        <v>0</v>
      </c>
      <c r="AS49" s="713">
        <f>IFERROR(INDEX(Sheep!$R$292:$R$299,AS48,1),0)</f>
        <v>0</v>
      </c>
      <c r="AT49" s="713">
        <f>IFERROR(INDEX(Sheep!$R$292:$R$299,AT48,1),0)</f>
        <v>0</v>
      </c>
      <c r="AU49" s="713">
        <f>IFERROR(INDEX(Sheep!$R$292:$R$299,AU48,1),0)</f>
        <v>0</v>
      </c>
      <c r="AV49" s="713">
        <f>IFERROR(INDEX(Sheep!$R$292:$R$299,AV48,1),0)</f>
        <v>0</v>
      </c>
      <c r="AW49" s="713">
        <f>IFERROR(INDEX(Sheep!$R$292:$R$299,AW48,1),0)</f>
        <v>0</v>
      </c>
      <c r="AX49" s="713">
        <f>IFERROR(INDEX(Sheep!$R$292:$R$299,AX48,1),0)</f>
        <v>0</v>
      </c>
      <c r="AY49" s="713">
        <f>IFERROR(INDEX(Sheep!$R$292:$R$299,AY48,1),0)</f>
        <v>0</v>
      </c>
      <c r="AZ49" s="713">
        <f>IFERROR(INDEX(Sheep!$R$292:$R$299,AZ48,1),0)</f>
        <v>0</v>
      </c>
      <c r="BA49" s="713">
        <f>IFERROR(INDEX(Sheep!$R$292:$R$299,BA48,1),0)</f>
        <v>0</v>
      </c>
      <c r="BB49" s="713">
        <f>IFERROR(INDEX(Sheep!$R$292:$R$299,BB48,1),0)</f>
        <v>0</v>
      </c>
      <c r="BC49" s="713">
        <f>IFERROR(INDEX(Sheep!$R$292:$R$299,BC48,1),0)</f>
        <v>0</v>
      </c>
      <c r="BD49" s="713">
        <f>IFERROR(INDEX(Sheep!$R$292:$R$299,BD48,1),0)</f>
        <v>0</v>
      </c>
      <c r="BE49" s="713">
        <f>IFERROR(INDEX(Sheep!$R$292:$R$299,BE48,1),0)</f>
        <v>0</v>
      </c>
      <c r="BF49" s="713">
        <f>IFERROR(INDEX(Sheep!$R$292:$R$299,BF48,1),0)</f>
        <v>0</v>
      </c>
      <c r="BG49" s="713">
        <f>IFERROR(INDEX(Sheep!$R$292:$R$299,BG48,1),0)</f>
        <v>0</v>
      </c>
      <c r="BH49" s="713">
        <f>IFERROR(INDEX(Sheep!$R$292:$R$299,BH48,1),0)</f>
        <v>0</v>
      </c>
      <c r="BI49" s="713">
        <f>IFERROR(INDEX(Sheep!$R$292:$R$299,BI48,1),0)</f>
        <v>0</v>
      </c>
      <c r="BJ49" s="713">
        <f>IFERROR(INDEX(Sheep!$R$292:$R$299,BJ48,1),0)</f>
        <v>0</v>
      </c>
      <c r="BK49" s="713">
        <f>IFERROR(INDEX(Sheep!$R$292:$R$299,BK48,1),0)</f>
        <v>0</v>
      </c>
      <c r="BL49" s="713">
        <f>IFERROR(INDEX(Sheep!$R$292:$R$299,BL48,1),0)</f>
        <v>0</v>
      </c>
      <c r="BM49" s="713">
        <f>IFERROR(INDEX(Sheep!$R$292:$R$299,BM48,1),0)</f>
        <v>0</v>
      </c>
      <c r="BN49" s="713">
        <f>IFERROR(INDEX(Sheep!$R$292:$R$299,BN48,1),0)</f>
        <v>0</v>
      </c>
      <c r="BO49" s="713">
        <f>IFERROR(INDEX(Sheep!$R$292:$R$299,BO48,1),0)</f>
        <v>0</v>
      </c>
      <c r="BP49" s="713">
        <f>IFERROR(INDEX(Sheep!$R$292:$R$299,BP48,1),0)</f>
        <v>0</v>
      </c>
      <c r="BQ49" s="713">
        <f>IFERROR(INDEX(Sheep!$R$292:$R$299,BQ48,1),0)</f>
        <v>0</v>
      </c>
      <c r="BR49" s="713">
        <f>IFERROR(INDEX(Sheep!$R$292:$R$299,BR48,1),0)</f>
        <v>43882</v>
      </c>
      <c r="BS49" s="713">
        <f>IFERROR(INDEX(Sheep!$R$292:$R$299,BS48,1),0)</f>
        <v>43882</v>
      </c>
      <c r="BT49" s="713">
        <f>IFERROR(INDEX(Sheep!$R$292:$R$299,BT48,1),0)</f>
        <v>43882</v>
      </c>
      <c r="BU49" s="713">
        <f>IFERROR(INDEX(Sheep!$R$292:$R$299,BU48,1),0)</f>
        <v>43882</v>
      </c>
      <c r="BV49" s="713">
        <f>IFERROR(INDEX(Sheep!$R$292:$R$299,BV48,1),0)</f>
        <v>43882</v>
      </c>
      <c r="BW49" s="713">
        <f>IFERROR(INDEX(Sheep!$R$292:$R$299,BW48,1),0)</f>
        <v>43882</v>
      </c>
      <c r="BX49" s="713">
        <f>IFERROR(INDEX(Sheep!$R$292:$R$299,BX48,1),0)</f>
        <v>43882</v>
      </c>
      <c r="BY49" s="713">
        <f>IFERROR(INDEX(Sheep!$R$292:$R$299,BY48,1),0)</f>
        <v>43882</v>
      </c>
      <c r="BZ49" s="713">
        <f>IFERROR(INDEX(Sheep!$R$292:$R$299,BZ48,1),0)</f>
        <v>43882</v>
      </c>
      <c r="CA49" s="713">
        <f>IFERROR(INDEX(Sheep!$R$292:$R$299,CA48,1),0)</f>
        <v>43882</v>
      </c>
      <c r="CB49" s="713">
        <f>IFERROR(INDEX(Sheep!$R$292:$R$299,CB48,1),0)</f>
        <v>43882</v>
      </c>
      <c r="CC49" s="713">
        <f>IFERROR(INDEX(Sheep!$R$292:$R$299,CC48,1),0)</f>
        <v>43882</v>
      </c>
      <c r="CD49" s="713">
        <f>IFERROR(INDEX(Sheep!$R$292:$R$299,CD48,1),0)</f>
        <v>43882</v>
      </c>
      <c r="CE49" s="713">
        <f>IFERROR(INDEX(Sheep!$R$292:$R$299,CE48,1),0)</f>
        <v>43882</v>
      </c>
      <c r="CF49" s="713">
        <f>IFERROR(INDEX(Sheep!$R$292:$R$299,CF48,1),0)</f>
        <v>43882</v>
      </c>
      <c r="CG49" s="713">
        <f>IFERROR(INDEX(Sheep!$R$292:$R$299,CG48,1),0)</f>
        <v>43882</v>
      </c>
      <c r="CH49" s="713">
        <f>IFERROR(INDEX(Sheep!$R$292:$R$299,CH48,1),0)</f>
        <v>43882</v>
      </c>
      <c r="CI49" s="713">
        <f>IFERROR(INDEX(Sheep!$R$292:$R$299,CI48,1),0)</f>
        <v>43882</v>
      </c>
      <c r="CJ49" s="713">
        <f>IFERROR(INDEX(Sheep!$R$292:$R$299,CJ48,1),0)</f>
        <v>43882</v>
      </c>
      <c r="CK49" s="713">
        <f>IFERROR(INDEX(Sheep!$R$292:$R$299,CK48,1),0)</f>
        <v>43882</v>
      </c>
      <c r="CL49" s="713">
        <f>IFERROR(INDEX(Sheep!$R$292:$R$299,CL48,1),0)</f>
        <v>43882</v>
      </c>
      <c r="CM49" s="713">
        <f>IFERROR(INDEX(Sheep!$R$292:$R$299,CM48,1),0)</f>
        <v>43882</v>
      </c>
      <c r="CN49" s="713">
        <f>IFERROR(INDEX(Sheep!$R$292:$R$299,CN48,1),0)</f>
        <v>43882</v>
      </c>
      <c r="CO49" s="713">
        <f>IFERROR(INDEX(Sheep!$R$292:$R$299,CO48,1),0)</f>
        <v>43882</v>
      </c>
      <c r="CP49" s="713">
        <f>IFERROR(INDEX(Sheep!$R$292:$R$299,CP48,1),0)</f>
        <v>43882</v>
      </c>
      <c r="CQ49" s="713">
        <f>IFERROR(INDEX(Sheep!$R$292:$R$299,CQ48,1),0)</f>
        <v>43882</v>
      </c>
      <c r="CR49" s="713">
        <f>IFERROR(INDEX(Sheep!$R$292:$R$299,CR48,1),0)</f>
        <v>43882</v>
      </c>
      <c r="CS49" s="713">
        <f>IFERROR(INDEX(Sheep!$R$292:$R$299,CS48,1),0)</f>
        <v>43882</v>
      </c>
      <c r="CT49" s="713">
        <f>IFERROR(INDEX(Sheep!$R$292:$R$299,CT48,1),0)</f>
        <v>43882</v>
      </c>
      <c r="CU49" s="713">
        <f>IFERROR(INDEX(Sheep!$R$292:$R$299,CU48,1),0)</f>
        <v>43882</v>
      </c>
      <c r="CV49" s="713">
        <f>IFERROR(INDEX(Sheep!$R$292:$R$299,CV48,1),0)</f>
        <v>43882</v>
      </c>
      <c r="CW49" s="713">
        <f>IFERROR(INDEX(Sheep!$R$292:$R$299,CW48,1),0)</f>
        <v>43882</v>
      </c>
      <c r="CX49" s="713">
        <f>IFERROR(INDEX(Sheep!$R$292:$R$299,CX48,1),0)</f>
        <v>43882</v>
      </c>
      <c r="CY49" s="713">
        <f>IFERROR(INDEX(Sheep!$R$292:$R$299,CY48,1),0)</f>
        <v>43882</v>
      </c>
      <c r="CZ49" s="713">
        <f>IFERROR(INDEX(Sheep!$R$292:$R$299,CZ48,1),0)</f>
        <v>43882</v>
      </c>
      <c r="DA49" s="713">
        <f>IFERROR(INDEX(Sheep!$R$292:$R$299,DA48,1),0)</f>
        <v>43882</v>
      </c>
      <c r="DB49" s="713">
        <f>IFERROR(INDEX(Sheep!$R$292:$R$299,DB48,1),0)</f>
        <v>43882</v>
      </c>
      <c r="DC49" s="713">
        <f>IFERROR(INDEX(Sheep!$R$292:$R$299,DC48,1),0)</f>
        <v>43882</v>
      </c>
      <c r="DD49" s="713">
        <f>IFERROR(INDEX(Sheep!$R$292:$R$299,DD48,1),0)</f>
        <v>43882</v>
      </c>
      <c r="DE49" s="713">
        <f>IFERROR(INDEX(Sheep!$R$292:$R$299,DE48,1),0)</f>
        <v>43882</v>
      </c>
      <c r="DF49" s="713">
        <f>IFERROR(INDEX(Sheep!$R$292:$R$299,DF48,1),0)</f>
        <v>43882</v>
      </c>
      <c r="DG49" s="713">
        <f>IFERROR(INDEX(Sheep!$R$292:$R$299,DG48,1),0)</f>
        <v>43882</v>
      </c>
      <c r="DH49" s="713">
        <f>IFERROR(INDEX(Sheep!$R$292:$R$299,DH48,1),0)</f>
        <v>43882</v>
      </c>
      <c r="DI49" s="713">
        <f>IFERROR(INDEX(Sheep!$R$292:$R$299,DI48,1),0)</f>
        <v>43882</v>
      </c>
      <c r="DJ49" s="713">
        <f>IFERROR(INDEX(Sheep!$R$292:$R$299,DJ48,1),0)</f>
        <v>43882</v>
      </c>
      <c r="DK49" s="713">
        <f>IFERROR(INDEX(Sheep!$R$292:$R$299,DK48,1),0)</f>
        <v>43882</v>
      </c>
      <c r="DL49" s="713">
        <f>IFERROR(INDEX(Sheep!$R$292:$R$299,DL48,1),0)</f>
        <v>43882</v>
      </c>
      <c r="DM49" s="713">
        <f>IFERROR(INDEX(Sheep!$R$292:$R$299,DM48,1),0)</f>
        <v>44215</v>
      </c>
      <c r="DN49" s="713">
        <f>IFERROR(INDEX(Sheep!$R$292:$R$299,DN48,1),0)</f>
        <v>44215</v>
      </c>
      <c r="DO49" s="713">
        <f>IFERROR(INDEX(Sheep!$R$292:$R$299,DO48,1),0)</f>
        <v>44215</v>
      </c>
      <c r="DP49" s="713">
        <f>IFERROR(INDEX(Sheep!$R$292:$R$299,DP48,1),0)</f>
        <v>44215</v>
      </c>
      <c r="DQ49" s="713">
        <f>IFERROR(INDEX(Sheep!$R$292:$R$299,DQ48,1),0)</f>
        <v>44215</v>
      </c>
      <c r="DR49" s="713">
        <f>IFERROR(INDEX(Sheep!$R$292:$R$299,DR48,1),0)</f>
        <v>44215</v>
      </c>
      <c r="DS49" s="713">
        <f>IFERROR(INDEX(Sheep!$R$292:$R$299,DS48,1),0)</f>
        <v>44215</v>
      </c>
      <c r="DT49" s="713">
        <f>IFERROR(INDEX(Sheep!$R$292:$R$299,DT48,1),0)</f>
        <v>44215</v>
      </c>
      <c r="DU49" s="713">
        <f>IFERROR(INDEX(Sheep!$R$292:$R$299,DU48,1),0)</f>
        <v>44215</v>
      </c>
      <c r="DV49" s="713">
        <f>IFERROR(INDEX(Sheep!$R$292:$R$299,DV48,1),0)</f>
        <v>44215</v>
      </c>
      <c r="DW49" s="713">
        <f>IFERROR(INDEX(Sheep!$R$292:$R$299,DW48,1),0)</f>
        <v>44215</v>
      </c>
      <c r="DX49" s="713">
        <f>IFERROR(INDEX(Sheep!$R$292:$R$299,DX48,1),0)</f>
        <v>44215</v>
      </c>
      <c r="DY49" s="713">
        <f>IFERROR(INDEX(Sheep!$R$292:$R$299,DY48,1),0)</f>
        <v>44215</v>
      </c>
      <c r="DZ49" s="713">
        <f>IFERROR(INDEX(Sheep!$R$292:$R$299,DZ48,1),0)</f>
        <v>44215</v>
      </c>
      <c r="EA49" s="713">
        <f>IFERROR(INDEX(Sheep!$R$292:$R$299,EA48,1),0)</f>
        <v>44215</v>
      </c>
      <c r="EB49" s="713">
        <f>IFERROR(INDEX(Sheep!$R$292:$R$299,EB48,1),0)</f>
        <v>44215</v>
      </c>
      <c r="EC49" s="713">
        <f>IFERROR(INDEX(Sheep!$R$292:$R$299,EC48,1),0)</f>
        <v>44215</v>
      </c>
      <c r="ED49" s="713">
        <f>IFERROR(INDEX(Sheep!$R$292:$R$299,ED48,1),0)</f>
        <v>44215</v>
      </c>
      <c r="EE49" s="713">
        <f>IFERROR(INDEX(Sheep!$R$292:$R$299,EE48,1),0)</f>
        <v>44215</v>
      </c>
      <c r="EF49" s="713">
        <f>IFERROR(INDEX(Sheep!$R$292:$R$299,EF48,1),0)</f>
        <v>44215</v>
      </c>
      <c r="EG49" s="713">
        <f>IFERROR(INDEX(Sheep!$R$292:$R$299,EG48,1),0)</f>
        <v>44215</v>
      </c>
      <c r="EH49" s="713">
        <f>IFERROR(INDEX(Sheep!$R$292:$R$299,EH48,1),0)</f>
        <v>44215</v>
      </c>
      <c r="EI49" s="713">
        <f>IFERROR(INDEX(Sheep!$R$292:$R$299,EI48,1),0)</f>
        <v>44215</v>
      </c>
      <c r="EJ49" s="713">
        <f>IFERROR(INDEX(Sheep!$R$292:$R$299,EJ48,1),0)</f>
        <v>44215</v>
      </c>
      <c r="EK49" s="713">
        <f>IFERROR(INDEX(Sheep!$R$292:$R$299,EK48,1),0)</f>
        <v>44215</v>
      </c>
      <c r="EL49" s="713">
        <f>IFERROR(INDEX(Sheep!$R$292:$R$299,EL48,1),0)</f>
        <v>44215</v>
      </c>
      <c r="EM49" s="713">
        <f>IFERROR(INDEX(Sheep!$R$292:$R$299,EM48,1),0)</f>
        <v>44215</v>
      </c>
      <c r="EN49" s="713">
        <f>IFERROR(INDEX(Sheep!$R$292:$R$299,EN48,1),0)</f>
        <v>44215</v>
      </c>
      <c r="EO49" s="713">
        <f>IFERROR(INDEX(Sheep!$R$292:$R$299,EO48,1),0)</f>
        <v>44215</v>
      </c>
      <c r="EP49" s="713">
        <f>IFERROR(INDEX(Sheep!$R$292:$R$299,EP48,1),0)</f>
        <v>44215</v>
      </c>
      <c r="EQ49" s="713">
        <f>IFERROR(INDEX(Sheep!$R$292:$R$299,EQ48,1),0)</f>
        <v>44215</v>
      </c>
      <c r="ER49" s="713">
        <f>IFERROR(INDEX(Sheep!$R$292:$R$299,ER48,1),0)</f>
        <v>44215</v>
      </c>
      <c r="ES49" s="713">
        <f>IFERROR(INDEX(Sheep!$R$292:$R$299,ES48,1),0)</f>
        <v>44215</v>
      </c>
      <c r="ET49" s="713">
        <f>IFERROR(INDEX(Sheep!$R$292:$R$299,ET48,1),0)</f>
        <v>44215</v>
      </c>
      <c r="EU49" s="713">
        <f>IFERROR(INDEX(Sheep!$R$292:$R$299,EU48,1),0)</f>
        <v>44215</v>
      </c>
      <c r="EV49" s="713">
        <f>IFERROR(INDEX(Sheep!$R$292:$R$299,EV48,1),0)</f>
        <v>44215</v>
      </c>
      <c r="EW49" s="713">
        <f>IFERROR(INDEX(Sheep!$R$292:$R$299,EW48,1),0)</f>
        <v>44215</v>
      </c>
      <c r="EX49" s="713">
        <f>IFERROR(INDEX(Sheep!$R$292:$R$299,EX48,1),0)</f>
        <v>44215</v>
      </c>
      <c r="EY49" s="713">
        <f>IFERROR(INDEX(Sheep!$R$292:$R$299,EY48,1),0)</f>
        <v>44215</v>
      </c>
      <c r="EZ49" s="713">
        <f>IFERROR(INDEX(Sheep!$R$292:$R$299,EZ48,1),0)</f>
        <v>44215</v>
      </c>
      <c r="FA49" s="713">
        <f>IFERROR(INDEX(Sheep!$R$292:$R$299,FA48,1),0)</f>
        <v>44215</v>
      </c>
      <c r="FB49" s="713">
        <f>IFERROR(INDEX(Sheep!$R$292:$R$299,FB48,1),0)</f>
        <v>44215</v>
      </c>
      <c r="FC49" s="713">
        <f>IFERROR(INDEX(Sheep!$R$292:$R$299,FC48,1),0)</f>
        <v>44215</v>
      </c>
      <c r="FD49" s="713">
        <f>IFERROR(INDEX(Sheep!$R$292:$R$299,FD48,1),0)</f>
        <v>44215</v>
      </c>
      <c r="FE49" s="713">
        <f>IFERROR(INDEX(Sheep!$R$292:$R$299,FE48,1),0)</f>
        <v>44215</v>
      </c>
      <c r="FF49" s="713">
        <f>IFERROR(INDEX(Sheep!$R$292:$R$299,FF48,1),0)</f>
        <v>44215</v>
      </c>
      <c r="FG49" s="713">
        <f>IFERROR(INDEX(Sheep!$R$292:$R$299,FG48,1),0)</f>
        <v>44215</v>
      </c>
      <c r="FH49" s="713">
        <f>IFERROR(INDEX(Sheep!$R$292:$R$299,FH48,1),0)</f>
        <v>44215</v>
      </c>
      <c r="FI49" s="713">
        <f>IFERROR(INDEX(Sheep!$R$292:$R$299,FI48,1),0)</f>
        <v>44215</v>
      </c>
      <c r="FJ49" s="713">
        <f>IFERROR(INDEX(Sheep!$R$292:$R$299,FJ48,1),0)</f>
        <v>44215</v>
      </c>
      <c r="FK49" s="713">
        <f>IFERROR(INDEX(Sheep!$R$292:$R$299,FK48,1),0)</f>
        <v>44215</v>
      </c>
      <c r="FL49" s="713">
        <f>IFERROR(INDEX(Sheep!$R$292:$R$299,FL48,1),0)</f>
        <v>44215</v>
      </c>
      <c r="FM49" s="713">
        <f>IFERROR(INDEX(Sheep!$R$292:$R$299,FM48,1),0)</f>
        <v>44580</v>
      </c>
      <c r="FN49" s="713">
        <f>IFERROR(INDEX(Sheep!$R$292:$R$299,FN48,1),0)</f>
        <v>44580</v>
      </c>
      <c r="FO49" s="713">
        <f>IFERROR(INDEX(Sheep!$R$292:$R$299,FO48,1),0)</f>
        <v>44580</v>
      </c>
      <c r="FP49" s="713">
        <f>IFERROR(INDEX(Sheep!$R$292:$R$299,FP48,1),0)</f>
        <v>44580</v>
      </c>
      <c r="FQ49" s="713">
        <f>IFERROR(INDEX(Sheep!$R$292:$R$299,FQ48,1),0)</f>
        <v>44580</v>
      </c>
      <c r="FR49" s="713">
        <f>IFERROR(INDEX(Sheep!$R$292:$R$299,FR48,1),0)</f>
        <v>44580</v>
      </c>
      <c r="FS49" s="713">
        <f>IFERROR(INDEX(Sheep!$R$292:$R$299,FS48,1),0)</f>
        <v>44580</v>
      </c>
      <c r="FT49" s="713">
        <f>IFERROR(INDEX(Sheep!$R$292:$R$299,FT48,1),0)</f>
        <v>44580</v>
      </c>
      <c r="FU49" s="713">
        <f>IFERROR(INDEX(Sheep!$R$292:$R$299,FU48,1),0)</f>
        <v>44580</v>
      </c>
      <c r="FV49" s="713">
        <f>IFERROR(INDEX(Sheep!$R$292:$R$299,FV48,1),0)</f>
        <v>44580</v>
      </c>
      <c r="FW49" s="713">
        <f>IFERROR(INDEX(Sheep!$R$292:$R$299,FW48,1),0)</f>
        <v>44580</v>
      </c>
      <c r="FX49" s="713">
        <f>IFERROR(INDEX(Sheep!$R$292:$R$299,FX48,1),0)</f>
        <v>44580</v>
      </c>
      <c r="FY49" s="713">
        <f>IFERROR(INDEX(Sheep!$R$292:$R$299,FY48,1),0)</f>
        <v>44580</v>
      </c>
      <c r="FZ49" s="713">
        <f>IFERROR(INDEX(Sheep!$R$292:$R$299,FZ48,1),0)</f>
        <v>44580</v>
      </c>
      <c r="GA49" s="713">
        <f>IFERROR(INDEX(Sheep!$R$292:$R$299,GA48,1),0)</f>
        <v>44580</v>
      </c>
      <c r="GB49" s="713">
        <f>IFERROR(INDEX(Sheep!$R$292:$R$299,GB48,1),0)</f>
        <v>44580</v>
      </c>
      <c r="GC49" s="713">
        <f>IFERROR(INDEX(Sheep!$R$292:$R$299,GC48,1),0)</f>
        <v>44580</v>
      </c>
      <c r="GD49" s="713">
        <f>IFERROR(INDEX(Sheep!$R$292:$R$299,GD48,1),0)</f>
        <v>44580</v>
      </c>
      <c r="GE49" s="713">
        <f>IFERROR(INDEX(Sheep!$R$292:$R$299,GE48,1),0)</f>
        <v>44580</v>
      </c>
      <c r="GF49" s="713">
        <f>IFERROR(INDEX(Sheep!$R$292:$R$299,GF48,1),0)</f>
        <v>44580</v>
      </c>
      <c r="GG49" s="713">
        <f>IFERROR(INDEX(Sheep!$R$292:$R$299,GG48,1),0)</f>
        <v>44580</v>
      </c>
      <c r="GH49" s="713">
        <f>IFERROR(INDEX(Sheep!$R$292:$R$299,GH48,1),0)</f>
        <v>44580</v>
      </c>
      <c r="GI49" s="713">
        <f>IFERROR(INDEX(Sheep!$R$292:$R$299,GI48,1),0)</f>
        <v>44580</v>
      </c>
      <c r="GJ49" s="713">
        <f>IFERROR(INDEX(Sheep!$R$292:$R$299,GJ48,1),0)</f>
        <v>44580</v>
      </c>
      <c r="GK49" s="713">
        <f>IFERROR(INDEX(Sheep!$R$292:$R$299,GK48,1),0)</f>
        <v>44580</v>
      </c>
      <c r="GL49" s="713">
        <f>IFERROR(INDEX(Sheep!$R$292:$R$299,GL48,1),0)</f>
        <v>44580</v>
      </c>
      <c r="GM49" s="713">
        <f>IFERROR(INDEX(Sheep!$R$292:$R$299,GM48,1),0)</f>
        <v>44580</v>
      </c>
      <c r="GN49" s="713">
        <f>IFERROR(INDEX(Sheep!$R$292:$R$299,GN48,1),0)</f>
        <v>44580</v>
      </c>
      <c r="GO49" s="713">
        <f>IFERROR(INDEX(Sheep!$R$292:$R$299,GO48,1),0)</f>
        <v>44580</v>
      </c>
      <c r="GP49" s="713">
        <f>IFERROR(INDEX(Sheep!$R$292:$R$299,GP48,1),0)</f>
        <v>44580</v>
      </c>
      <c r="GQ49" s="713">
        <f>IFERROR(INDEX(Sheep!$R$292:$R$299,GQ48,1),0)</f>
        <v>44580</v>
      </c>
      <c r="GR49" s="713">
        <f>IFERROR(INDEX(Sheep!$R$292:$R$299,GR48,1),0)</f>
        <v>44580</v>
      </c>
      <c r="GS49" s="713">
        <f>IFERROR(INDEX(Sheep!$R$292:$R$299,GS48,1),0)</f>
        <v>44580</v>
      </c>
      <c r="GT49" s="713">
        <f>IFERROR(INDEX(Sheep!$R$292:$R$299,GT48,1),0)</f>
        <v>44580</v>
      </c>
      <c r="GU49" s="713">
        <f>IFERROR(INDEX(Sheep!$R$292:$R$299,GU48,1),0)</f>
        <v>44580</v>
      </c>
      <c r="GV49" s="713">
        <f>IFERROR(INDEX(Sheep!$R$292:$R$299,GV48,1),0)</f>
        <v>44580</v>
      </c>
      <c r="GW49" s="713">
        <f>IFERROR(INDEX(Sheep!$R$292:$R$299,GW48,1),0)</f>
        <v>44580</v>
      </c>
      <c r="GX49" s="713">
        <f>IFERROR(INDEX(Sheep!$R$292:$R$299,GX48,1),0)</f>
        <v>44580</v>
      </c>
      <c r="GY49" s="713">
        <f>IFERROR(INDEX(Sheep!$R$292:$R$299,GY48,1),0)</f>
        <v>44580</v>
      </c>
      <c r="GZ49" s="713">
        <f>IFERROR(INDEX(Sheep!$R$292:$R$299,GZ48,1),0)</f>
        <v>44580</v>
      </c>
      <c r="HA49" s="713">
        <f>IFERROR(INDEX(Sheep!$R$292:$R$299,HA48,1),0)</f>
        <v>44580</v>
      </c>
      <c r="HB49" s="713">
        <f>IFERROR(INDEX(Sheep!$R$292:$R$299,HB48,1),0)</f>
        <v>44580</v>
      </c>
      <c r="HC49" s="713">
        <f>IFERROR(INDEX(Sheep!$R$292:$R$299,HC48,1),0)</f>
        <v>44580</v>
      </c>
      <c r="HD49" s="713">
        <f>IFERROR(INDEX(Sheep!$R$292:$R$299,HD48,1),0)</f>
        <v>44580</v>
      </c>
      <c r="HE49" s="713">
        <f>IFERROR(INDEX(Sheep!$R$292:$R$299,HE48,1),0)</f>
        <v>44580</v>
      </c>
      <c r="HF49" s="713">
        <f>IFERROR(INDEX(Sheep!$R$292:$R$299,HF48,1),0)</f>
        <v>44580</v>
      </c>
      <c r="HG49" s="713">
        <f>IFERROR(INDEX(Sheep!$R$292:$R$299,HG48,1),0)</f>
        <v>44580</v>
      </c>
      <c r="HH49" s="713">
        <f>IFERROR(INDEX(Sheep!$R$292:$R$299,HH48,1),0)</f>
        <v>44580</v>
      </c>
      <c r="HI49" s="713">
        <f>IFERROR(INDEX(Sheep!$R$292:$R$299,HI48,1),0)</f>
        <v>44580</v>
      </c>
      <c r="HJ49" s="713">
        <f>IFERROR(INDEX(Sheep!$R$292:$R$299,HJ48,1),0)</f>
        <v>44580</v>
      </c>
      <c r="HK49" s="713">
        <f>IFERROR(INDEX(Sheep!$R$292:$R$299,HK48,1),0)</f>
        <v>44580</v>
      </c>
      <c r="HL49" s="713">
        <f>IFERROR(INDEX(Sheep!$R$292:$R$299,HL48,1),0)</f>
        <v>44580</v>
      </c>
      <c r="HM49" s="713">
        <f>IFERROR(INDEX(Sheep!$R$292:$R$299,HM48,1),0)</f>
        <v>44945</v>
      </c>
      <c r="HN49" s="713">
        <f>IFERROR(INDEX(Sheep!$R$292:$R$299,HN48,1),0)</f>
        <v>44945</v>
      </c>
      <c r="HO49" s="713">
        <f>IFERROR(INDEX(Sheep!$R$292:$R$299,HO48,1),0)</f>
        <v>44945</v>
      </c>
      <c r="HP49" s="713">
        <f>IFERROR(INDEX(Sheep!$R$292:$R$299,HP48,1),0)</f>
        <v>44945</v>
      </c>
      <c r="HQ49" s="713">
        <f>IFERROR(INDEX(Sheep!$R$292:$R$299,HQ48,1),0)</f>
        <v>44945</v>
      </c>
      <c r="HR49" s="713">
        <f>IFERROR(INDEX(Sheep!$R$292:$R$299,HR48,1),0)</f>
        <v>44945</v>
      </c>
      <c r="HS49" s="713">
        <f>IFERROR(INDEX(Sheep!$R$292:$R$299,HS48,1),0)</f>
        <v>44945</v>
      </c>
      <c r="HT49" s="713">
        <f>IFERROR(INDEX(Sheep!$R$292:$R$299,HT48,1),0)</f>
        <v>44945</v>
      </c>
      <c r="HU49" s="713">
        <f>IFERROR(INDEX(Sheep!$R$292:$R$299,HU48,1),0)</f>
        <v>44945</v>
      </c>
      <c r="HV49" s="713">
        <f>IFERROR(INDEX(Sheep!$R$292:$R$299,HV48,1),0)</f>
        <v>44945</v>
      </c>
      <c r="HW49" s="713">
        <f>IFERROR(INDEX(Sheep!$R$292:$R$299,HW48,1),0)</f>
        <v>44945</v>
      </c>
      <c r="HX49" s="713">
        <f>IFERROR(INDEX(Sheep!$R$292:$R$299,HX48,1),0)</f>
        <v>44945</v>
      </c>
      <c r="HY49" s="713">
        <f>IFERROR(INDEX(Sheep!$R$292:$R$299,HY48,1),0)</f>
        <v>44945</v>
      </c>
      <c r="HZ49" s="713">
        <f>IFERROR(INDEX(Sheep!$R$292:$R$299,HZ48,1),0)</f>
        <v>44945</v>
      </c>
      <c r="IA49" s="713">
        <f>IFERROR(INDEX(Sheep!$R$292:$R$299,IA48,1),0)</f>
        <v>44945</v>
      </c>
      <c r="IB49" s="713">
        <f>IFERROR(INDEX(Sheep!$R$292:$R$299,IB48,1),0)</f>
        <v>44945</v>
      </c>
      <c r="IC49" s="713">
        <f>IFERROR(INDEX(Sheep!$R$292:$R$299,IC48,1),0)</f>
        <v>44945</v>
      </c>
      <c r="ID49" s="713">
        <f>IFERROR(INDEX(Sheep!$R$292:$R$299,ID48,1),0)</f>
        <v>44945</v>
      </c>
      <c r="IE49" s="713">
        <f>IFERROR(INDEX(Sheep!$R$292:$R$299,IE48,1),0)</f>
        <v>44945</v>
      </c>
      <c r="IF49" s="713">
        <f>IFERROR(INDEX(Sheep!$R$292:$R$299,IF48,1),0)</f>
        <v>44945</v>
      </c>
      <c r="IG49" s="713">
        <f>IFERROR(INDEX(Sheep!$R$292:$R$299,IG48,1),0)</f>
        <v>44945</v>
      </c>
      <c r="IH49" s="713">
        <f>IFERROR(INDEX(Sheep!$R$292:$R$299,IH48,1),0)</f>
        <v>44945</v>
      </c>
      <c r="II49" s="713">
        <f>IFERROR(INDEX(Sheep!$R$292:$R$299,II48,1),0)</f>
        <v>44945</v>
      </c>
      <c r="IJ49" s="713">
        <f>IFERROR(INDEX(Sheep!$R$292:$R$299,IJ48,1),0)</f>
        <v>44945</v>
      </c>
      <c r="IK49" s="713">
        <f>IFERROR(INDEX(Sheep!$R$292:$R$299,IK48,1),0)</f>
        <v>44945</v>
      </c>
      <c r="IL49" s="713">
        <f>IFERROR(INDEX(Sheep!$R$292:$R$299,IL48,1),0)</f>
        <v>44945</v>
      </c>
      <c r="IM49" s="713">
        <f>IFERROR(INDEX(Sheep!$R$292:$R$299,IM48,1),0)</f>
        <v>44945</v>
      </c>
      <c r="IN49" s="713">
        <f>IFERROR(INDEX(Sheep!$R$292:$R$299,IN48,1),0)</f>
        <v>44945</v>
      </c>
      <c r="IO49" s="713">
        <f>IFERROR(INDEX(Sheep!$R$292:$R$299,IO48,1),0)</f>
        <v>44945</v>
      </c>
      <c r="IP49" s="713">
        <f>IFERROR(INDEX(Sheep!$R$292:$R$299,IP48,1),0)</f>
        <v>44945</v>
      </c>
      <c r="IQ49" s="713">
        <f>IFERROR(INDEX(Sheep!$R$292:$R$299,IQ48,1),0)</f>
        <v>44945</v>
      </c>
      <c r="IR49" s="713">
        <f>IFERROR(INDEX(Sheep!$R$292:$R$299,IR48,1),0)</f>
        <v>44945</v>
      </c>
      <c r="IS49" s="713">
        <f>IFERROR(INDEX(Sheep!$R$292:$R$299,IS48,1),0)</f>
        <v>44945</v>
      </c>
      <c r="IT49" s="713">
        <f>IFERROR(INDEX(Sheep!$R$292:$R$299,IT48,1),0)</f>
        <v>44945</v>
      </c>
      <c r="IU49" s="713">
        <f>IFERROR(INDEX(Sheep!$R$292:$R$299,IU48,1),0)</f>
        <v>44945</v>
      </c>
      <c r="IV49" s="713">
        <f>IFERROR(INDEX(Sheep!$R$292:$R$299,IV48,1),0)</f>
        <v>44945</v>
      </c>
      <c r="IW49" s="713">
        <f>IFERROR(INDEX(Sheep!$R$292:$R$299,IW48,1),0)</f>
        <v>44945</v>
      </c>
      <c r="IX49" s="713">
        <f>IFERROR(INDEX(Sheep!$R$292:$R$299,IX48,1),0)</f>
        <v>44945</v>
      </c>
      <c r="IY49" s="713">
        <f>IFERROR(INDEX(Sheep!$R$292:$R$299,IY48,1),0)</f>
        <v>44945</v>
      </c>
      <c r="IZ49" s="713">
        <f>IFERROR(INDEX(Sheep!$R$292:$R$299,IZ48,1),0)</f>
        <v>44945</v>
      </c>
      <c r="JA49" s="713">
        <f>IFERROR(INDEX(Sheep!$R$292:$R$299,JA48,1),0)</f>
        <v>44945</v>
      </c>
      <c r="JB49" s="713">
        <f>IFERROR(INDEX(Sheep!$R$292:$R$299,JB48,1),0)</f>
        <v>44945</v>
      </c>
      <c r="JC49" s="713">
        <f>IFERROR(INDEX(Sheep!$R$292:$R$299,JC48,1),0)</f>
        <v>44945</v>
      </c>
      <c r="JD49" s="713">
        <f>IFERROR(INDEX(Sheep!$R$292:$R$299,JD48,1),0)</f>
        <v>44945</v>
      </c>
      <c r="JE49" s="713">
        <f>IFERROR(INDEX(Sheep!$R$292:$R$299,JE48,1),0)</f>
        <v>44945</v>
      </c>
      <c r="JF49" s="713">
        <f>IFERROR(INDEX(Sheep!$R$292:$R$299,JF48,1),0)</f>
        <v>44945</v>
      </c>
      <c r="JG49" s="713">
        <f>IFERROR(INDEX(Sheep!$R$292:$R$299,JG48,1),0)</f>
        <v>44945</v>
      </c>
      <c r="JH49" s="713">
        <f>IFERROR(INDEX(Sheep!$R$292:$R$299,JH48,1),0)</f>
        <v>44945</v>
      </c>
      <c r="JI49" s="713">
        <f>IFERROR(INDEX(Sheep!$R$292:$R$299,JI48,1),0)</f>
        <v>44945</v>
      </c>
      <c r="JJ49" s="713">
        <f>IFERROR(INDEX(Sheep!$R$292:$R$299,JJ48,1),0)</f>
        <v>44945</v>
      </c>
      <c r="JK49" s="713">
        <f>IFERROR(INDEX(Sheep!$R$292:$R$299,JK48,1),0)</f>
        <v>44945</v>
      </c>
      <c r="JL49" s="713">
        <f>IFERROR(INDEX(Sheep!$R$292:$R$299,JL48,1),0)</f>
        <v>44945</v>
      </c>
      <c r="JM49" s="713">
        <f>IFERROR(INDEX(Sheep!$R$292:$R$299,JM48,1),0)</f>
        <v>45311</v>
      </c>
      <c r="JN49" s="713">
        <f>IFERROR(INDEX(Sheep!$R$292:$R$299,JN48,1),0)</f>
        <v>45311</v>
      </c>
      <c r="JO49" s="713">
        <f>IFERROR(INDEX(Sheep!$R$292:$R$299,JO48,1),0)</f>
        <v>45311</v>
      </c>
      <c r="JP49" s="713">
        <f>IFERROR(INDEX(Sheep!$R$292:$R$299,JP48,1),0)</f>
        <v>45311</v>
      </c>
      <c r="JQ49" s="713">
        <f>IFERROR(INDEX(Sheep!$R$292:$R$299,JQ48,1),0)</f>
        <v>45311</v>
      </c>
      <c r="JR49" s="713">
        <f>IFERROR(INDEX(Sheep!$R$292:$R$299,JR48,1),0)</f>
        <v>45311</v>
      </c>
      <c r="JS49" s="713">
        <f>IFERROR(INDEX(Sheep!$R$292:$R$299,JS48,1),0)</f>
        <v>45311</v>
      </c>
      <c r="JT49" s="713">
        <f>IFERROR(INDEX(Sheep!$R$292:$R$299,JT48,1),0)</f>
        <v>45311</v>
      </c>
      <c r="JU49" s="713">
        <f>IFERROR(INDEX(Sheep!$R$292:$R$299,JU48,1),0)</f>
        <v>45311</v>
      </c>
      <c r="JV49" s="713">
        <f>IFERROR(INDEX(Sheep!$R$292:$R$299,JV48,1),0)</f>
        <v>45311</v>
      </c>
      <c r="JW49" s="713">
        <f>IFERROR(INDEX(Sheep!$R$292:$R$299,JW48,1),0)</f>
        <v>45311</v>
      </c>
      <c r="JX49" s="713">
        <f>IFERROR(INDEX(Sheep!$R$292:$R$299,JX48,1),0)</f>
        <v>45311</v>
      </c>
      <c r="JY49" s="713">
        <f>IFERROR(INDEX(Sheep!$R$292:$R$299,JY48,1),0)</f>
        <v>45311</v>
      </c>
      <c r="JZ49" s="713">
        <f>IFERROR(INDEX(Sheep!$R$292:$R$299,JZ48,1),0)</f>
        <v>45311</v>
      </c>
      <c r="KA49" s="713">
        <f>IFERROR(INDEX(Sheep!$R$292:$R$299,KA48,1),0)</f>
        <v>45311</v>
      </c>
      <c r="KB49" s="713">
        <f>IFERROR(INDEX(Sheep!$R$292:$R$299,KB48,1),0)</f>
        <v>45311</v>
      </c>
      <c r="KC49" s="713">
        <f>IFERROR(INDEX(Sheep!$R$292:$R$299,KC48,1),0)</f>
        <v>45311</v>
      </c>
      <c r="KD49" s="713">
        <f>IFERROR(INDEX(Sheep!$R$292:$R$299,KD48,1),0)</f>
        <v>45311</v>
      </c>
      <c r="KE49" s="713">
        <f>IFERROR(INDEX(Sheep!$R$292:$R$299,KE48,1),0)</f>
        <v>45311</v>
      </c>
      <c r="KF49" s="713">
        <f>IFERROR(INDEX(Sheep!$R$292:$R$299,KF48,1),0)</f>
        <v>45311</v>
      </c>
      <c r="KG49" s="713">
        <f>IFERROR(INDEX(Sheep!$R$292:$R$299,KG48,1),0)</f>
        <v>45311</v>
      </c>
      <c r="KH49" s="713">
        <f>IFERROR(INDEX(Sheep!$R$292:$R$299,KH48,1),0)</f>
        <v>45311</v>
      </c>
      <c r="KI49" s="713">
        <f>IFERROR(INDEX(Sheep!$R$292:$R$299,KI48,1),0)</f>
        <v>45311</v>
      </c>
      <c r="KJ49" s="713">
        <f>IFERROR(INDEX(Sheep!$R$292:$R$299,KJ48,1),0)</f>
        <v>45311</v>
      </c>
      <c r="KK49" s="713">
        <f>IFERROR(INDEX(Sheep!$R$292:$R$299,KK48,1),0)</f>
        <v>45311</v>
      </c>
      <c r="KL49" s="713">
        <f>IFERROR(INDEX(Sheep!$R$292:$R$299,KL48,1),0)</f>
        <v>45311</v>
      </c>
      <c r="KM49" s="713">
        <f>IFERROR(INDEX(Sheep!$R$292:$R$299,KM48,1),0)</f>
        <v>45311</v>
      </c>
      <c r="KN49" s="713">
        <f>IFERROR(INDEX(Sheep!$R$292:$R$299,KN48,1),0)</f>
        <v>45311</v>
      </c>
      <c r="KO49" s="713">
        <f>IFERROR(INDEX(Sheep!$R$292:$R$299,KO48,1),0)</f>
        <v>45311</v>
      </c>
      <c r="KP49" s="713">
        <f>IFERROR(INDEX(Sheep!$R$292:$R$299,KP48,1),0)</f>
        <v>45311</v>
      </c>
      <c r="KQ49" s="713">
        <f>IFERROR(INDEX(Sheep!$R$292:$R$299,KQ48,1),0)</f>
        <v>45311</v>
      </c>
      <c r="KR49" s="713">
        <f>IFERROR(INDEX(Sheep!$R$292:$R$299,KR48,1),0)</f>
        <v>45311</v>
      </c>
      <c r="KS49" s="713">
        <f>IFERROR(INDEX(Sheep!$R$292:$R$299,KS48,1),0)</f>
        <v>45311</v>
      </c>
      <c r="KT49" s="713">
        <f>IFERROR(INDEX(Sheep!$R$292:$R$299,KT48,1),0)</f>
        <v>45311</v>
      </c>
      <c r="KU49" s="713">
        <f>IFERROR(INDEX(Sheep!$R$292:$R$299,KU48,1),0)</f>
        <v>45311</v>
      </c>
      <c r="KV49" s="713">
        <f>IFERROR(INDEX(Sheep!$R$292:$R$299,KV48,1),0)</f>
        <v>45311</v>
      </c>
      <c r="KW49" s="713">
        <f>IFERROR(INDEX(Sheep!$R$292:$R$299,KW48,1),0)</f>
        <v>45311</v>
      </c>
      <c r="KX49" s="713">
        <f>IFERROR(INDEX(Sheep!$R$292:$R$299,KX48,1),0)</f>
        <v>45311</v>
      </c>
      <c r="KY49" s="713">
        <f>IFERROR(INDEX(Sheep!$R$292:$R$299,KY48,1),0)</f>
        <v>45311</v>
      </c>
      <c r="KZ49" s="713">
        <f>IFERROR(INDEX(Sheep!$R$292:$R$299,KZ48,1),0)</f>
        <v>45311</v>
      </c>
      <c r="LA49" s="713">
        <f>IFERROR(INDEX(Sheep!$R$292:$R$299,LA48,1),0)</f>
        <v>45311</v>
      </c>
      <c r="LB49" s="713">
        <f>IFERROR(INDEX(Sheep!$R$292:$R$299,LB48,1),0)</f>
        <v>45311</v>
      </c>
      <c r="LC49" s="713">
        <f>IFERROR(INDEX(Sheep!$R$292:$R$299,LC48,1),0)</f>
        <v>45311</v>
      </c>
      <c r="LD49" s="713">
        <f>IFERROR(INDEX(Sheep!$R$292:$R$299,LD48,1),0)</f>
        <v>45311</v>
      </c>
      <c r="LE49" s="713">
        <f>IFERROR(INDEX(Sheep!$R$292:$R$299,LE48,1),0)</f>
        <v>45311</v>
      </c>
      <c r="LF49" s="713">
        <f>IFERROR(INDEX(Sheep!$R$292:$R$299,LF48,1),0)</f>
        <v>45311</v>
      </c>
      <c r="LG49" s="713">
        <f>IFERROR(INDEX(Sheep!$R$292:$R$299,LG48,1),0)</f>
        <v>45311</v>
      </c>
      <c r="LH49" s="713">
        <f>IFERROR(INDEX(Sheep!$R$292:$R$299,LH48,1),0)</f>
        <v>45311</v>
      </c>
      <c r="LI49" s="713">
        <f>IFERROR(INDEX(Sheep!$R$292:$R$299,LI48,1),0)</f>
        <v>45311</v>
      </c>
      <c r="LJ49" s="713">
        <f>IFERROR(INDEX(Sheep!$R$292:$R$299,LJ48,1),0)</f>
        <v>45311</v>
      </c>
      <c r="LK49" s="713">
        <f>IFERROR(INDEX(Sheep!$R$292:$R$299,LK48,1),0)</f>
        <v>45311</v>
      </c>
      <c r="LL49" s="713">
        <f>IFERROR(INDEX(Sheep!$R$292:$R$299,LL48,1),0)</f>
        <v>45311</v>
      </c>
      <c r="LM49" s="713">
        <f>IFERROR(INDEX(Sheep!$R$292:$R$299,LM48,1),0)</f>
        <v>45676</v>
      </c>
      <c r="LN49" s="713">
        <f>IFERROR(INDEX(Sheep!$R$292:$R$299,LN48,1),0)</f>
        <v>45676</v>
      </c>
      <c r="LO49" s="713">
        <f>IFERROR(INDEX(Sheep!$R$292:$R$299,LO48,1),0)</f>
        <v>45676</v>
      </c>
      <c r="LP49" s="713">
        <f>IFERROR(INDEX(Sheep!$R$292:$R$299,LP48,1),0)</f>
        <v>45676</v>
      </c>
      <c r="LQ49" s="713">
        <f>IFERROR(INDEX(Sheep!$R$292:$R$299,LQ48,1),0)</f>
        <v>45676</v>
      </c>
      <c r="LR49" s="713">
        <f>IFERROR(INDEX(Sheep!$R$292:$R$299,LR48,1),0)</f>
        <v>45676</v>
      </c>
      <c r="LS49" s="713">
        <f>IFERROR(INDEX(Sheep!$R$292:$R$299,LS48,1),0)</f>
        <v>45676</v>
      </c>
      <c r="LT49" s="713">
        <f>IFERROR(INDEX(Sheep!$R$292:$R$299,LT48,1),0)</f>
        <v>45676</v>
      </c>
      <c r="LU49" s="713">
        <f>IFERROR(INDEX(Sheep!$R$292:$R$299,LU48,1),0)</f>
        <v>45676</v>
      </c>
      <c r="LV49" s="713">
        <f>IFERROR(INDEX(Sheep!$R$292:$R$299,LV48,1),0)</f>
        <v>45676</v>
      </c>
      <c r="LW49" s="713">
        <f>IFERROR(INDEX(Sheep!$R$292:$R$299,LW48,1),0)</f>
        <v>45676</v>
      </c>
      <c r="LX49" s="713">
        <f>IFERROR(INDEX(Sheep!$R$292:$R$299,LX48,1),0)</f>
        <v>45676</v>
      </c>
      <c r="LY49" s="713">
        <f>IFERROR(INDEX(Sheep!$R$292:$R$299,LY48,1),0)</f>
        <v>45676</v>
      </c>
      <c r="LZ49" s="713">
        <f>IFERROR(INDEX(Sheep!$R$292:$R$299,LZ48,1),0)</f>
        <v>45676</v>
      </c>
      <c r="MA49" s="713">
        <f>IFERROR(INDEX(Sheep!$R$292:$R$299,MA48,1),0)</f>
        <v>45676</v>
      </c>
      <c r="MB49" s="713">
        <f>IFERROR(INDEX(Sheep!$R$292:$R$299,MB48,1),0)</f>
        <v>45676</v>
      </c>
      <c r="MC49" s="713">
        <f>IFERROR(INDEX(Sheep!$R$292:$R$299,MC48,1),0)</f>
        <v>45676</v>
      </c>
      <c r="MD49" s="713">
        <f>IFERROR(INDEX(Sheep!$R$292:$R$299,MD48,1),0)</f>
        <v>45676</v>
      </c>
      <c r="ME49" s="713">
        <f>IFERROR(INDEX(Sheep!$R$292:$R$299,ME48,1),0)</f>
        <v>45676</v>
      </c>
      <c r="MF49" s="713">
        <f>IFERROR(INDEX(Sheep!$R$292:$R$299,MF48,1),0)</f>
        <v>45676</v>
      </c>
      <c r="MG49" s="713">
        <f>IFERROR(INDEX(Sheep!$R$292:$R$299,MG48,1),0)</f>
        <v>45676</v>
      </c>
      <c r="MH49" s="713">
        <f>IFERROR(INDEX(Sheep!$R$292:$R$299,MH48,1),0)</f>
        <v>45676</v>
      </c>
      <c r="MI49" s="713">
        <f>IFERROR(INDEX(Sheep!$R$292:$R$299,MI48,1),0)</f>
        <v>45676</v>
      </c>
      <c r="MJ49" s="713">
        <f>IFERROR(INDEX(Sheep!$R$292:$R$299,MJ48,1),0)</f>
        <v>45676</v>
      </c>
      <c r="MK49" s="713">
        <f>IFERROR(INDEX(Sheep!$R$292:$R$299,MK48,1),0)</f>
        <v>45676</v>
      </c>
      <c r="ML49" s="713">
        <f>IFERROR(INDEX(Sheep!$R$292:$R$299,ML48,1),0)</f>
        <v>45676</v>
      </c>
      <c r="MM49" s="713">
        <f>IFERROR(INDEX(Sheep!$R$292:$R$299,MM48,1),0)</f>
        <v>45676</v>
      </c>
      <c r="MN49" s="713">
        <f>IFERROR(INDEX(Sheep!$R$292:$R$299,MN48,1),0)</f>
        <v>45676</v>
      </c>
      <c r="MO49" s="713">
        <f>IFERROR(INDEX(Sheep!$R$292:$R$299,MO48,1),0)</f>
        <v>45676</v>
      </c>
      <c r="MP49" s="713">
        <f>IFERROR(INDEX(Sheep!$R$292:$R$299,MP48,1),0)</f>
        <v>45676</v>
      </c>
      <c r="MQ49" s="713">
        <f>IFERROR(INDEX(Sheep!$R$292:$R$299,MQ48,1),0)</f>
        <v>45676</v>
      </c>
      <c r="MR49" s="713">
        <f>IFERROR(INDEX(Sheep!$R$292:$R$299,MR48,1),0)</f>
        <v>45676</v>
      </c>
      <c r="MS49" s="713">
        <f>IFERROR(INDEX(Sheep!$R$292:$R$299,MS48,1),0)</f>
        <v>45676</v>
      </c>
      <c r="MT49" s="713">
        <f>IFERROR(INDEX(Sheep!$R$292:$R$299,MT48,1),0)</f>
        <v>45676</v>
      </c>
      <c r="MU49" s="713">
        <f>IFERROR(INDEX(Sheep!$R$292:$R$299,MU48,1),0)</f>
        <v>45676</v>
      </c>
      <c r="MV49" s="713">
        <f>IFERROR(INDEX(Sheep!$R$292:$R$299,MV48,1),0)</f>
        <v>45676</v>
      </c>
      <c r="MW49" s="713">
        <f>IFERROR(INDEX(Sheep!$R$292:$R$299,MW48,1),0)</f>
        <v>45676</v>
      </c>
      <c r="MX49" s="713">
        <f>IFERROR(INDEX(Sheep!$R$292:$R$299,MX48,1),0)</f>
        <v>45676</v>
      </c>
      <c r="MY49" s="713">
        <f>IFERROR(INDEX(Sheep!$R$292:$R$299,MY48,1),0)</f>
        <v>45676</v>
      </c>
      <c r="MZ49" s="713">
        <f>IFERROR(INDEX(Sheep!$R$292:$R$299,MZ48,1),0)</f>
        <v>45676</v>
      </c>
      <c r="NA49" s="713">
        <f>IFERROR(INDEX(Sheep!$R$292:$R$299,NA48,1),0)</f>
        <v>45676</v>
      </c>
      <c r="NB49" s="713">
        <f>IFERROR(INDEX(Sheep!$R$292:$R$299,NB48,1),0)</f>
        <v>45676</v>
      </c>
      <c r="NC49" s="713">
        <f>IFERROR(INDEX(Sheep!$R$292:$R$299,NC48,1),0)</f>
        <v>45676</v>
      </c>
      <c r="ND49" s="713">
        <f>IFERROR(INDEX(Sheep!$R$292:$R$299,ND48,1),0)</f>
        <v>45676</v>
      </c>
      <c r="NE49" s="713">
        <f>IFERROR(INDEX(Sheep!$R$292:$R$299,NE48,1),0)</f>
        <v>45676</v>
      </c>
      <c r="NF49" s="713">
        <f>IFERROR(INDEX(Sheep!$R$292:$R$299,NF48,1),0)</f>
        <v>45676</v>
      </c>
      <c r="NG49" s="713">
        <f>IFERROR(INDEX(Sheep!$R$292:$R$299,NG48,1),0)</f>
        <v>45676</v>
      </c>
      <c r="NH49" s="713">
        <f>IFERROR(INDEX(Sheep!$R$292:$R$299,NH48,1),0)</f>
        <v>45676</v>
      </c>
      <c r="NI49" s="713">
        <f>IFERROR(INDEX(Sheep!$R$292:$R$299,NI48,1),0)</f>
        <v>45676</v>
      </c>
      <c r="NJ49" s="713">
        <f>IFERROR(INDEX(Sheep!$R$292:$R$299,NJ48,1),0)</f>
        <v>45676</v>
      </c>
      <c r="NK49" s="713">
        <f>IFERROR(INDEX(Sheep!$R$292:$R$299,NK48,1),0)</f>
        <v>45676</v>
      </c>
      <c r="NL49" s="713">
        <f>IFERROR(INDEX(Sheep!$R$292:$R$299,NL48,1),0)</f>
        <v>45676</v>
      </c>
      <c r="NM49" s="713">
        <f>IFERROR(INDEX(Sheep!$R$292:$R$299,NM48,1),0)</f>
        <v>46041</v>
      </c>
      <c r="NN49" s="713">
        <f>IFERROR(INDEX(Sheep!$R$292:$R$299,NN48,1),0)</f>
        <v>46041</v>
      </c>
      <c r="NO49" s="713">
        <f>IFERROR(INDEX(Sheep!$R$292:$R$299,NO48,1),0)</f>
        <v>46041</v>
      </c>
      <c r="NP49" s="713">
        <f>IFERROR(INDEX(Sheep!$R$292:$R$299,NP48,1),0)</f>
        <v>46041</v>
      </c>
      <c r="NQ49" s="713">
        <f>IFERROR(INDEX(Sheep!$R$292:$R$299,NQ48,1),0)</f>
        <v>46041</v>
      </c>
      <c r="NR49" s="713">
        <f>IFERROR(INDEX(Sheep!$R$292:$R$299,NR48,1),0)</f>
        <v>46041</v>
      </c>
      <c r="NS49" s="713">
        <f>IFERROR(INDEX(Sheep!$R$292:$R$299,NS48,1),0)</f>
        <v>46041</v>
      </c>
      <c r="NT49" s="713">
        <f>IFERROR(INDEX(Sheep!$R$292:$R$299,NT48,1),0)</f>
        <v>46041</v>
      </c>
      <c r="NU49" s="713">
        <f>IFERROR(INDEX(Sheep!$R$292:$R$299,NU48,1),0)</f>
        <v>46041</v>
      </c>
      <c r="NV49" s="713">
        <f>IFERROR(INDEX(Sheep!$R$292:$R$299,NV48,1),0)</f>
        <v>46041</v>
      </c>
      <c r="NW49" s="713">
        <f>IFERROR(INDEX(Sheep!$R$292:$R$299,NW48,1),0)</f>
        <v>46041</v>
      </c>
      <c r="NX49" s="713">
        <f>IFERROR(INDEX(Sheep!$R$292:$R$299,NX48,1),0)</f>
        <v>46041</v>
      </c>
      <c r="NY49" s="713">
        <f>IFERROR(INDEX(Sheep!$R$292:$R$299,NY48,1),0)</f>
        <v>46041</v>
      </c>
      <c r="NZ49" s="713">
        <f>IFERROR(INDEX(Sheep!$R$292:$R$299,NZ48,1),0)</f>
        <v>46041</v>
      </c>
      <c r="OA49" s="713">
        <f>IFERROR(INDEX(Sheep!$R$292:$R$299,OA48,1),0)</f>
        <v>46041</v>
      </c>
      <c r="OB49" s="713">
        <f>IFERROR(INDEX(Sheep!$R$292:$R$299,OB48,1),0)</f>
        <v>46041</v>
      </c>
      <c r="OC49" s="713">
        <f>IFERROR(INDEX(Sheep!$R$292:$R$299,OC48,1),0)</f>
        <v>46041</v>
      </c>
      <c r="OD49" s="713">
        <f>IFERROR(INDEX(Sheep!$R$292:$R$299,OD48,1),0)</f>
        <v>46041</v>
      </c>
      <c r="OE49" s="713">
        <f>IFERROR(INDEX(Sheep!$R$292:$R$299,OE48,1),0)</f>
        <v>46041</v>
      </c>
      <c r="OF49" s="713">
        <f>IFERROR(INDEX(Sheep!$R$292:$R$299,OF48,1),0)</f>
        <v>46041</v>
      </c>
      <c r="OG49" s="713">
        <f>IFERROR(INDEX(Sheep!$R$292:$R$299,OG48,1),0)</f>
        <v>46041</v>
      </c>
      <c r="OH49" s="713">
        <f>IFERROR(INDEX(Sheep!$R$292:$R$299,OH48,1),0)</f>
        <v>46041</v>
      </c>
      <c r="OI49" s="713">
        <f>IFERROR(INDEX(Sheep!$R$292:$R$299,OI48,1),0)</f>
        <v>46041</v>
      </c>
      <c r="OJ49" s="713">
        <f>IFERROR(INDEX(Sheep!$R$292:$R$299,OJ48,1),0)</f>
        <v>46041</v>
      </c>
      <c r="OK49" s="713">
        <f>IFERROR(INDEX(Sheep!$R$292:$R$299,OK48,1),0)</f>
        <v>46041</v>
      </c>
      <c r="OL49" s="713">
        <f>IFERROR(INDEX(Sheep!$R$292:$R$299,OL48,1),0)</f>
        <v>46041</v>
      </c>
      <c r="OM49" s="713">
        <f>IFERROR(INDEX(Sheep!$R$292:$R$299,OM48,1),0)</f>
        <v>46041</v>
      </c>
      <c r="ON49" s="713">
        <f>IFERROR(INDEX(Sheep!$R$292:$R$299,ON48,1),0)</f>
        <v>46041</v>
      </c>
      <c r="OO49" s="713">
        <f>IFERROR(INDEX(Sheep!$R$292:$R$299,OO48,1),0)</f>
        <v>46041</v>
      </c>
      <c r="OP49" s="713">
        <f>IFERROR(INDEX(Sheep!$R$292:$R$299,OP48,1),0)</f>
        <v>46041</v>
      </c>
      <c r="OQ49" s="713">
        <f>IFERROR(INDEX(Sheep!$R$292:$R$299,OQ48,1),0)</f>
        <v>46041</v>
      </c>
      <c r="OR49" s="713">
        <f>IFERROR(INDEX(Sheep!$R$292:$R$299,OR48,1),0)</f>
        <v>46041</v>
      </c>
      <c r="OS49" s="713">
        <f>IFERROR(INDEX(Sheep!$R$292:$R$299,OS48,1),0)</f>
        <v>46041</v>
      </c>
      <c r="OT49" s="713">
        <f>IFERROR(INDEX(Sheep!$R$292:$R$299,OT48,1),0)</f>
        <v>46041</v>
      </c>
      <c r="OU49" s="713">
        <f>IFERROR(INDEX(Sheep!$R$292:$R$299,OU48,1),0)</f>
        <v>46041</v>
      </c>
      <c r="OV49" s="713">
        <f>IFERROR(INDEX(Sheep!$R$292:$R$299,OV48,1),0)</f>
        <v>46041</v>
      </c>
      <c r="OW49" s="713">
        <f>IFERROR(INDEX(Sheep!$R$292:$R$299,OW48,1),0)</f>
        <v>46041</v>
      </c>
      <c r="OX49" s="713">
        <f>IFERROR(INDEX(Sheep!$R$292:$R$299,OX48,1),0)</f>
        <v>46041</v>
      </c>
      <c r="OY49" s="713">
        <f>IFERROR(INDEX(Sheep!$R$292:$R$299,OY48,1),0)</f>
        <v>46041</v>
      </c>
      <c r="OZ49" s="713">
        <f>IFERROR(INDEX(Sheep!$R$292:$R$299,OZ48,1),0)</f>
        <v>46041</v>
      </c>
      <c r="PA49" s="713">
        <f>IFERROR(INDEX(Sheep!$R$292:$R$299,PA48,1),0)</f>
        <v>46041</v>
      </c>
      <c r="PB49" s="713">
        <f>IFERROR(INDEX(Sheep!$R$292:$R$299,PB48,1),0)</f>
        <v>46041</v>
      </c>
      <c r="PC49" s="713">
        <f>IFERROR(INDEX(Sheep!$R$292:$R$299,PC48,1),0)</f>
        <v>46041</v>
      </c>
      <c r="PD49" s="713">
        <f>IFERROR(INDEX(Sheep!$R$292:$R$299,PD48,1),0)</f>
        <v>46041</v>
      </c>
      <c r="PE49" s="713">
        <f>IFERROR(INDEX(Sheep!$R$292:$R$299,PE48,1),0)</f>
        <v>46041</v>
      </c>
      <c r="PF49" s="713">
        <f>IFERROR(INDEX(Sheep!$R$292:$R$299,PF48,1),0)</f>
        <v>46041</v>
      </c>
      <c r="PG49" s="713">
        <f>IFERROR(INDEX(Sheep!$R$292:$R$299,PG48,1),0)</f>
        <v>46041</v>
      </c>
      <c r="PH49" s="713">
        <f>IFERROR(INDEX(Sheep!$R$292:$R$299,PH48,1),0)</f>
        <v>46041</v>
      </c>
      <c r="PI49" s="713">
        <f>IFERROR(INDEX(Sheep!$R$292:$R$299,PI48,1),0)</f>
        <v>46041</v>
      </c>
      <c r="PJ49" s="713">
        <f>IFERROR(INDEX(Sheep!$R$292:$R$299,PJ48,1),0)</f>
        <v>46041</v>
      </c>
      <c r="PK49" s="713">
        <f>IFERROR(INDEX(Sheep!$R$292:$R$299,PK48,1),0)</f>
        <v>46041</v>
      </c>
      <c r="PL49" s="713">
        <f>IFERROR(INDEX(Sheep!$R$292:$R$299,PL48,1),0)</f>
        <v>46041</v>
      </c>
      <c r="PM49" s="713">
        <f>IFERROR(INDEX(Sheep!$R$292:$R$299,PM48,1),0)</f>
        <v>46406</v>
      </c>
      <c r="PN49" s="713">
        <f>IFERROR(INDEX(Sheep!$R$292:$R$299,PN48,1),0)</f>
        <v>46406</v>
      </c>
      <c r="PO49" s="713">
        <f>IFERROR(INDEX(Sheep!$R$292:$R$299,PO48,1),0)</f>
        <v>46406</v>
      </c>
      <c r="PP49" s="713">
        <f>IFERROR(INDEX(Sheep!$R$292:$R$299,PP48,1),0)</f>
        <v>46406</v>
      </c>
      <c r="PQ49" s="713">
        <f>IFERROR(INDEX(Sheep!$R$292:$R$299,PQ48,1),0)</f>
        <v>46406</v>
      </c>
      <c r="PR49" s="713">
        <f>IFERROR(INDEX(Sheep!$R$292:$R$299,PR48,1),0)</f>
        <v>46406</v>
      </c>
      <c r="PS49" s="713">
        <f>IFERROR(INDEX(Sheep!$R$292:$R$299,PS48,1),0)</f>
        <v>46406</v>
      </c>
      <c r="PT49" s="713">
        <f>IFERROR(INDEX(Sheep!$R$292:$R$299,PT48,1),0)</f>
        <v>46406</v>
      </c>
      <c r="PU49" s="713">
        <f>IFERROR(INDEX(Sheep!$R$292:$R$299,PU48,1),0)</f>
        <v>46406</v>
      </c>
      <c r="PV49" s="713">
        <f>IFERROR(INDEX(Sheep!$R$292:$R$299,PV48,1),0)</f>
        <v>46406</v>
      </c>
      <c r="PW49" s="713">
        <f>IFERROR(INDEX(Sheep!$R$292:$R$299,PW48,1),0)</f>
        <v>46406</v>
      </c>
      <c r="PX49" s="713">
        <f>IFERROR(INDEX(Sheep!$R$292:$R$299,PX48,1),0)</f>
        <v>46406</v>
      </c>
      <c r="PY49" s="713">
        <f>IFERROR(INDEX(Sheep!$R$292:$R$299,PY48,1),0)</f>
        <v>46406</v>
      </c>
      <c r="PZ49" s="713">
        <f>IFERROR(INDEX(Sheep!$R$292:$R$299,PZ48,1),0)</f>
        <v>46406</v>
      </c>
      <c r="QA49" s="713">
        <f>IFERROR(INDEX(Sheep!$R$292:$R$299,QA48,1),0)</f>
        <v>46406</v>
      </c>
      <c r="QB49" s="713">
        <f>IFERROR(INDEX(Sheep!$R$292:$R$299,QB48,1),0)</f>
        <v>46406</v>
      </c>
      <c r="QC49" s="713">
        <f>IFERROR(INDEX(Sheep!$R$292:$R$299,QC48,1),0)</f>
        <v>46406</v>
      </c>
      <c r="QD49" s="713">
        <f>IFERROR(INDEX(Sheep!$R$292:$R$299,QD48,1),0)</f>
        <v>46406</v>
      </c>
      <c r="QE49" s="713">
        <f>IFERROR(INDEX(Sheep!$R$292:$R$299,QE48,1),0)</f>
        <v>46406</v>
      </c>
      <c r="QF49" s="713">
        <f>IFERROR(INDEX(Sheep!$R$292:$R$299,QF48,1),0)</f>
        <v>46406</v>
      </c>
      <c r="QG49" s="713">
        <f>IFERROR(INDEX(Sheep!$R$292:$R$299,QG48,1),0)</f>
        <v>46406</v>
      </c>
      <c r="QH49" s="713">
        <f>IFERROR(INDEX(Sheep!$R$292:$R$299,QH48,1),0)</f>
        <v>46406</v>
      </c>
      <c r="QI49" s="713">
        <f>IFERROR(INDEX(Sheep!$R$292:$R$299,QI48,1),0)</f>
        <v>46406</v>
      </c>
      <c r="QJ49" s="713">
        <f>IFERROR(INDEX(Sheep!$R$292:$R$299,QJ48,1),0)</f>
        <v>46406</v>
      </c>
      <c r="QK49" s="713">
        <f>IFERROR(INDEX(Sheep!$R$292:$R$299,QK48,1),0)</f>
        <v>46406</v>
      </c>
      <c r="QL49" s="713">
        <f>IFERROR(INDEX(Sheep!$R$292:$R$299,QL48,1),0)</f>
        <v>46406</v>
      </c>
      <c r="QM49" s="713">
        <f>IFERROR(INDEX(Sheep!$R$292:$R$299,QM48,1),0)</f>
        <v>46406</v>
      </c>
      <c r="QN49" s="713">
        <f>IFERROR(INDEX(Sheep!$R$292:$R$299,QN48,1),0)</f>
        <v>46406</v>
      </c>
      <c r="QO49" s="713">
        <f>IFERROR(INDEX(Sheep!$R$292:$R$299,QO48,1),0)</f>
        <v>46406</v>
      </c>
      <c r="QP49" s="713">
        <f>IFERROR(INDEX(Sheep!$R$292:$R$299,QP48,1),0)</f>
        <v>46406</v>
      </c>
      <c r="QQ49" s="713">
        <f>IFERROR(INDEX(Sheep!$R$292:$R$299,QQ48,1),0)</f>
        <v>46406</v>
      </c>
      <c r="QR49" s="713">
        <f>IFERROR(INDEX(Sheep!$R$292:$R$299,QR48,1),0)</f>
        <v>46406</v>
      </c>
      <c r="QS49" s="713">
        <f>IFERROR(INDEX(Sheep!$R$292:$R$299,QS48,1),0)</f>
        <v>46406</v>
      </c>
      <c r="QT49" s="713">
        <f>IFERROR(INDEX(Sheep!$R$292:$R$299,QT48,1),0)</f>
        <v>46406</v>
      </c>
      <c r="QU49" s="713">
        <f>IFERROR(INDEX(Sheep!$R$292:$R$299,QU48,1),0)</f>
        <v>46406</v>
      </c>
      <c r="QV49" s="713">
        <f>IFERROR(INDEX(Sheep!$R$292:$R$299,QV48,1),0)</f>
        <v>46406</v>
      </c>
      <c r="QW49" s="713">
        <f>IFERROR(INDEX(Sheep!$R$292:$R$299,QW48,1),0)</f>
        <v>46406</v>
      </c>
      <c r="QX49" s="713">
        <f>IFERROR(INDEX(Sheep!$R$292:$R$299,QX48,1),0)</f>
        <v>46406</v>
      </c>
      <c r="QY49" s="713">
        <f>IFERROR(INDEX(Sheep!$R$292:$R$299,QY48,1),0)</f>
        <v>46406</v>
      </c>
      <c r="QZ49" s="713">
        <f>IFERROR(INDEX(Sheep!$R$292:$R$299,QZ48,1),0)</f>
        <v>46406</v>
      </c>
      <c r="RA49" s="713">
        <f>IFERROR(INDEX(Sheep!$R$292:$R$299,RA48,1),0)</f>
        <v>46406</v>
      </c>
      <c r="RB49" s="713">
        <f>IFERROR(INDEX(Sheep!$R$292:$R$299,RB48,1),0)</f>
        <v>46406</v>
      </c>
      <c r="RC49" s="713">
        <f>IFERROR(INDEX(Sheep!$R$292:$R$299,RC48,1),0)</f>
        <v>46406</v>
      </c>
      <c r="RD49" s="713">
        <f>IFERROR(INDEX(Sheep!$R$292:$R$299,RD48,1),0)</f>
        <v>46406</v>
      </c>
      <c r="RE49" s="713">
        <f>IFERROR(INDEX(Sheep!$R$292:$R$299,RE48,1),0)</f>
        <v>46406</v>
      </c>
      <c r="RF49" s="713">
        <f>IFERROR(INDEX(Sheep!$R$292:$R$299,RF48,1),0)</f>
        <v>46406</v>
      </c>
      <c r="RG49" s="713">
        <f>IFERROR(INDEX(Sheep!$R$292:$R$299,RG48,1),0)</f>
        <v>46406</v>
      </c>
      <c r="RH49" s="713">
        <f>IFERROR(INDEX(Sheep!$R$292:$R$299,RH48,1),0)</f>
        <v>46406</v>
      </c>
      <c r="RI49" s="713">
        <f>IFERROR(INDEX(Sheep!$R$292:$R$299,RI48,1),0)</f>
        <v>46406</v>
      </c>
      <c r="RJ49" s="713">
        <f>IFERROR(INDEX(Sheep!$R$292:$R$299,RJ48,1),0)</f>
        <v>46406</v>
      </c>
      <c r="RK49" s="713">
        <f>IFERROR(INDEX(Sheep!$R$292:$R$299,RK48,1),0)</f>
        <v>46406</v>
      </c>
      <c r="RL49" s="713">
        <f>IFERROR(INDEX(Sheep!$R$292:$R$299,RL48,1),0)</f>
        <v>46406</v>
      </c>
      <c r="RM49" s="713">
        <f>IFERROR(INDEX(Sheep!$R$292:$R$299,RM48,1),0)</f>
        <v>46406</v>
      </c>
      <c r="RN49" s="713">
        <f>IFERROR(INDEX(Sheep!$R$292:$R$299,RN48,1),0)</f>
        <v>46406</v>
      </c>
      <c r="RO49" s="713">
        <f>IFERROR(INDEX(Sheep!$R$292:$R$299,RO48,1),0)</f>
        <v>46406</v>
      </c>
      <c r="RP49" s="713">
        <f>IFERROR(INDEX(Sheep!$R$292:$R$299,RP48,1),0)</f>
        <v>46406</v>
      </c>
      <c r="RQ49" s="713">
        <f>IFERROR(INDEX(Sheep!$R$292:$R$299,RQ48,1),0)</f>
        <v>46406</v>
      </c>
      <c r="RR49" s="713">
        <f>IFERROR(INDEX(Sheep!$R$292:$R$299,RR48,1),0)</f>
        <v>46406</v>
      </c>
      <c r="RS49" s="713">
        <f>IFERROR(INDEX(Sheep!$R$292:$R$299,RS48,1),0)</f>
        <v>46406</v>
      </c>
      <c r="RT49" s="713">
        <f>IFERROR(INDEX(Sheep!$R$292:$R$299,RT48,1),0)</f>
        <v>46406</v>
      </c>
      <c r="RU49" s="713">
        <f>IFERROR(INDEX(Sheep!$R$292:$R$299,RU48,1),0)</f>
        <v>46406</v>
      </c>
      <c r="RV49" s="713">
        <f>IFERROR(INDEX(Sheep!$R$292:$R$299,RV48,1),0)</f>
        <v>46406</v>
      </c>
      <c r="RW49" s="713">
        <f>IFERROR(INDEX(Sheep!$R$292:$R$299,RW48,1),0)</f>
        <v>46406</v>
      </c>
      <c r="RX49" s="713">
        <f>IFERROR(INDEX(Sheep!$R$292:$R$299,RX48,1),0)</f>
        <v>46406</v>
      </c>
      <c r="RY49" s="713">
        <f>IFERROR(INDEX(Sheep!$R$292:$R$299,RY48,1),0)</f>
        <v>46406</v>
      </c>
      <c r="RZ49" s="713">
        <f>IFERROR(INDEX(Sheep!$R$292:$R$299,RZ48,1),0)</f>
        <v>46406</v>
      </c>
      <c r="SA49" s="713">
        <f>IFERROR(INDEX(Sheep!$R$292:$R$299,SA48,1),0)</f>
        <v>46406</v>
      </c>
      <c r="SB49" s="713">
        <f>IFERROR(INDEX(Sheep!$R$292:$R$299,SB48,1),0)</f>
        <v>46406</v>
      </c>
      <c r="SC49" s="713">
        <f>IFERROR(INDEX(Sheep!$R$292:$R$299,SC48,1),0)</f>
        <v>46406</v>
      </c>
      <c r="SD49" s="713">
        <f>IFERROR(INDEX(Sheep!$R$292:$R$299,SD48,1),0)</f>
        <v>46406</v>
      </c>
      <c r="SE49" s="713">
        <f>IFERROR(INDEX(Sheep!$R$292:$R$299,SE48,1),0)</f>
        <v>46406</v>
      </c>
      <c r="SF49" s="713">
        <f>IFERROR(INDEX(Sheep!$R$292:$R$299,SF48,1),0)</f>
        <v>46406</v>
      </c>
      <c r="SG49" s="713">
        <f>IFERROR(INDEX(Sheep!$R$292:$R$299,SG48,1),0)</f>
        <v>46406</v>
      </c>
      <c r="SH49" s="713">
        <f>IFERROR(INDEX(Sheep!$R$292:$R$299,SH48,1),0)</f>
        <v>46406</v>
      </c>
      <c r="SI49" s="713">
        <f>IFERROR(INDEX(Sheep!$R$292:$R$299,SI48,1),0)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Sheep!$H253</f>
        <v>Win</v>
      </c>
      <c r="K50" s="440" t="str">
        <f xml:space="preserve">                    IF(AND((K$44                                  -Sheep!$N$253                               )&gt;(K$44-L$44),(K$44                                  -Sheep!$N$253                                )&lt;=0),"Born","")
&amp;                   IF(AND((K$44-Sheep!$R$320-Sheep!$N$253                                )&gt;(K$44-L$44),(K$44-Sheep!$R$320-Sheep!$N$253                                )&lt;=0),"WeanStd","")
&amp;                   IF(AND((K$44-Sheep!$R$321-Sheep!$N$253                                )&gt;(K$44-L$44),(K$44-Sheep!$R$321-Sheep!$N$253                                )&lt;=0),"WeanAlt1","")
&amp;                   IF(AND((K$44-Sheep!$R$322-Sheep!$N$253                                )&gt;(K$44-L$44),(K$44-Sheep!$R$322-Sheep!$N$253                                )&lt;=0),"WeanAlt2","")
&amp;IFERROR(IF(AND((K$44-K49                                                                                     )&gt;(K$44-L$44),(K$44-K49                                                                                     )&lt;=0),"Join-"    &amp;K48,""),"")
&amp;IFERROR(IF(AND((K$44-K49-INDEX(Sheep!$V$327:$V$334,K48,1))&gt;(K$44-L$44),(K$44-K49-INDEX(Sheep!$V$327:$V$334,K48,1))&lt;=0),"Scan-"  &amp;K48,""),"")
&amp;IFERROR(IF(AND((K$44-K49-150                                                                            )&gt;(K$44-L$44),(K$44-K49-150                                                                             )&lt;=0),"Birth-" &amp;K48,""),"")
&amp;IFERROR(IF(AND((K$44-K49-150-Sheep!$R$320                                           )&gt;(K$44-L$44),(K$44-K49-150-Sheep!$R$320                                            )&lt;=0),"Wean-"&amp;K48,""),"")
&amp;IFERROR(IF(AND((K$44-K49-150-Sheep!$R$321                                           )&gt;(K$44-L$44),(K$44-K49-150-Sheep!$R$321                                            )&lt;=0),"Alt1-"   &amp;K48,""),"")
&amp;IFERROR(IF(AND((K$44-K49-150-Sheep!$R$322                                           )&gt;(K$44-L$44),(K$44-K49-150-Sheep!$R$322                                            )&lt;=0),"Alt2-"   &amp;K48,""),"")</f>
        <v/>
      </c>
      <c r="L50" s="440" t="str">
        <f xml:space="preserve">                    IF(AND((L$44                                  -Sheep!$N$253                               )&gt;(L$44-M$44),(L$44                                  -Sheep!$N$253                                )&lt;=0),"Born","")
&amp;                   IF(AND((L$44-Sheep!$R$320-Sheep!$N$253                                )&gt;(L$44-M$44),(L$44-Sheep!$R$320-Sheep!$N$253                                )&lt;=0),"WeanStd","")
&amp;                   IF(AND((L$44-Sheep!$R$321-Sheep!$N$253                                )&gt;(L$44-M$44),(L$44-Sheep!$R$321-Sheep!$N$253                                )&lt;=0),"WeanAlt1","")
&amp;                   IF(AND((L$44-Sheep!$R$322-Sheep!$N$253                                )&gt;(L$44-M$44),(L$44-Sheep!$R$322-Sheep!$N$253                                )&lt;=0),"WeanAlt2","")
&amp;IFERROR(IF(AND((L$44-L49                                                                                     )&gt;(L$44-M$44),(L$44-L49                                                                                     )&lt;=0),"Join-"    &amp;L48,""),"")
&amp;IFERROR(IF(AND((L$44-L49-INDEX(Sheep!$V$327:$V$334,L48,1))&gt;(L$44-M$44),(L$44-L49-INDEX(Sheep!$V$327:$V$334,L48,1))&lt;=0),"Scan-"  &amp;L48,""),"")
&amp;IFERROR(IF(AND((L$44-L49-150                                                                            )&gt;(L$44-M$44),(L$44-L49-150                                                                             )&lt;=0),"Birth-" &amp;L48,""),"")
&amp;IFERROR(IF(AND((L$44-L49-150-Sheep!$R$320                                           )&gt;(L$44-M$44),(L$44-L49-150-Sheep!$R$320                                            )&lt;=0),"Wean-"&amp;L48,""),"")
&amp;IFERROR(IF(AND((L$44-L49-150-Sheep!$R$321                                           )&gt;(L$44-M$44),(L$44-L49-150-Sheep!$R$321                                            )&lt;=0),"Alt1-"   &amp;L48,""),"")
&amp;IFERROR(IF(AND((L$44-L49-150-Sheep!$R$322                                           )&gt;(L$44-M$44),(L$44-L49-150-Sheep!$R$322                                            )&lt;=0),"Alt2-"   &amp;L48,""),"")</f>
        <v/>
      </c>
      <c r="M50" s="440" t="str">
        <f xml:space="preserve">                    IF(AND((M$44                                  -Sheep!$N$253                               )&gt;(M$44-N$44),(M$44                                  -Sheep!$N$253                                )&lt;=0),"Born","")
&amp;                   IF(AND((M$44-Sheep!$R$320-Sheep!$N$253                                )&gt;(M$44-N$44),(M$44-Sheep!$R$320-Sheep!$N$253                                )&lt;=0),"WeanStd","")
&amp;                   IF(AND((M$44-Sheep!$R$321-Sheep!$N$253                                )&gt;(M$44-N$44),(M$44-Sheep!$R$321-Sheep!$N$253                                )&lt;=0),"WeanAlt1","")
&amp;                   IF(AND((M$44-Sheep!$R$322-Sheep!$N$253                                )&gt;(M$44-N$44),(M$44-Sheep!$R$322-Sheep!$N$253                                )&lt;=0),"WeanAlt2","")
&amp;IFERROR(IF(AND((M$44-M49                                                                                     )&gt;(M$44-N$44),(M$44-M49                                                                                     )&lt;=0),"Join-"    &amp;M48,""),"")
&amp;IFERROR(IF(AND((M$44-M49-INDEX(Sheep!$V$327:$V$334,M48,1))&gt;(M$44-N$44),(M$44-M49-INDEX(Sheep!$V$327:$V$334,M48,1))&lt;=0),"Scan-"  &amp;M48,""),"")
&amp;IFERROR(IF(AND((M$44-M49-150                                                                            )&gt;(M$44-N$44),(M$44-M49-150                                                                             )&lt;=0),"Birth-" &amp;M48,""),"")
&amp;IFERROR(IF(AND((M$44-M49-150-Sheep!$R$320                                           )&gt;(M$44-N$44),(M$44-M49-150-Sheep!$R$320                                            )&lt;=0),"Wean-"&amp;M48,""),"")
&amp;IFERROR(IF(AND((M$44-M49-150-Sheep!$R$321                                           )&gt;(M$44-N$44),(M$44-M49-150-Sheep!$R$321                                            )&lt;=0),"Alt1-"   &amp;M48,""),"")
&amp;IFERROR(IF(AND((M$44-M49-150-Sheep!$R$322                                           )&gt;(M$44-N$44),(M$44-M49-150-Sheep!$R$322                                            )&lt;=0),"Alt2-"   &amp;M48,""),"")</f>
        <v/>
      </c>
      <c r="N50" s="440" t="str">
        <f xml:space="preserve">                    IF(AND((N$44                                  -Sheep!$N$253                               )&gt;(N$44-O$44),(N$44                                  -Sheep!$N$253                                )&lt;=0),"Born","")
&amp;                   IF(AND((N$44-Sheep!$R$320-Sheep!$N$253                                )&gt;(N$44-O$44),(N$44-Sheep!$R$320-Sheep!$N$253                                )&lt;=0),"WeanStd","")
&amp;                   IF(AND((N$44-Sheep!$R$321-Sheep!$N$253                                )&gt;(N$44-O$44),(N$44-Sheep!$R$321-Sheep!$N$253                                )&lt;=0),"WeanAlt1","")
&amp;                   IF(AND((N$44-Sheep!$R$322-Sheep!$N$253                                )&gt;(N$44-O$44),(N$44-Sheep!$R$322-Sheep!$N$253                                )&lt;=0),"WeanAlt2","")
&amp;IFERROR(IF(AND((N$44-N49                                                                                     )&gt;(N$44-O$44),(N$44-N49                                                                                     )&lt;=0),"Join-"    &amp;N48,""),"")
&amp;IFERROR(IF(AND((N$44-N49-INDEX(Sheep!$V$327:$V$334,N48,1))&gt;(N$44-O$44),(N$44-N49-INDEX(Sheep!$V$327:$V$334,N48,1))&lt;=0),"Scan-"  &amp;N48,""),"")
&amp;IFERROR(IF(AND((N$44-N49-150                                                                            )&gt;(N$44-O$44),(N$44-N49-150                                                                             )&lt;=0),"Birth-" &amp;N48,""),"")
&amp;IFERROR(IF(AND((N$44-N49-150-Sheep!$R$320                                           )&gt;(N$44-O$44),(N$44-N49-150-Sheep!$R$320                                            )&lt;=0),"Wean-"&amp;N48,""),"")
&amp;IFERROR(IF(AND((N$44-N49-150-Sheep!$R$321                                           )&gt;(N$44-O$44),(N$44-N49-150-Sheep!$R$321                                            )&lt;=0),"Alt1-"   &amp;N48,""),"")
&amp;IFERROR(IF(AND((N$44-N49-150-Sheep!$R$322                                           )&gt;(N$44-O$44),(N$44-N49-150-Sheep!$R$322                                            )&lt;=0),"Alt2-"   &amp;N48,""),"")</f>
        <v/>
      </c>
      <c r="O50" s="440" t="str">
        <f xml:space="preserve">                    IF(AND((O$44                                  -Sheep!$N$253                               )&gt;(O$44-P$44),(O$44                                  -Sheep!$N$253                                )&lt;=0),"Born","")
&amp;                   IF(AND((O$44-Sheep!$R$320-Sheep!$N$253                                )&gt;(O$44-P$44),(O$44-Sheep!$R$320-Sheep!$N$253                                )&lt;=0),"WeanStd","")
&amp;                   IF(AND((O$44-Sheep!$R$321-Sheep!$N$253                                )&gt;(O$44-P$44),(O$44-Sheep!$R$321-Sheep!$N$253                                )&lt;=0),"WeanAlt1","")
&amp;                   IF(AND((O$44-Sheep!$R$322-Sheep!$N$253                                )&gt;(O$44-P$44),(O$44-Sheep!$R$322-Sheep!$N$253                                )&lt;=0),"WeanAlt2","")
&amp;IFERROR(IF(AND((O$44-O49                                                                                     )&gt;(O$44-P$44),(O$44-O49                                                                                     )&lt;=0),"Join-"    &amp;O48,""),"")
&amp;IFERROR(IF(AND((O$44-O49-INDEX(Sheep!$V$327:$V$334,O48,1))&gt;(O$44-P$44),(O$44-O49-INDEX(Sheep!$V$327:$V$334,O48,1))&lt;=0),"Scan-"  &amp;O48,""),"")
&amp;IFERROR(IF(AND((O$44-O49-150                                                                            )&gt;(O$44-P$44),(O$44-O49-150                                                                             )&lt;=0),"Birth-" &amp;O48,""),"")
&amp;IFERROR(IF(AND((O$44-O49-150-Sheep!$R$320                                           )&gt;(O$44-P$44),(O$44-O49-150-Sheep!$R$320                                            )&lt;=0),"Wean-"&amp;O48,""),"")
&amp;IFERROR(IF(AND((O$44-O49-150-Sheep!$R$321                                           )&gt;(O$44-P$44),(O$44-O49-150-Sheep!$R$321                                            )&lt;=0),"Alt1-"   &amp;O48,""),"")
&amp;IFERROR(IF(AND((O$44-O49-150-Sheep!$R$322                                           )&gt;(O$44-P$44),(O$44-O49-150-Sheep!$R$322                                            )&lt;=0),"Alt2-"   &amp;O48,""),"")</f>
        <v/>
      </c>
      <c r="P50" s="440" t="str">
        <f xml:space="preserve">                    IF(AND((P$44                                  -Sheep!$N$253                               )&gt;(P$44-Q$44),(P$44                                  -Sheep!$N$253                                )&lt;=0),"Born","")
&amp;                   IF(AND((P$44-Sheep!$R$320-Sheep!$N$253                                )&gt;(P$44-Q$44),(P$44-Sheep!$R$320-Sheep!$N$253                                )&lt;=0),"WeanStd","")
&amp;                   IF(AND((P$44-Sheep!$R$321-Sheep!$N$253                                )&gt;(P$44-Q$44),(P$44-Sheep!$R$321-Sheep!$N$253                                )&lt;=0),"WeanAlt1","")
&amp;                   IF(AND((P$44-Sheep!$R$322-Sheep!$N$253                                )&gt;(P$44-Q$44),(P$44-Sheep!$R$322-Sheep!$N$253                                )&lt;=0),"WeanAlt2","")
&amp;IFERROR(IF(AND((P$44-P49                                                                                     )&gt;(P$44-Q$44),(P$44-P49                                                                                     )&lt;=0),"Join-"    &amp;P48,""),"")
&amp;IFERROR(IF(AND((P$44-P49-INDEX(Sheep!$V$327:$V$334,P48,1))&gt;(P$44-Q$44),(P$44-P49-INDEX(Sheep!$V$327:$V$334,P48,1))&lt;=0),"Scan-"  &amp;P48,""),"")
&amp;IFERROR(IF(AND((P$44-P49-150                                                                            )&gt;(P$44-Q$44),(P$44-P49-150                                                                             )&lt;=0),"Birth-" &amp;P48,""),"")
&amp;IFERROR(IF(AND((P$44-P49-150-Sheep!$R$320                                           )&gt;(P$44-Q$44),(P$44-P49-150-Sheep!$R$320                                            )&lt;=0),"Wean-"&amp;P48,""),"")
&amp;IFERROR(IF(AND((P$44-P49-150-Sheep!$R$321                                           )&gt;(P$44-Q$44),(P$44-P49-150-Sheep!$R$321                                            )&lt;=0),"Alt1-"   &amp;P48,""),"")
&amp;IFERROR(IF(AND((P$44-P49-150-Sheep!$R$322                                           )&gt;(P$44-Q$44),(P$44-P49-150-Sheep!$R$322                                            )&lt;=0),"Alt2-"   &amp;P48,""),"")</f>
        <v/>
      </c>
      <c r="Q50" s="440" t="str">
        <f xml:space="preserve">                    IF(AND((Q$44                                  -Sheep!$N$253                               )&gt;(Q$44-R$44),(Q$44                                  -Sheep!$N$253                                )&lt;=0),"Born","")
&amp;                   IF(AND((Q$44-Sheep!$R$320-Sheep!$N$253                                )&gt;(Q$44-R$44),(Q$44-Sheep!$R$320-Sheep!$N$253                                )&lt;=0),"WeanStd","")
&amp;                   IF(AND((Q$44-Sheep!$R$321-Sheep!$N$253                                )&gt;(Q$44-R$44),(Q$44-Sheep!$R$321-Sheep!$N$253                                )&lt;=0),"WeanAlt1","")
&amp;                   IF(AND((Q$44-Sheep!$R$322-Sheep!$N$253                                )&gt;(Q$44-R$44),(Q$44-Sheep!$R$322-Sheep!$N$253                                )&lt;=0),"WeanAlt2","")
&amp;IFERROR(IF(AND((Q$44-Q49                                                                                     )&gt;(Q$44-R$44),(Q$44-Q49                                                                                     )&lt;=0),"Join-"    &amp;Q48,""),"")
&amp;IFERROR(IF(AND((Q$44-Q49-INDEX(Sheep!$V$327:$V$334,Q48,1))&gt;(Q$44-R$44),(Q$44-Q49-INDEX(Sheep!$V$327:$V$334,Q48,1))&lt;=0),"Scan-"  &amp;Q48,""),"")
&amp;IFERROR(IF(AND((Q$44-Q49-150                                                                            )&gt;(Q$44-R$44),(Q$44-Q49-150                                                                             )&lt;=0),"Birth-" &amp;Q48,""),"")
&amp;IFERROR(IF(AND((Q$44-Q49-150-Sheep!$R$320                                           )&gt;(Q$44-R$44),(Q$44-Q49-150-Sheep!$R$320                                            )&lt;=0),"Wean-"&amp;Q48,""),"")
&amp;IFERROR(IF(AND((Q$44-Q49-150-Sheep!$R$321                                           )&gt;(Q$44-R$44),(Q$44-Q49-150-Sheep!$R$321                                            )&lt;=0),"Alt1-"   &amp;Q48,""),"")
&amp;IFERROR(IF(AND((Q$44-Q49-150-Sheep!$R$322                                           )&gt;(Q$44-R$44),(Q$44-Q49-150-Sheep!$R$322                                            )&lt;=0),"Alt2-"   &amp;Q48,""),"")</f>
        <v/>
      </c>
      <c r="R50" s="440" t="str">
        <f xml:space="preserve">                    IF(AND((R$44                                  -Sheep!$N$253                               )&gt;(R$44-S$44),(R$44                                  -Sheep!$N$253                                )&lt;=0),"Born","")
&amp;                   IF(AND((R$44-Sheep!$R$320-Sheep!$N$253                                )&gt;(R$44-S$44),(R$44-Sheep!$R$320-Sheep!$N$253                                )&lt;=0),"WeanStd","")
&amp;                   IF(AND((R$44-Sheep!$R$321-Sheep!$N$253                                )&gt;(R$44-S$44),(R$44-Sheep!$R$321-Sheep!$N$253                                )&lt;=0),"WeanAlt1","")
&amp;                   IF(AND((R$44-Sheep!$R$322-Sheep!$N$253                                )&gt;(R$44-S$44),(R$44-Sheep!$R$322-Sheep!$N$253                                )&lt;=0),"WeanAlt2","")
&amp;IFERROR(IF(AND((R$44-R49                                                                                     )&gt;(R$44-S$44),(R$44-R49                                                                                     )&lt;=0),"Join-"    &amp;R48,""),"")
&amp;IFERROR(IF(AND((R$44-R49-INDEX(Sheep!$V$327:$V$334,R48,1))&gt;(R$44-S$44),(R$44-R49-INDEX(Sheep!$V$327:$V$334,R48,1))&lt;=0),"Scan-"  &amp;R48,""),"")
&amp;IFERROR(IF(AND((R$44-R49-150                                                                            )&gt;(R$44-S$44),(R$44-R49-150                                                                             )&lt;=0),"Birth-" &amp;R48,""),"")
&amp;IFERROR(IF(AND((R$44-R49-150-Sheep!$R$320                                           )&gt;(R$44-S$44),(R$44-R49-150-Sheep!$R$320                                            )&lt;=0),"Wean-"&amp;R48,""),"")
&amp;IFERROR(IF(AND((R$44-R49-150-Sheep!$R$321                                           )&gt;(R$44-S$44),(R$44-R49-150-Sheep!$R$321                                            )&lt;=0),"Alt1-"   &amp;R48,""),"")
&amp;IFERROR(IF(AND((R$44-R49-150-Sheep!$R$322                                           )&gt;(R$44-S$44),(R$44-R49-150-Sheep!$R$322                                            )&lt;=0),"Alt2-"   &amp;R48,""),"")</f>
        <v/>
      </c>
      <c r="S50" s="440" t="str">
        <f xml:space="preserve">                    IF(AND((S$44                                  -Sheep!$N$253                               )&gt;(S$44-T$44),(S$44                                  -Sheep!$N$253                                )&lt;=0),"Born","")
&amp;                   IF(AND((S$44-Sheep!$R$320-Sheep!$N$253                                )&gt;(S$44-T$44),(S$44-Sheep!$R$320-Sheep!$N$253                                )&lt;=0),"WeanStd","")
&amp;                   IF(AND((S$44-Sheep!$R$321-Sheep!$N$253                                )&gt;(S$44-T$44),(S$44-Sheep!$R$321-Sheep!$N$253                                )&lt;=0),"WeanAlt1","")
&amp;                   IF(AND((S$44-Sheep!$R$322-Sheep!$N$253                                )&gt;(S$44-T$44),(S$44-Sheep!$R$322-Sheep!$N$253                                )&lt;=0),"WeanAlt2","")
&amp;IFERROR(IF(AND((S$44-S49                                                                                     )&gt;(S$44-T$44),(S$44-S49                                                                                     )&lt;=0),"Join-"    &amp;S48,""),"")
&amp;IFERROR(IF(AND((S$44-S49-INDEX(Sheep!$V$327:$V$334,S48,1))&gt;(S$44-T$44),(S$44-S49-INDEX(Sheep!$V$327:$V$334,S48,1))&lt;=0),"Scan-"  &amp;S48,""),"")
&amp;IFERROR(IF(AND((S$44-S49-150                                                                            )&gt;(S$44-T$44),(S$44-S49-150                                                                             )&lt;=0),"Birth-" &amp;S48,""),"")
&amp;IFERROR(IF(AND((S$44-S49-150-Sheep!$R$320                                           )&gt;(S$44-T$44),(S$44-S49-150-Sheep!$R$320                                            )&lt;=0),"Wean-"&amp;S48,""),"")
&amp;IFERROR(IF(AND((S$44-S49-150-Sheep!$R$321                                           )&gt;(S$44-T$44),(S$44-S49-150-Sheep!$R$321                                            )&lt;=0),"Alt1-"   &amp;S48,""),"")
&amp;IFERROR(IF(AND((S$44-S49-150-Sheep!$R$322                                           )&gt;(S$44-T$44),(S$44-S49-150-Sheep!$R$322                                            )&lt;=0),"Alt2-"   &amp;S48,""),"")</f>
        <v/>
      </c>
      <c r="T50" s="440" t="str">
        <f xml:space="preserve">                    IF(AND((T$44                                  -Sheep!$N$253                               )&gt;(T$44-U$44),(T$44                                  -Sheep!$N$253                                )&lt;=0),"Born","")
&amp;                   IF(AND((T$44-Sheep!$R$320-Sheep!$N$253                                )&gt;(T$44-U$44),(T$44-Sheep!$R$320-Sheep!$N$253                                )&lt;=0),"WeanStd","")
&amp;                   IF(AND((T$44-Sheep!$R$321-Sheep!$N$253                                )&gt;(T$44-U$44),(T$44-Sheep!$R$321-Sheep!$N$253                                )&lt;=0),"WeanAlt1","")
&amp;                   IF(AND((T$44-Sheep!$R$322-Sheep!$N$253                                )&gt;(T$44-U$44),(T$44-Sheep!$R$322-Sheep!$N$253                                )&lt;=0),"WeanAlt2","")
&amp;IFERROR(IF(AND((T$44-T49                                                                                     )&gt;(T$44-U$44),(T$44-T49                                                                                     )&lt;=0),"Join-"    &amp;T48,""),"")
&amp;IFERROR(IF(AND((T$44-T49-INDEX(Sheep!$V$327:$V$334,T48,1))&gt;(T$44-U$44),(T$44-T49-INDEX(Sheep!$V$327:$V$334,T48,1))&lt;=0),"Scan-"  &amp;T48,""),"")
&amp;IFERROR(IF(AND((T$44-T49-150                                                                            )&gt;(T$44-U$44),(T$44-T49-150                                                                             )&lt;=0),"Birth-" &amp;T48,""),"")
&amp;IFERROR(IF(AND((T$44-T49-150-Sheep!$R$320                                           )&gt;(T$44-U$44),(T$44-T49-150-Sheep!$R$320                                            )&lt;=0),"Wean-"&amp;T48,""),"")
&amp;IFERROR(IF(AND((T$44-T49-150-Sheep!$R$321                                           )&gt;(T$44-U$44),(T$44-T49-150-Sheep!$R$321                                            )&lt;=0),"Alt1-"   &amp;T48,""),"")
&amp;IFERROR(IF(AND((T$44-T49-150-Sheep!$R$322                                           )&gt;(T$44-U$44),(T$44-T49-150-Sheep!$R$322                                            )&lt;=0),"Alt2-"   &amp;T48,""),"")</f>
        <v/>
      </c>
      <c r="U50" s="440" t="str">
        <f xml:space="preserve">                    IF(AND((U$44                                  -Sheep!$N$253                               )&gt;(U$44-V$44),(U$44                                  -Sheep!$N$253                                )&lt;=0),"Born","")
&amp;                   IF(AND((U$44-Sheep!$R$320-Sheep!$N$253                                )&gt;(U$44-V$44),(U$44-Sheep!$R$320-Sheep!$N$253                                )&lt;=0),"WeanStd","")
&amp;                   IF(AND((U$44-Sheep!$R$321-Sheep!$N$253                                )&gt;(U$44-V$44),(U$44-Sheep!$R$321-Sheep!$N$253                                )&lt;=0),"WeanAlt1","")
&amp;                   IF(AND((U$44-Sheep!$R$322-Sheep!$N$253                                )&gt;(U$44-V$44),(U$44-Sheep!$R$322-Sheep!$N$253                                )&lt;=0),"WeanAlt2","")
&amp;IFERROR(IF(AND((U$44-U49                                                                                     )&gt;(U$44-V$44),(U$44-U49                                                                                     )&lt;=0),"Join-"    &amp;U48,""),"")
&amp;IFERROR(IF(AND((U$44-U49-INDEX(Sheep!$V$327:$V$334,U48,1))&gt;(U$44-V$44),(U$44-U49-INDEX(Sheep!$V$327:$V$334,U48,1))&lt;=0),"Scan-"  &amp;U48,""),"")
&amp;IFERROR(IF(AND((U$44-U49-150                                                                            )&gt;(U$44-V$44),(U$44-U49-150                                                                             )&lt;=0),"Birth-" &amp;U48,""),"")
&amp;IFERROR(IF(AND((U$44-U49-150-Sheep!$R$320                                           )&gt;(U$44-V$44),(U$44-U49-150-Sheep!$R$320                                            )&lt;=0),"Wean-"&amp;U48,""),"")
&amp;IFERROR(IF(AND((U$44-U49-150-Sheep!$R$321                                           )&gt;(U$44-V$44),(U$44-U49-150-Sheep!$R$321                                            )&lt;=0),"Alt1-"   &amp;U48,""),"")
&amp;IFERROR(IF(AND((U$44-U49-150-Sheep!$R$322                                           )&gt;(U$44-V$44),(U$44-U49-150-Sheep!$R$322                                            )&lt;=0),"Alt2-"   &amp;U48,""),"")</f>
        <v/>
      </c>
      <c r="V50" s="440" t="str">
        <f xml:space="preserve">                    IF(AND((V$44                                  -Sheep!$N$253                               )&gt;(V$44-W$44),(V$44                                  -Sheep!$N$253                                )&lt;=0),"Born","")
&amp;                   IF(AND((V$44-Sheep!$R$320-Sheep!$N$253                                )&gt;(V$44-W$44),(V$44-Sheep!$R$320-Sheep!$N$253                                )&lt;=0),"WeanStd","")
&amp;                   IF(AND((V$44-Sheep!$R$321-Sheep!$N$253                                )&gt;(V$44-W$44),(V$44-Sheep!$R$321-Sheep!$N$253                                )&lt;=0),"WeanAlt1","")
&amp;                   IF(AND((V$44-Sheep!$R$322-Sheep!$N$253                                )&gt;(V$44-W$44),(V$44-Sheep!$R$322-Sheep!$N$253                                )&lt;=0),"WeanAlt2","")
&amp;IFERROR(IF(AND((V$44-V49                                                                                     )&gt;(V$44-W$44),(V$44-V49                                                                                     )&lt;=0),"Join-"    &amp;V48,""),"")
&amp;IFERROR(IF(AND((V$44-V49-INDEX(Sheep!$V$327:$V$334,V48,1))&gt;(V$44-W$44),(V$44-V49-INDEX(Sheep!$V$327:$V$334,V48,1))&lt;=0),"Scan-"  &amp;V48,""),"")
&amp;IFERROR(IF(AND((V$44-V49-150                                                                            )&gt;(V$44-W$44),(V$44-V49-150                                                                             )&lt;=0),"Birth-" &amp;V48,""),"")
&amp;IFERROR(IF(AND((V$44-V49-150-Sheep!$R$320                                           )&gt;(V$44-W$44),(V$44-V49-150-Sheep!$R$320                                            )&lt;=0),"Wean-"&amp;V48,""),"")
&amp;IFERROR(IF(AND((V$44-V49-150-Sheep!$R$321                                           )&gt;(V$44-W$44),(V$44-V49-150-Sheep!$R$321                                            )&lt;=0),"Alt1-"   &amp;V48,""),"")
&amp;IFERROR(IF(AND((V$44-V49-150-Sheep!$R$322                                           )&gt;(V$44-W$44),(V$44-V49-150-Sheep!$R$322                                            )&lt;=0),"Alt2-"   &amp;V48,""),"")</f>
        <v/>
      </c>
      <c r="W50" s="440" t="str">
        <f xml:space="preserve">                    IF(AND((W$44                                  -Sheep!$N$253                               )&gt;(W$44-X$44),(W$44                                  -Sheep!$N$253                                )&lt;=0),"Born","")
&amp;                   IF(AND((W$44-Sheep!$R$320-Sheep!$N$253                                )&gt;(W$44-X$44),(W$44-Sheep!$R$320-Sheep!$N$253                                )&lt;=0),"WeanStd","")
&amp;                   IF(AND((W$44-Sheep!$R$321-Sheep!$N$253                                )&gt;(W$44-X$44),(W$44-Sheep!$R$321-Sheep!$N$253                                )&lt;=0),"WeanAlt1","")
&amp;                   IF(AND((W$44-Sheep!$R$322-Sheep!$N$253                                )&gt;(W$44-X$44),(W$44-Sheep!$R$322-Sheep!$N$253                                )&lt;=0),"WeanAlt2","")
&amp;IFERROR(IF(AND((W$44-W49                                                                                     )&gt;(W$44-X$44),(W$44-W49                                                                                     )&lt;=0),"Join-"    &amp;W48,""),"")
&amp;IFERROR(IF(AND((W$44-W49-INDEX(Sheep!$V$327:$V$334,W48,1))&gt;(W$44-X$44),(W$44-W49-INDEX(Sheep!$V$327:$V$334,W48,1))&lt;=0),"Scan-"  &amp;W48,""),"")
&amp;IFERROR(IF(AND((W$44-W49-150                                                                            )&gt;(W$44-X$44),(W$44-W49-150                                                                             )&lt;=0),"Birth-" &amp;W48,""),"")
&amp;IFERROR(IF(AND((W$44-W49-150-Sheep!$R$320                                           )&gt;(W$44-X$44),(W$44-W49-150-Sheep!$R$320                                            )&lt;=0),"Wean-"&amp;W48,""),"")
&amp;IFERROR(IF(AND((W$44-W49-150-Sheep!$R$321                                           )&gt;(W$44-X$44),(W$44-W49-150-Sheep!$R$321                                            )&lt;=0),"Alt1-"   &amp;W48,""),"")
&amp;IFERROR(IF(AND((W$44-W49-150-Sheep!$R$322                                           )&gt;(W$44-X$44),(W$44-W49-150-Sheep!$R$322                                            )&lt;=0),"Alt2-"   &amp;W48,""),"")</f>
        <v/>
      </c>
      <c r="X50" s="440" t="str">
        <f xml:space="preserve">                    IF(AND((X$44                                  -Sheep!$N$253                               )&gt;(X$44-Y$44),(X$44                                  -Sheep!$N$253                                )&lt;=0),"Born","")
&amp;                   IF(AND((X$44-Sheep!$R$320-Sheep!$N$253                                )&gt;(X$44-Y$44),(X$44-Sheep!$R$320-Sheep!$N$253                                )&lt;=0),"WeanStd","")
&amp;                   IF(AND((X$44-Sheep!$R$321-Sheep!$N$253                                )&gt;(X$44-Y$44),(X$44-Sheep!$R$321-Sheep!$N$253                                )&lt;=0),"WeanAlt1","")
&amp;                   IF(AND((X$44-Sheep!$R$322-Sheep!$N$253                                )&gt;(X$44-Y$44),(X$44-Sheep!$R$322-Sheep!$N$253                                )&lt;=0),"WeanAlt2","")
&amp;IFERROR(IF(AND((X$44-X49                                                                                     )&gt;(X$44-Y$44),(X$44-X49                                                                                     )&lt;=0),"Join-"    &amp;X48,""),"")
&amp;IFERROR(IF(AND((X$44-X49-INDEX(Sheep!$V$327:$V$334,X48,1))&gt;(X$44-Y$44),(X$44-X49-INDEX(Sheep!$V$327:$V$334,X48,1))&lt;=0),"Scan-"  &amp;X48,""),"")
&amp;IFERROR(IF(AND((X$44-X49-150                                                                            )&gt;(X$44-Y$44),(X$44-X49-150                                                                             )&lt;=0),"Birth-" &amp;X48,""),"")
&amp;IFERROR(IF(AND((X$44-X49-150-Sheep!$R$320                                           )&gt;(X$44-Y$44),(X$44-X49-150-Sheep!$R$320                                            )&lt;=0),"Wean-"&amp;X48,""),"")
&amp;IFERROR(IF(AND((X$44-X49-150-Sheep!$R$321                                           )&gt;(X$44-Y$44),(X$44-X49-150-Sheep!$R$321                                            )&lt;=0),"Alt1-"   &amp;X48,""),"")
&amp;IFERROR(IF(AND((X$44-X49-150-Sheep!$R$322                                           )&gt;(X$44-Y$44),(X$44-X49-150-Sheep!$R$322                                            )&lt;=0),"Alt2-"   &amp;X48,""),"")</f>
        <v/>
      </c>
      <c r="Y50" s="440" t="str">
        <f xml:space="preserve">                    IF(AND((Y$44                                  -Sheep!$N$253                               )&gt;(Y$44-Z$44),(Y$44                                  -Sheep!$N$253                                )&lt;=0),"Born","")
&amp;                   IF(AND((Y$44-Sheep!$R$320-Sheep!$N$253                                )&gt;(Y$44-Z$44),(Y$44-Sheep!$R$320-Sheep!$N$253                                )&lt;=0),"WeanStd","")
&amp;                   IF(AND((Y$44-Sheep!$R$321-Sheep!$N$253                                )&gt;(Y$44-Z$44),(Y$44-Sheep!$R$321-Sheep!$N$253                                )&lt;=0),"WeanAlt1","")
&amp;                   IF(AND((Y$44-Sheep!$R$322-Sheep!$N$253                                )&gt;(Y$44-Z$44),(Y$44-Sheep!$R$322-Sheep!$N$253                                )&lt;=0),"WeanAlt2","")
&amp;IFERROR(IF(AND((Y$44-Y49                                                                                     )&gt;(Y$44-Z$44),(Y$44-Y49                                                                                     )&lt;=0),"Join-"    &amp;Y48,""),"")
&amp;IFERROR(IF(AND((Y$44-Y49-INDEX(Sheep!$V$327:$V$334,Y48,1))&gt;(Y$44-Z$44),(Y$44-Y49-INDEX(Sheep!$V$327:$V$334,Y48,1))&lt;=0),"Scan-"  &amp;Y48,""),"")
&amp;IFERROR(IF(AND((Y$44-Y49-150                                                                            )&gt;(Y$44-Z$44),(Y$44-Y49-150                                                                             )&lt;=0),"Birth-" &amp;Y48,""),"")
&amp;IFERROR(IF(AND((Y$44-Y49-150-Sheep!$R$320                                           )&gt;(Y$44-Z$44),(Y$44-Y49-150-Sheep!$R$320                                            )&lt;=0),"Wean-"&amp;Y48,""),"")
&amp;IFERROR(IF(AND((Y$44-Y49-150-Sheep!$R$321                                           )&gt;(Y$44-Z$44),(Y$44-Y49-150-Sheep!$R$321                                            )&lt;=0),"Alt1-"   &amp;Y48,""),"")
&amp;IFERROR(IF(AND((Y$44-Y49-150-Sheep!$R$322                                           )&gt;(Y$44-Z$44),(Y$44-Y49-150-Sheep!$R$322                                            )&lt;=0),"Alt2-"   &amp;Y48,""),"")</f>
        <v/>
      </c>
      <c r="Z50" s="440" t="str">
        <f xml:space="preserve">                    IF(AND((Z$44                                  -Sheep!$N$253                               )&gt;(Z$44-AA$44),(Z$44                                  -Sheep!$N$253                                )&lt;=0),"Born","")
&amp;                   IF(AND((Z$44-Sheep!$R$320-Sheep!$N$253                                )&gt;(Z$44-AA$44),(Z$44-Sheep!$R$320-Sheep!$N$253                                )&lt;=0),"WeanStd","")
&amp;                   IF(AND((Z$44-Sheep!$R$321-Sheep!$N$253                                )&gt;(Z$44-AA$44),(Z$44-Sheep!$R$321-Sheep!$N$253                                )&lt;=0),"WeanAlt1","")
&amp;                   IF(AND((Z$44-Sheep!$R$322-Sheep!$N$253                                )&gt;(Z$44-AA$44),(Z$44-Sheep!$R$322-Sheep!$N$253                                )&lt;=0),"WeanAlt2","")
&amp;IFERROR(IF(AND((Z$44-Z49                                                                                     )&gt;(Z$44-AA$44),(Z$44-Z49                                                                                     )&lt;=0),"Join-"    &amp;Z48,""),"")
&amp;IFERROR(IF(AND((Z$44-Z49-INDEX(Sheep!$V$327:$V$334,Z48,1))&gt;(Z$44-AA$44),(Z$44-Z49-INDEX(Sheep!$V$327:$V$334,Z48,1))&lt;=0),"Scan-"  &amp;Z48,""),"")
&amp;IFERROR(IF(AND((Z$44-Z49-150                                                                            )&gt;(Z$44-AA$44),(Z$44-Z49-150                                                                             )&lt;=0),"Birth-" &amp;Z48,""),"")
&amp;IFERROR(IF(AND((Z$44-Z49-150-Sheep!$R$320                                           )&gt;(Z$44-AA$44),(Z$44-Z49-150-Sheep!$R$320                                            )&lt;=0),"Wean-"&amp;Z48,""),"")
&amp;IFERROR(IF(AND((Z$44-Z49-150-Sheep!$R$321                                           )&gt;(Z$44-AA$44),(Z$44-Z49-150-Sheep!$R$321                                            )&lt;=0),"Alt1-"   &amp;Z48,""),"")
&amp;IFERROR(IF(AND((Z$44-Z49-150-Sheep!$R$322                                           )&gt;(Z$44-AA$44),(Z$44-Z49-150-Sheep!$R$322                                            )&lt;=0),"Alt2-"   &amp;Z48,""),"")</f>
        <v/>
      </c>
      <c r="AA50" s="440" t="str">
        <f xml:space="preserve">                    IF(AND((AA$44                                  -Sheep!$N$253                               )&gt;(AA$44-AB$44),(AA$44                                  -Sheep!$N$253                                )&lt;=0),"Born","")
&amp;                   IF(AND((AA$44-Sheep!$R$320-Sheep!$N$253                                )&gt;(AA$44-AB$44),(AA$44-Sheep!$R$320-Sheep!$N$253                                )&lt;=0),"WeanStd","")
&amp;                   IF(AND((AA$44-Sheep!$R$321-Sheep!$N$253                                )&gt;(AA$44-AB$44),(AA$44-Sheep!$R$321-Sheep!$N$253                                )&lt;=0),"WeanAlt1","")
&amp;                   IF(AND((AA$44-Sheep!$R$322-Sheep!$N$253                                )&gt;(AA$44-AB$44),(AA$44-Sheep!$R$322-Sheep!$N$253                                )&lt;=0),"WeanAlt2","")
&amp;IFERROR(IF(AND((AA$44-AA49                                                                                     )&gt;(AA$44-AB$44),(AA$44-AA49                                                                                     )&lt;=0),"Join-"    &amp;AA48,""),"")
&amp;IFERROR(IF(AND((AA$44-AA49-INDEX(Sheep!$V$327:$V$334,AA48,1))&gt;(AA$44-AB$44),(AA$44-AA49-INDEX(Sheep!$V$327:$V$334,AA48,1))&lt;=0),"Scan-"  &amp;AA48,""),"")
&amp;IFERROR(IF(AND((AA$44-AA49-150                                                                            )&gt;(AA$44-AB$44),(AA$44-AA49-150                                                                             )&lt;=0),"Birth-" &amp;AA48,""),"")
&amp;IFERROR(IF(AND((AA$44-AA49-150-Sheep!$R$320                                           )&gt;(AA$44-AB$44),(AA$44-AA49-150-Sheep!$R$320                                            )&lt;=0),"Wean-"&amp;AA48,""),"")
&amp;IFERROR(IF(AND((AA$44-AA49-150-Sheep!$R$321                                           )&gt;(AA$44-AB$44),(AA$44-AA49-150-Sheep!$R$321                                            )&lt;=0),"Alt1-"   &amp;AA48,""),"")
&amp;IFERROR(IF(AND((AA$44-AA49-150-Sheep!$R$322                                           )&gt;(AA$44-AB$44),(AA$44-AA49-150-Sheep!$R$322                                            )&lt;=0),"Alt2-"   &amp;AA48,""),"")</f>
        <v/>
      </c>
      <c r="AB50" s="440" t="str">
        <f xml:space="preserve">                    IF(AND((AB$44                                  -Sheep!$N$253                               )&gt;(AB$44-AC$44),(AB$44                                  -Sheep!$N$253                                )&lt;=0),"Born","")
&amp;                   IF(AND((AB$44-Sheep!$R$320-Sheep!$N$253                                )&gt;(AB$44-AC$44),(AB$44-Sheep!$R$320-Sheep!$N$253                                )&lt;=0),"WeanStd","")
&amp;                   IF(AND((AB$44-Sheep!$R$321-Sheep!$N$253                                )&gt;(AB$44-AC$44),(AB$44-Sheep!$R$321-Sheep!$N$253                                )&lt;=0),"WeanAlt1","")
&amp;                   IF(AND((AB$44-Sheep!$R$322-Sheep!$N$253                                )&gt;(AB$44-AC$44),(AB$44-Sheep!$R$322-Sheep!$N$253                                )&lt;=0),"WeanAlt2","")
&amp;IFERROR(IF(AND((AB$44-AB49                                                                                     )&gt;(AB$44-AC$44),(AB$44-AB49                                                                                     )&lt;=0),"Join-"    &amp;AB48,""),"")
&amp;IFERROR(IF(AND((AB$44-AB49-INDEX(Sheep!$V$327:$V$334,AB48,1))&gt;(AB$44-AC$44),(AB$44-AB49-INDEX(Sheep!$V$327:$V$334,AB48,1))&lt;=0),"Scan-"  &amp;AB48,""),"")
&amp;IFERROR(IF(AND((AB$44-AB49-150                                                                            )&gt;(AB$44-AC$44),(AB$44-AB49-150                                                                             )&lt;=0),"Birth-" &amp;AB48,""),"")
&amp;IFERROR(IF(AND((AB$44-AB49-150-Sheep!$R$320                                           )&gt;(AB$44-AC$44),(AB$44-AB49-150-Sheep!$R$320                                            )&lt;=0),"Wean-"&amp;AB48,""),"")
&amp;IFERROR(IF(AND((AB$44-AB49-150-Sheep!$R$321                                           )&gt;(AB$44-AC$44),(AB$44-AB49-150-Sheep!$R$321                                            )&lt;=0),"Alt1-"   &amp;AB48,""),"")
&amp;IFERROR(IF(AND((AB$44-AB49-150-Sheep!$R$322                                           )&gt;(AB$44-AC$44),(AB$44-AB49-150-Sheep!$R$322                                            )&lt;=0),"Alt2-"   &amp;AB48,""),"")</f>
        <v/>
      </c>
      <c r="AC50" s="440" t="str">
        <f xml:space="preserve">                    IF(AND((AC$44                                  -Sheep!$N$253                               )&gt;(AC$44-AD$44),(AC$44                                  -Sheep!$N$253                                )&lt;=0),"Born","")
&amp;                   IF(AND((AC$44-Sheep!$R$320-Sheep!$N$253                                )&gt;(AC$44-AD$44),(AC$44-Sheep!$R$320-Sheep!$N$253                                )&lt;=0),"WeanStd","")
&amp;                   IF(AND((AC$44-Sheep!$R$321-Sheep!$N$253                                )&gt;(AC$44-AD$44),(AC$44-Sheep!$R$321-Sheep!$N$253                                )&lt;=0),"WeanAlt1","")
&amp;                   IF(AND((AC$44-Sheep!$R$322-Sheep!$N$253                                )&gt;(AC$44-AD$44),(AC$44-Sheep!$R$322-Sheep!$N$253                                )&lt;=0),"WeanAlt2","")
&amp;IFERROR(IF(AND((AC$44-AC49                                                                                     )&gt;(AC$44-AD$44),(AC$44-AC49                                                                                     )&lt;=0),"Join-"    &amp;AC48,""),"")
&amp;IFERROR(IF(AND((AC$44-AC49-INDEX(Sheep!$V$327:$V$334,AC48,1))&gt;(AC$44-AD$44),(AC$44-AC49-INDEX(Sheep!$V$327:$V$334,AC48,1))&lt;=0),"Scan-"  &amp;AC48,""),"")
&amp;IFERROR(IF(AND((AC$44-AC49-150                                                                            )&gt;(AC$44-AD$44),(AC$44-AC49-150                                                                             )&lt;=0),"Birth-" &amp;AC48,""),"")
&amp;IFERROR(IF(AND((AC$44-AC49-150-Sheep!$R$320                                           )&gt;(AC$44-AD$44),(AC$44-AC49-150-Sheep!$R$320                                            )&lt;=0),"Wean-"&amp;AC48,""),"")
&amp;IFERROR(IF(AND((AC$44-AC49-150-Sheep!$R$321                                           )&gt;(AC$44-AD$44),(AC$44-AC49-150-Sheep!$R$321                                            )&lt;=0),"Alt1-"   &amp;AC48,""),"")
&amp;IFERROR(IF(AND((AC$44-AC49-150-Sheep!$R$322                                           )&gt;(AC$44-AD$44),(AC$44-AC49-150-Sheep!$R$322                                            )&lt;=0),"Alt2-"   &amp;AC48,""),"")</f>
        <v/>
      </c>
      <c r="AD50" s="440" t="str">
        <f xml:space="preserve">                    IF(AND((AD$44                                  -Sheep!$N$253                               )&gt;(AD$44-AE$44),(AD$44                                  -Sheep!$N$253                                )&lt;=0),"Born","")
&amp;                   IF(AND((AD$44-Sheep!$R$320-Sheep!$N$253                                )&gt;(AD$44-AE$44),(AD$44-Sheep!$R$320-Sheep!$N$253                                )&lt;=0),"WeanStd","")
&amp;                   IF(AND((AD$44-Sheep!$R$321-Sheep!$N$253                                )&gt;(AD$44-AE$44),(AD$44-Sheep!$R$321-Sheep!$N$253                                )&lt;=0),"WeanAlt1","")
&amp;                   IF(AND((AD$44-Sheep!$R$322-Sheep!$N$253                                )&gt;(AD$44-AE$44),(AD$44-Sheep!$R$322-Sheep!$N$253                                )&lt;=0),"WeanAlt2","")
&amp;IFERROR(IF(AND((AD$44-AD49                                                                                     )&gt;(AD$44-AE$44),(AD$44-AD49                                                                                     )&lt;=0),"Join-"    &amp;AD48,""),"")
&amp;IFERROR(IF(AND((AD$44-AD49-INDEX(Sheep!$V$327:$V$334,AD48,1))&gt;(AD$44-AE$44),(AD$44-AD49-INDEX(Sheep!$V$327:$V$334,AD48,1))&lt;=0),"Scan-"  &amp;AD48,""),"")
&amp;IFERROR(IF(AND((AD$44-AD49-150                                                                            )&gt;(AD$44-AE$44),(AD$44-AD49-150                                                                             )&lt;=0),"Birth-" &amp;AD48,""),"")
&amp;IFERROR(IF(AND((AD$44-AD49-150-Sheep!$R$320                                           )&gt;(AD$44-AE$44),(AD$44-AD49-150-Sheep!$R$320                                            )&lt;=0),"Wean-"&amp;AD48,""),"")
&amp;IFERROR(IF(AND((AD$44-AD49-150-Sheep!$R$321                                           )&gt;(AD$44-AE$44),(AD$44-AD49-150-Sheep!$R$321                                            )&lt;=0),"Alt1-"   &amp;AD48,""),"")
&amp;IFERROR(IF(AND((AD$44-AD49-150-Sheep!$R$322                                           )&gt;(AD$44-AE$44),(AD$44-AD49-150-Sheep!$R$322                                            )&lt;=0),"Alt2-"   &amp;AD48,""),"")</f>
        <v/>
      </c>
      <c r="AE50" s="440" t="str">
        <f xml:space="preserve">                    IF(AND((AE$44                                  -Sheep!$N$253                               )&gt;(AE$44-AF$44),(AE$44                                  -Sheep!$N$253                                )&lt;=0),"Born","")
&amp;                   IF(AND((AE$44-Sheep!$R$320-Sheep!$N$253                                )&gt;(AE$44-AF$44),(AE$44-Sheep!$R$320-Sheep!$N$253                                )&lt;=0),"WeanStd","")
&amp;                   IF(AND((AE$44-Sheep!$R$321-Sheep!$N$253                                )&gt;(AE$44-AF$44),(AE$44-Sheep!$R$321-Sheep!$N$253                                )&lt;=0),"WeanAlt1","")
&amp;                   IF(AND((AE$44-Sheep!$R$322-Sheep!$N$253                                )&gt;(AE$44-AF$44),(AE$44-Sheep!$R$322-Sheep!$N$253                                )&lt;=0),"WeanAlt2","")
&amp;IFERROR(IF(AND((AE$44-AE49                                                                                     )&gt;(AE$44-AF$44),(AE$44-AE49                                                                                     )&lt;=0),"Join-"    &amp;AE48,""),"")
&amp;IFERROR(IF(AND((AE$44-AE49-INDEX(Sheep!$V$327:$V$334,AE48,1))&gt;(AE$44-AF$44),(AE$44-AE49-INDEX(Sheep!$V$327:$V$334,AE48,1))&lt;=0),"Scan-"  &amp;AE48,""),"")
&amp;IFERROR(IF(AND((AE$44-AE49-150                                                                            )&gt;(AE$44-AF$44),(AE$44-AE49-150                                                                             )&lt;=0),"Birth-" &amp;AE48,""),"")
&amp;IFERROR(IF(AND((AE$44-AE49-150-Sheep!$R$320                                           )&gt;(AE$44-AF$44),(AE$44-AE49-150-Sheep!$R$320                                            )&lt;=0),"Wean-"&amp;AE48,""),"")
&amp;IFERROR(IF(AND((AE$44-AE49-150-Sheep!$R$321                                           )&gt;(AE$44-AF$44),(AE$44-AE49-150-Sheep!$R$321                                            )&lt;=0),"Alt1-"   &amp;AE48,""),"")
&amp;IFERROR(IF(AND((AE$44-AE49-150-Sheep!$R$322                                           )&gt;(AE$44-AF$44),(AE$44-AE49-150-Sheep!$R$322                                            )&lt;=0),"Alt2-"   &amp;AE48,""),"")</f>
        <v/>
      </c>
      <c r="AF50" s="440" t="str">
        <f xml:space="preserve">                    IF(AND((AF$44                                  -Sheep!$N$253                               )&gt;(AF$44-AG$44),(AF$44                                  -Sheep!$N$253                                )&lt;=0),"Born","")
&amp;                   IF(AND((AF$44-Sheep!$R$320-Sheep!$N$253                                )&gt;(AF$44-AG$44),(AF$44-Sheep!$R$320-Sheep!$N$253                                )&lt;=0),"WeanStd","")
&amp;                   IF(AND((AF$44-Sheep!$R$321-Sheep!$N$253                                )&gt;(AF$44-AG$44),(AF$44-Sheep!$R$321-Sheep!$N$253                                )&lt;=0),"WeanAlt1","")
&amp;                   IF(AND((AF$44-Sheep!$R$322-Sheep!$N$253                                )&gt;(AF$44-AG$44),(AF$44-Sheep!$R$322-Sheep!$N$253                                )&lt;=0),"WeanAlt2","")
&amp;IFERROR(IF(AND((AF$44-AF49                                                                                     )&gt;(AF$44-AG$44),(AF$44-AF49                                                                                     )&lt;=0),"Join-"    &amp;AF48,""),"")
&amp;IFERROR(IF(AND((AF$44-AF49-INDEX(Sheep!$V$327:$V$334,AF48,1))&gt;(AF$44-AG$44),(AF$44-AF49-INDEX(Sheep!$V$327:$V$334,AF48,1))&lt;=0),"Scan-"  &amp;AF48,""),"")
&amp;IFERROR(IF(AND((AF$44-AF49-150                                                                            )&gt;(AF$44-AG$44),(AF$44-AF49-150                                                                             )&lt;=0),"Birth-" &amp;AF48,""),"")
&amp;IFERROR(IF(AND((AF$44-AF49-150-Sheep!$R$320                                           )&gt;(AF$44-AG$44),(AF$44-AF49-150-Sheep!$R$320                                            )&lt;=0),"Wean-"&amp;AF48,""),"")
&amp;IFERROR(IF(AND((AF$44-AF49-150-Sheep!$R$321                                           )&gt;(AF$44-AG$44),(AF$44-AF49-150-Sheep!$R$321                                            )&lt;=0),"Alt1-"   &amp;AF48,""),"")
&amp;IFERROR(IF(AND((AF$44-AF49-150-Sheep!$R$322                                           )&gt;(AF$44-AG$44),(AF$44-AF49-150-Sheep!$R$322                                            )&lt;=0),"Alt2-"   &amp;AF48,""),"")</f>
        <v/>
      </c>
      <c r="AG50" s="440" t="str">
        <f xml:space="preserve">                    IF(AND((AG$44                                  -Sheep!$N$253                               )&gt;(AG$44-AH$44),(AG$44                                  -Sheep!$N$253                                )&lt;=0),"Born","")
&amp;                   IF(AND((AG$44-Sheep!$R$320-Sheep!$N$253                                )&gt;(AG$44-AH$44),(AG$44-Sheep!$R$320-Sheep!$N$253                                )&lt;=0),"WeanStd","")
&amp;                   IF(AND((AG$44-Sheep!$R$321-Sheep!$N$253                                )&gt;(AG$44-AH$44),(AG$44-Sheep!$R$321-Sheep!$N$253                                )&lt;=0),"WeanAlt1","")
&amp;                   IF(AND((AG$44-Sheep!$R$322-Sheep!$N$253                                )&gt;(AG$44-AH$44),(AG$44-Sheep!$R$322-Sheep!$N$253                                )&lt;=0),"WeanAlt2","")
&amp;IFERROR(IF(AND((AG$44-AG49                                                                                     )&gt;(AG$44-AH$44),(AG$44-AG49                                                                                     )&lt;=0),"Join-"    &amp;AG48,""),"")
&amp;IFERROR(IF(AND((AG$44-AG49-INDEX(Sheep!$V$327:$V$334,AG48,1))&gt;(AG$44-AH$44),(AG$44-AG49-INDEX(Sheep!$V$327:$V$334,AG48,1))&lt;=0),"Scan-"  &amp;AG48,""),"")
&amp;IFERROR(IF(AND((AG$44-AG49-150                                                                            )&gt;(AG$44-AH$44),(AG$44-AG49-150                                                                             )&lt;=0),"Birth-" &amp;AG48,""),"")
&amp;IFERROR(IF(AND((AG$44-AG49-150-Sheep!$R$320                                           )&gt;(AG$44-AH$44),(AG$44-AG49-150-Sheep!$R$320                                            )&lt;=0),"Wean-"&amp;AG48,""),"")
&amp;IFERROR(IF(AND((AG$44-AG49-150-Sheep!$R$321                                           )&gt;(AG$44-AH$44),(AG$44-AG49-150-Sheep!$R$321                                            )&lt;=0),"Alt1-"   &amp;AG48,""),"")
&amp;IFERROR(IF(AND((AG$44-AG49-150-Sheep!$R$322                                           )&gt;(AG$44-AH$44),(AG$44-AG49-150-Sheep!$R$322                                            )&lt;=0),"Alt2-"   &amp;AG48,""),"")</f>
        <v/>
      </c>
      <c r="AH50" s="440" t="str">
        <f xml:space="preserve">                    IF(AND((AH$44                                  -Sheep!$N$253                               )&gt;(AH$44-AI$44),(AH$44                                  -Sheep!$N$253                                )&lt;=0),"Born","")
&amp;                   IF(AND((AH$44-Sheep!$R$320-Sheep!$N$253                                )&gt;(AH$44-AI$44),(AH$44-Sheep!$R$320-Sheep!$N$253                                )&lt;=0),"WeanStd","")
&amp;                   IF(AND((AH$44-Sheep!$R$321-Sheep!$N$253                                )&gt;(AH$44-AI$44),(AH$44-Sheep!$R$321-Sheep!$N$253                                )&lt;=0),"WeanAlt1","")
&amp;                   IF(AND((AH$44-Sheep!$R$322-Sheep!$N$253                                )&gt;(AH$44-AI$44),(AH$44-Sheep!$R$322-Sheep!$N$253                                )&lt;=0),"WeanAlt2","")
&amp;IFERROR(IF(AND((AH$44-AH49                                                                                     )&gt;(AH$44-AI$44),(AH$44-AH49                                                                                     )&lt;=0),"Join-"    &amp;AH48,""),"")
&amp;IFERROR(IF(AND((AH$44-AH49-INDEX(Sheep!$V$327:$V$334,AH48,1))&gt;(AH$44-AI$44),(AH$44-AH49-INDEX(Sheep!$V$327:$V$334,AH48,1))&lt;=0),"Scan-"  &amp;AH48,""),"")
&amp;IFERROR(IF(AND((AH$44-AH49-150                                                                            )&gt;(AH$44-AI$44),(AH$44-AH49-150                                                                             )&lt;=0),"Birth-" &amp;AH48,""),"")
&amp;IFERROR(IF(AND((AH$44-AH49-150-Sheep!$R$320                                           )&gt;(AH$44-AI$44),(AH$44-AH49-150-Sheep!$R$320                                            )&lt;=0),"Wean-"&amp;AH48,""),"")
&amp;IFERROR(IF(AND((AH$44-AH49-150-Sheep!$R$321                                           )&gt;(AH$44-AI$44),(AH$44-AH49-150-Sheep!$R$321                                            )&lt;=0),"Alt1-"   &amp;AH48,""),"")
&amp;IFERROR(IF(AND((AH$44-AH49-150-Sheep!$R$322                                           )&gt;(AH$44-AI$44),(AH$44-AH49-150-Sheep!$R$322                                            )&lt;=0),"Alt2-"   &amp;AH48,""),"")</f>
        <v/>
      </c>
      <c r="AI50" s="440" t="str">
        <f xml:space="preserve">                    IF(AND((AI$44                                  -Sheep!$N$253                               )&gt;(AI$44-AJ$44),(AI$44                                  -Sheep!$N$253                                )&lt;=0),"Born","")
&amp;                   IF(AND((AI$44-Sheep!$R$320-Sheep!$N$253                                )&gt;(AI$44-AJ$44),(AI$44-Sheep!$R$320-Sheep!$N$253                                )&lt;=0),"WeanStd","")
&amp;                   IF(AND((AI$44-Sheep!$R$321-Sheep!$N$253                                )&gt;(AI$44-AJ$44),(AI$44-Sheep!$R$321-Sheep!$N$253                                )&lt;=0),"WeanAlt1","")
&amp;                   IF(AND((AI$44-Sheep!$R$322-Sheep!$N$253                                )&gt;(AI$44-AJ$44),(AI$44-Sheep!$R$322-Sheep!$N$253                                )&lt;=0),"WeanAlt2","")
&amp;IFERROR(IF(AND((AI$44-AI49                                                                                     )&gt;(AI$44-AJ$44),(AI$44-AI49                                                                                     )&lt;=0),"Join-"    &amp;AI48,""),"")
&amp;IFERROR(IF(AND((AI$44-AI49-INDEX(Sheep!$V$327:$V$334,AI48,1))&gt;(AI$44-AJ$44),(AI$44-AI49-INDEX(Sheep!$V$327:$V$334,AI48,1))&lt;=0),"Scan-"  &amp;AI48,""),"")
&amp;IFERROR(IF(AND((AI$44-AI49-150                                                                            )&gt;(AI$44-AJ$44),(AI$44-AI49-150                                                                             )&lt;=0),"Birth-" &amp;AI48,""),"")
&amp;IFERROR(IF(AND((AI$44-AI49-150-Sheep!$R$320                                           )&gt;(AI$44-AJ$44),(AI$44-AI49-150-Sheep!$R$320                                            )&lt;=0),"Wean-"&amp;AI48,""),"")
&amp;IFERROR(IF(AND((AI$44-AI49-150-Sheep!$R$321                                           )&gt;(AI$44-AJ$44),(AI$44-AI49-150-Sheep!$R$321                                            )&lt;=0),"Alt1-"   &amp;AI48,""),"")
&amp;IFERROR(IF(AND((AI$44-AI49-150-Sheep!$R$322                                           )&gt;(AI$44-AJ$44),(AI$44-AI49-150-Sheep!$R$322                                            )&lt;=0),"Alt2-"   &amp;AI48,""),"")</f>
        <v>Born</v>
      </c>
      <c r="AJ50" s="440" t="str">
        <f xml:space="preserve">                    IF(AND((AJ$44                                  -Sheep!$N$253                               )&gt;(AJ$44-AK$44),(AJ$44                                  -Sheep!$N$253                                )&lt;=0),"Born","")
&amp;                   IF(AND((AJ$44-Sheep!$R$320-Sheep!$N$253                                )&gt;(AJ$44-AK$44),(AJ$44-Sheep!$R$320-Sheep!$N$253                                )&lt;=0),"WeanStd","")
&amp;                   IF(AND((AJ$44-Sheep!$R$321-Sheep!$N$253                                )&gt;(AJ$44-AK$44),(AJ$44-Sheep!$R$321-Sheep!$N$253                                )&lt;=0),"WeanAlt1","")
&amp;                   IF(AND((AJ$44-Sheep!$R$322-Sheep!$N$253                                )&gt;(AJ$44-AK$44),(AJ$44-Sheep!$R$322-Sheep!$N$253                                )&lt;=0),"WeanAlt2","")
&amp;IFERROR(IF(AND((AJ$44-AJ49                                                                                     )&gt;(AJ$44-AK$44),(AJ$44-AJ49                                                                                     )&lt;=0),"Join-"    &amp;AJ48,""),"")
&amp;IFERROR(IF(AND((AJ$44-AJ49-INDEX(Sheep!$V$327:$V$334,AJ48,1))&gt;(AJ$44-AK$44),(AJ$44-AJ49-INDEX(Sheep!$V$327:$V$334,AJ48,1))&lt;=0),"Scan-"  &amp;AJ48,""),"")
&amp;IFERROR(IF(AND((AJ$44-AJ49-150                                                                            )&gt;(AJ$44-AK$44),(AJ$44-AJ49-150                                                                             )&lt;=0),"Birth-" &amp;AJ48,""),"")
&amp;IFERROR(IF(AND((AJ$44-AJ49-150-Sheep!$R$320                                           )&gt;(AJ$44-AK$44),(AJ$44-AJ49-150-Sheep!$R$320                                            )&lt;=0),"Wean-"&amp;AJ48,""),"")
&amp;IFERROR(IF(AND((AJ$44-AJ49-150-Sheep!$R$321                                           )&gt;(AJ$44-AK$44),(AJ$44-AJ49-150-Sheep!$R$321                                            )&lt;=0),"Alt1-"   &amp;AJ48,""),"")
&amp;IFERROR(IF(AND((AJ$44-AJ49-150-Sheep!$R$322                                           )&gt;(AJ$44-AK$44),(AJ$44-AJ49-150-Sheep!$R$322                                            )&lt;=0),"Alt2-"   &amp;AJ48,""),"")</f>
        <v/>
      </c>
      <c r="AK50" s="440" t="str">
        <f xml:space="preserve">                    IF(AND((AK$44                                  -Sheep!$N$253                               )&gt;(AK$44-AL$44),(AK$44                                  -Sheep!$N$253                                )&lt;=0),"Born","")
&amp;                   IF(AND((AK$44-Sheep!$R$320-Sheep!$N$253                                )&gt;(AK$44-AL$44),(AK$44-Sheep!$R$320-Sheep!$N$253                                )&lt;=0),"WeanStd","")
&amp;                   IF(AND((AK$44-Sheep!$R$321-Sheep!$N$253                                )&gt;(AK$44-AL$44),(AK$44-Sheep!$R$321-Sheep!$N$253                                )&lt;=0),"WeanAlt1","")
&amp;                   IF(AND((AK$44-Sheep!$R$322-Sheep!$N$253                                )&gt;(AK$44-AL$44),(AK$44-Sheep!$R$322-Sheep!$N$253                                )&lt;=0),"WeanAlt2","")
&amp;IFERROR(IF(AND((AK$44-AK49                                                                                     )&gt;(AK$44-AL$44),(AK$44-AK49                                                                                     )&lt;=0),"Join-"    &amp;AK48,""),"")
&amp;IFERROR(IF(AND((AK$44-AK49-INDEX(Sheep!$V$327:$V$334,AK48,1))&gt;(AK$44-AL$44),(AK$44-AK49-INDEX(Sheep!$V$327:$V$334,AK48,1))&lt;=0),"Scan-"  &amp;AK48,""),"")
&amp;IFERROR(IF(AND((AK$44-AK49-150                                                                            )&gt;(AK$44-AL$44),(AK$44-AK49-150                                                                             )&lt;=0),"Birth-" &amp;AK48,""),"")
&amp;IFERROR(IF(AND((AK$44-AK49-150-Sheep!$R$320                                           )&gt;(AK$44-AL$44),(AK$44-AK49-150-Sheep!$R$320                                            )&lt;=0),"Wean-"&amp;AK48,""),"")
&amp;IFERROR(IF(AND((AK$44-AK49-150-Sheep!$R$321                                           )&gt;(AK$44-AL$44),(AK$44-AK49-150-Sheep!$R$321                                            )&lt;=0),"Alt1-"   &amp;AK48,""),"")
&amp;IFERROR(IF(AND((AK$44-AK49-150-Sheep!$R$322                                           )&gt;(AK$44-AL$44),(AK$44-AK49-150-Sheep!$R$322                                            )&lt;=0),"Alt2-"   &amp;AK48,""),"")</f>
        <v/>
      </c>
      <c r="AL50" s="440" t="str">
        <f xml:space="preserve">                    IF(AND((AL$44                                  -Sheep!$N$253                               )&gt;(AL$44-AM$44),(AL$44                                  -Sheep!$N$253                                )&lt;=0),"Born","")
&amp;                   IF(AND((AL$44-Sheep!$R$320-Sheep!$N$253                                )&gt;(AL$44-AM$44),(AL$44-Sheep!$R$320-Sheep!$N$253                                )&lt;=0),"WeanStd","")
&amp;                   IF(AND((AL$44-Sheep!$R$321-Sheep!$N$253                                )&gt;(AL$44-AM$44),(AL$44-Sheep!$R$321-Sheep!$N$253                                )&lt;=0),"WeanAlt1","")
&amp;                   IF(AND((AL$44-Sheep!$R$322-Sheep!$N$253                                )&gt;(AL$44-AM$44),(AL$44-Sheep!$R$322-Sheep!$N$253                                )&lt;=0),"WeanAlt2","")
&amp;IFERROR(IF(AND((AL$44-AL49                                                                                     )&gt;(AL$44-AM$44),(AL$44-AL49                                                                                     )&lt;=0),"Join-"    &amp;AL48,""),"")
&amp;IFERROR(IF(AND((AL$44-AL49-INDEX(Sheep!$V$327:$V$334,AL48,1))&gt;(AL$44-AM$44),(AL$44-AL49-INDEX(Sheep!$V$327:$V$334,AL48,1))&lt;=0),"Scan-"  &amp;AL48,""),"")
&amp;IFERROR(IF(AND((AL$44-AL49-150                                                                            )&gt;(AL$44-AM$44),(AL$44-AL49-150                                                                             )&lt;=0),"Birth-" &amp;AL48,""),"")
&amp;IFERROR(IF(AND((AL$44-AL49-150-Sheep!$R$320                                           )&gt;(AL$44-AM$44),(AL$44-AL49-150-Sheep!$R$320                                            )&lt;=0),"Wean-"&amp;AL48,""),"")
&amp;IFERROR(IF(AND((AL$44-AL49-150-Sheep!$R$321                                           )&gt;(AL$44-AM$44),(AL$44-AL49-150-Sheep!$R$321                                            )&lt;=0),"Alt1-"   &amp;AL48,""),"")
&amp;IFERROR(IF(AND((AL$44-AL49-150-Sheep!$R$322                                           )&gt;(AL$44-AM$44),(AL$44-AL49-150-Sheep!$R$322                                            )&lt;=0),"Alt2-"   &amp;AL48,""),"")</f>
        <v/>
      </c>
      <c r="AM50" s="440" t="str">
        <f xml:space="preserve">                    IF(AND((AM$44                                  -Sheep!$N$253                               )&gt;(AM$44-AN$44),(AM$44                                  -Sheep!$N$253                                )&lt;=0),"Born","")
&amp;                   IF(AND((AM$44-Sheep!$R$320-Sheep!$N$253                                )&gt;(AM$44-AN$44),(AM$44-Sheep!$R$320-Sheep!$N$253                                )&lt;=0),"WeanStd","")
&amp;                   IF(AND((AM$44-Sheep!$R$321-Sheep!$N$253                                )&gt;(AM$44-AN$44),(AM$44-Sheep!$R$321-Sheep!$N$253                                )&lt;=0),"WeanAlt1","")
&amp;                   IF(AND((AM$44-Sheep!$R$322-Sheep!$N$253                                )&gt;(AM$44-AN$44),(AM$44-Sheep!$R$322-Sheep!$N$253                                )&lt;=0),"WeanAlt2","")
&amp;IFERROR(IF(AND((AM$44-AM49                                                                                     )&gt;(AM$44-AN$44),(AM$44-AM49                                                                                     )&lt;=0),"Join-"    &amp;AM48,""),"")
&amp;IFERROR(IF(AND((AM$44-AM49-INDEX(Sheep!$V$327:$V$334,AM48,1))&gt;(AM$44-AN$44),(AM$44-AM49-INDEX(Sheep!$V$327:$V$334,AM48,1))&lt;=0),"Scan-"  &amp;AM48,""),"")
&amp;IFERROR(IF(AND((AM$44-AM49-150                                                                            )&gt;(AM$44-AN$44),(AM$44-AM49-150                                                                             )&lt;=0),"Birth-" &amp;AM48,""),"")
&amp;IFERROR(IF(AND((AM$44-AM49-150-Sheep!$R$320                                           )&gt;(AM$44-AN$44),(AM$44-AM49-150-Sheep!$R$320                                            )&lt;=0),"Wean-"&amp;AM48,""),"")
&amp;IFERROR(IF(AND((AM$44-AM49-150-Sheep!$R$321                                           )&gt;(AM$44-AN$44),(AM$44-AM49-150-Sheep!$R$321                                            )&lt;=0),"Alt1-"   &amp;AM48,""),"")
&amp;IFERROR(IF(AND((AM$44-AM49-150-Sheep!$R$322                                           )&gt;(AM$44-AN$44),(AM$44-AM49-150-Sheep!$R$322                                            )&lt;=0),"Alt2-"   &amp;AM48,""),"")</f>
        <v/>
      </c>
      <c r="AN50" s="440" t="str">
        <f xml:space="preserve">                    IF(AND((AN$44                                  -Sheep!$N$253                               )&gt;(AN$44-AO$44),(AN$44                                  -Sheep!$N$253                                )&lt;=0),"Born","")
&amp;                   IF(AND((AN$44-Sheep!$R$320-Sheep!$N$253                                )&gt;(AN$44-AO$44),(AN$44-Sheep!$R$320-Sheep!$N$253                                )&lt;=0),"WeanStd","")
&amp;                   IF(AND((AN$44-Sheep!$R$321-Sheep!$N$253                                )&gt;(AN$44-AO$44),(AN$44-Sheep!$R$321-Sheep!$N$253                                )&lt;=0),"WeanAlt1","")
&amp;                   IF(AND((AN$44-Sheep!$R$322-Sheep!$N$253                                )&gt;(AN$44-AO$44),(AN$44-Sheep!$R$322-Sheep!$N$253                                )&lt;=0),"WeanAlt2","")
&amp;IFERROR(IF(AND((AN$44-AN49                                                                                     )&gt;(AN$44-AO$44),(AN$44-AN49                                                                                     )&lt;=0),"Join-"    &amp;AN48,""),"")
&amp;IFERROR(IF(AND((AN$44-AN49-INDEX(Sheep!$V$327:$V$334,AN48,1))&gt;(AN$44-AO$44),(AN$44-AN49-INDEX(Sheep!$V$327:$V$334,AN48,1))&lt;=0),"Scan-"  &amp;AN48,""),"")
&amp;IFERROR(IF(AND((AN$44-AN49-150                                                                            )&gt;(AN$44-AO$44),(AN$44-AN49-150                                                                             )&lt;=0),"Birth-" &amp;AN48,""),"")
&amp;IFERROR(IF(AND((AN$44-AN49-150-Sheep!$R$320                                           )&gt;(AN$44-AO$44),(AN$44-AN49-150-Sheep!$R$320                                            )&lt;=0),"Wean-"&amp;AN48,""),"")
&amp;IFERROR(IF(AND((AN$44-AN49-150-Sheep!$R$321                                           )&gt;(AN$44-AO$44),(AN$44-AN49-150-Sheep!$R$321                                            )&lt;=0),"Alt1-"   &amp;AN48,""),"")
&amp;IFERROR(IF(AND((AN$44-AN49-150-Sheep!$R$322                                           )&gt;(AN$44-AO$44),(AN$44-AN49-150-Sheep!$R$322                                            )&lt;=0),"Alt2-"   &amp;AN48,""),"")</f>
        <v/>
      </c>
      <c r="AO50" s="440" t="str">
        <f xml:space="preserve">                    IF(AND((AO$44                                  -Sheep!$N$253                               )&gt;(AO$44-AP$44),(AO$44                                  -Sheep!$N$253                                )&lt;=0),"Born","")
&amp;                   IF(AND((AO$44-Sheep!$R$320-Sheep!$N$253                                )&gt;(AO$44-AP$44),(AO$44-Sheep!$R$320-Sheep!$N$253                                )&lt;=0),"WeanStd","")
&amp;                   IF(AND((AO$44-Sheep!$R$321-Sheep!$N$253                                )&gt;(AO$44-AP$44),(AO$44-Sheep!$R$321-Sheep!$N$253                                )&lt;=0),"WeanAlt1","")
&amp;                   IF(AND((AO$44-Sheep!$R$322-Sheep!$N$253                                )&gt;(AO$44-AP$44),(AO$44-Sheep!$R$322-Sheep!$N$253                                )&lt;=0),"WeanAlt2","")
&amp;IFERROR(IF(AND((AO$44-AO49                                                                                     )&gt;(AO$44-AP$44),(AO$44-AO49                                                                                     )&lt;=0),"Join-"    &amp;AO48,""),"")
&amp;IFERROR(IF(AND((AO$44-AO49-INDEX(Sheep!$V$327:$V$334,AO48,1))&gt;(AO$44-AP$44),(AO$44-AO49-INDEX(Sheep!$V$327:$V$334,AO48,1))&lt;=0),"Scan-"  &amp;AO48,""),"")
&amp;IFERROR(IF(AND((AO$44-AO49-150                                                                            )&gt;(AO$44-AP$44),(AO$44-AO49-150                                                                             )&lt;=0),"Birth-" &amp;AO48,""),"")
&amp;IFERROR(IF(AND((AO$44-AO49-150-Sheep!$R$320                                           )&gt;(AO$44-AP$44),(AO$44-AO49-150-Sheep!$R$320                                            )&lt;=0),"Wean-"&amp;AO48,""),"")
&amp;IFERROR(IF(AND((AO$44-AO49-150-Sheep!$R$321                                           )&gt;(AO$44-AP$44),(AO$44-AO49-150-Sheep!$R$321                                            )&lt;=0),"Alt1-"   &amp;AO48,""),"")
&amp;IFERROR(IF(AND((AO$44-AO49-150-Sheep!$R$322                                           )&gt;(AO$44-AP$44),(AO$44-AO49-150-Sheep!$R$322                                            )&lt;=0),"Alt2-"   &amp;AO48,""),"")</f>
        <v/>
      </c>
      <c r="AP50" s="440" t="str">
        <f xml:space="preserve">                    IF(AND((AP$44                                  -Sheep!$N$253                               )&gt;(AP$44-AQ$44),(AP$44                                  -Sheep!$N$253                                )&lt;=0),"Born","")
&amp;                   IF(AND((AP$44-Sheep!$R$320-Sheep!$N$253                                )&gt;(AP$44-AQ$44),(AP$44-Sheep!$R$320-Sheep!$N$253                                )&lt;=0),"WeanStd","")
&amp;                   IF(AND((AP$44-Sheep!$R$321-Sheep!$N$253                                )&gt;(AP$44-AQ$44),(AP$44-Sheep!$R$321-Sheep!$N$253                                )&lt;=0),"WeanAlt1","")
&amp;                   IF(AND((AP$44-Sheep!$R$322-Sheep!$N$253                                )&gt;(AP$44-AQ$44),(AP$44-Sheep!$R$322-Sheep!$N$253                                )&lt;=0),"WeanAlt2","")
&amp;IFERROR(IF(AND((AP$44-AP49                                                                                     )&gt;(AP$44-AQ$44),(AP$44-AP49                                                                                     )&lt;=0),"Join-"    &amp;AP48,""),"")
&amp;IFERROR(IF(AND((AP$44-AP49-INDEX(Sheep!$V$327:$V$334,AP48,1))&gt;(AP$44-AQ$44),(AP$44-AP49-INDEX(Sheep!$V$327:$V$334,AP48,1))&lt;=0),"Scan-"  &amp;AP48,""),"")
&amp;IFERROR(IF(AND((AP$44-AP49-150                                                                            )&gt;(AP$44-AQ$44),(AP$44-AP49-150                                                                             )&lt;=0),"Birth-" &amp;AP48,""),"")
&amp;IFERROR(IF(AND((AP$44-AP49-150-Sheep!$R$320                                           )&gt;(AP$44-AQ$44),(AP$44-AP49-150-Sheep!$R$320                                            )&lt;=0),"Wean-"&amp;AP48,""),"")
&amp;IFERROR(IF(AND((AP$44-AP49-150-Sheep!$R$321                                           )&gt;(AP$44-AQ$44),(AP$44-AP49-150-Sheep!$R$321                                            )&lt;=0),"Alt1-"   &amp;AP48,""),"")
&amp;IFERROR(IF(AND((AP$44-AP49-150-Sheep!$R$322                                           )&gt;(AP$44-AQ$44),(AP$44-AP49-150-Sheep!$R$322                                            )&lt;=0),"Alt2-"   &amp;AP48,""),"")</f>
        <v/>
      </c>
      <c r="AQ50" s="440" t="str">
        <f xml:space="preserve">                    IF(AND((AQ$44                                  -Sheep!$N$253                               )&gt;(AQ$44-AR$44),(AQ$44                                  -Sheep!$N$253                                )&lt;=0),"Born","")
&amp;                   IF(AND((AQ$44-Sheep!$R$320-Sheep!$N$253                                )&gt;(AQ$44-AR$44),(AQ$44-Sheep!$R$320-Sheep!$N$253                                )&lt;=0),"WeanStd","")
&amp;                   IF(AND((AQ$44-Sheep!$R$321-Sheep!$N$253                                )&gt;(AQ$44-AR$44),(AQ$44-Sheep!$R$321-Sheep!$N$253                                )&lt;=0),"WeanAlt1","")
&amp;                   IF(AND((AQ$44-Sheep!$R$322-Sheep!$N$253                                )&gt;(AQ$44-AR$44),(AQ$44-Sheep!$R$322-Sheep!$N$253                                )&lt;=0),"WeanAlt2","")
&amp;IFERROR(IF(AND((AQ$44-AQ49                                                                                     )&gt;(AQ$44-AR$44),(AQ$44-AQ49                                                                                     )&lt;=0),"Join-"    &amp;AQ48,""),"")
&amp;IFERROR(IF(AND((AQ$44-AQ49-INDEX(Sheep!$V$327:$V$334,AQ48,1))&gt;(AQ$44-AR$44),(AQ$44-AQ49-INDEX(Sheep!$V$327:$V$334,AQ48,1))&lt;=0),"Scan-"  &amp;AQ48,""),"")
&amp;IFERROR(IF(AND((AQ$44-AQ49-150                                                                            )&gt;(AQ$44-AR$44),(AQ$44-AQ49-150                                                                             )&lt;=0),"Birth-" &amp;AQ48,""),"")
&amp;IFERROR(IF(AND((AQ$44-AQ49-150-Sheep!$R$320                                           )&gt;(AQ$44-AR$44),(AQ$44-AQ49-150-Sheep!$R$320                                            )&lt;=0),"Wean-"&amp;AQ48,""),"")
&amp;IFERROR(IF(AND((AQ$44-AQ49-150-Sheep!$R$321                                           )&gt;(AQ$44-AR$44),(AQ$44-AQ49-150-Sheep!$R$321                                            )&lt;=0),"Alt1-"   &amp;AQ48,""),"")
&amp;IFERROR(IF(AND((AQ$44-AQ49-150-Sheep!$R$322                                           )&gt;(AQ$44-AR$44),(AQ$44-AQ49-150-Sheep!$R$322                                            )&lt;=0),"Alt2-"   &amp;AQ48,""),"")</f>
        <v/>
      </c>
      <c r="AR50" s="440" t="str">
        <f xml:space="preserve">                    IF(AND((AR$44                                  -Sheep!$N$253                               )&gt;(AR$44-AS$44),(AR$44                                  -Sheep!$N$253                                )&lt;=0),"Born","")
&amp;                   IF(AND((AR$44-Sheep!$R$320-Sheep!$N$253                                )&gt;(AR$44-AS$44),(AR$44-Sheep!$R$320-Sheep!$N$253                                )&lt;=0),"WeanStd","")
&amp;                   IF(AND((AR$44-Sheep!$R$321-Sheep!$N$253                                )&gt;(AR$44-AS$44),(AR$44-Sheep!$R$321-Sheep!$N$253                                )&lt;=0),"WeanAlt1","")
&amp;                   IF(AND((AR$44-Sheep!$R$322-Sheep!$N$253                                )&gt;(AR$44-AS$44),(AR$44-Sheep!$R$322-Sheep!$N$253                                )&lt;=0),"WeanAlt2","")
&amp;IFERROR(IF(AND((AR$44-AR49                                                                                     )&gt;(AR$44-AS$44),(AR$44-AR49                                                                                     )&lt;=0),"Join-"    &amp;AR48,""),"")
&amp;IFERROR(IF(AND((AR$44-AR49-INDEX(Sheep!$V$327:$V$334,AR48,1))&gt;(AR$44-AS$44),(AR$44-AR49-INDEX(Sheep!$V$327:$V$334,AR48,1))&lt;=0),"Scan-"  &amp;AR48,""),"")
&amp;IFERROR(IF(AND((AR$44-AR49-150                                                                            )&gt;(AR$44-AS$44),(AR$44-AR49-150                                                                             )&lt;=0),"Birth-" &amp;AR48,""),"")
&amp;IFERROR(IF(AND((AR$44-AR49-150-Sheep!$R$320                                           )&gt;(AR$44-AS$44),(AR$44-AR49-150-Sheep!$R$320                                            )&lt;=0),"Wean-"&amp;AR48,""),"")
&amp;IFERROR(IF(AND((AR$44-AR49-150-Sheep!$R$321                                           )&gt;(AR$44-AS$44),(AR$44-AR49-150-Sheep!$R$321                                            )&lt;=0),"Alt1-"   &amp;AR48,""),"")
&amp;IFERROR(IF(AND((AR$44-AR49-150-Sheep!$R$322                                           )&gt;(AR$44-AS$44),(AR$44-AR49-150-Sheep!$R$322                                            )&lt;=0),"Alt2-"   &amp;AR48,""),"")</f>
        <v/>
      </c>
      <c r="AS50" s="440" t="str">
        <f xml:space="preserve">                    IF(AND((AS$44                                  -Sheep!$N$253                               )&gt;(AS$44-AT$44),(AS$44                                  -Sheep!$N$253                                )&lt;=0),"Born","")
&amp;                   IF(AND((AS$44-Sheep!$R$320-Sheep!$N$253                                )&gt;(AS$44-AT$44),(AS$44-Sheep!$R$320-Sheep!$N$253                                )&lt;=0),"WeanStd","")
&amp;                   IF(AND((AS$44-Sheep!$R$321-Sheep!$N$253                                )&gt;(AS$44-AT$44),(AS$44-Sheep!$R$321-Sheep!$N$253                                )&lt;=0),"WeanAlt1","")
&amp;                   IF(AND((AS$44-Sheep!$R$322-Sheep!$N$253                                )&gt;(AS$44-AT$44),(AS$44-Sheep!$R$322-Sheep!$N$253                                )&lt;=0),"WeanAlt2","")
&amp;IFERROR(IF(AND((AS$44-AS49                                                                                     )&gt;(AS$44-AT$44),(AS$44-AS49                                                                                     )&lt;=0),"Join-"    &amp;AS48,""),"")
&amp;IFERROR(IF(AND((AS$44-AS49-INDEX(Sheep!$V$327:$V$334,AS48,1))&gt;(AS$44-AT$44),(AS$44-AS49-INDEX(Sheep!$V$327:$V$334,AS48,1))&lt;=0),"Scan-"  &amp;AS48,""),"")
&amp;IFERROR(IF(AND((AS$44-AS49-150                                                                            )&gt;(AS$44-AT$44),(AS$44-AS49-150                                                                             )&lt;=0),"Birth-" &amp;AS48,""),"")
&amp;IFERROR(IF(AND((AS$44-AS49-150-Sheep!$R$320                                           )&gt;(AS$44-AT$44),(AS$44-AS49-150-Sheep!$R$320                                            )&lt;=0),"Wean-"&amp;AS48,""),"")
&amp;IFERROR(IF(AND((AS$44-AS49-150-Sheep!$R$321                                           )&gt;(AS$44-AT$44),(AS$44-AS49-150-Sheep!$R$321                                            )&lt;=0),"Alt1-"   &amp;AS48,""),"")
&amp;IFERROR(IF(AND((AS$44-AS49-150-Sheep!$R$322                                           )&gt;(AS$44-AT$44),(AS$44-AS49-150-Sheep!$R$322                                            )&lt;=0),"Alt2-"   &amp;AS48,""),"")</f>
        <v/>
      </c>
      <c r="AT50" s="440" t="str">
        <f xml:space="preserve">                    IF(AND((AT$44                                  -Sheep!$N$253                               )&gt;(AT$44-AU$44),(AT$44                                  -Sheep!$N$253                                )&lt;=0),"Born","")
&amp;                   IF(AND((AT$44-Sheep!$R$320-Sheep!$N$253                                )&gt;(AT$44-AU$44),(AT$44-Sheep!$R$320-Sheep!$N$253                                )&lt;=0),"WeanStd","")
&amp;                   IF(AND((AT$44-Sheep!$R$321-Sheep!$N$253                                )&gt;(AT$44-AU$44),(AT$44-Sheep!$R$321-Sheep!$N$253                                )&lt;=0),"WeanAlt1","")
&amp;                   IF(AND((AT$44-Sheep!$R$322-Sheep!$N$253                                )&gt;(AT$44-AU$44),(AT$44-Sheep!$R$322-Sheep!$N$253                                )&lt;=0),"WeanAlt2","")
&amp;IFERROR(IF(AND((AT$44-AT49                                                                                     )&gt;(AT$44-AU$44),(AT$44-AT49                                                                                     )&lt;=0),"Join-"    &amp;AT48,""),"")
&amp;IFERROR(IF(AND((AT$44-AT49-INDEX(Sheep!$V$327:$V$334,AT48,1))&gt;(AT$44-AU$44),(AT$44-AT49-INDEX(Sheep!$V$327:$V$334,AT48,1))&lt;=0),"Scan-"  &amp;AT48,""),"")
&amp;IFERROR(IF(AND((AT$44-AT49-150                                                                            )&gt;(AT$44-AU$44),(AT$44-AT49-150                                                                             )&lt;=0),"Birth-" &amp;AT48,""),"")
&amp;IFERROR(IF(AND((AT$44-AT49-150-Sheep!$R$320                                           )&gt;(AT$44-AU$44),(AT$44-AT49-150-Sheep!$R$320                                            )&lt;=0),"Wean-"&amp;AT48,""),"")
&amp;IFERROR(IF(AND((AT$44-AT49-150-Sheep!$R$321                                           )&gt;(AT$44-AU$44),(AT$44-AT49-150-Sheep!$R$321                                            )&lt;=0),"Alt1-"   &amp;AT48,""),"")
&amp;IFERROR(IF(AND((AT$44-AT49-150-Sheep!$R$322                                           )&gt;(AT$44-AU$44),(AT$44-AT49-150-Sheep!$R$322                                            )&lt;=0),"Alt2-"   &amp;AT48,""),"")</f>
        <v/>
      </c>
      <c r="AU50" s="440" t="str">
        <f xml:space="preserve">                    IF(AND((AU$44                                  -Sheep!$N$253                               )&gt;(AU$44-AV$44),(AU$44                                  -Sheep!$N$253                                )&lt;=0),"Born","")
&amp;                   IF(AND((AU$44-Sheep!$R$320-Sheep!$N$253                                )&gt;(AU$44-AV$44),(AU$44-Sheep!$R$320-Sheep!$N$253                                )&lt;=0),"WeanStd","")
&amp;                   IF(AND((AU$44-Sheep!$R$321-Sheep!$N$253                                )&gt;(AU$44-AV$44),(AU$44-Sheep!$R$321-Sheep!$N$253                                )&lt;=0),"WeanAlt1","")
&amp;                   IF(AND((AU$44-Sheep!$R$322-Sheep!$N$253                                )&gt;(AU$44-AV$44),(AU$44-Sheep!$R$322-Sheep!$N$253                                )&lt;=0),"WeanAlt2","")
&amp;IFERROR(IF(AND((AU$44-AU49                                                                                     )&gt;(AU$44-AV$44),(AU$44-AU49                                                                                     )&lt;=0),"Join-"    &amp;AU48,""),"")
&amp;IFERROR(IF(AND((AU$44-AU49-INDEX(Sheep!$V$327:$V$334,AU48,1))&gt;(AU$44-AV$44),(AU$44-AU49-INDEX(Sheep!$V$327:$V$334,AU48,1))&lt;=0),"Scan-"  &amp;AU48,""),"")
&amp;IFERROR(IF(AND((AU$44-AU49-150                                                                            )&gt;(AU$44-AV$44),(AU$44-AU49-150                                                                             )&lt;=0),"Birth-" &amp;AU48,""),"")
&amp;IFERROR(IF(AND((AU$44-AU49-150-Sheep!$R$320                                           )&gt;(AU$44-AV$44),(AU$44-AU49-150-Sheep!$R$320                                            )&lt;=0),"Wean-"&amp;AU48,""),"")
&amp;IFERROR(IF(AND((AU$44-AU49-150-Sheep!$R$321                                           )&gt;(AU$44-AV$44),(AU$44-AU49-150-Sheep!$R$321                                            )&lt;=0),"Alt1-"   &amp;AU48,""),"")
&amp;IFERROR(IF(AND((AU$44-AU49-150-Sheep!$R$322                                           )&gt;(AU$44-AV$44),(AU$44-AU49-150-Sheep!$R$322                                            )&lt;=0),"Alt2-"   &amp;AU48,""),"")</f>
        <v/>
      </c>
      <c r="AV50" s="440" t="str">
        <f xml:space="preserve">                    IF(AND((AV$44                                  -Sheep!$N$253                               )&gt;(AV$44-AW$44),(AV$44                                  -Sheep!$N$253                                )&lt;=0),"Born","")
&amp;                   IF(AND((AV$44-Sheep!$R$320-Sheep!$N$253                                )&gt;(AV$44-AW$44),(AV$44-Sheep!$R$320-Sheep!$N$253                                )&lt;=0),"WeanStd","")
&amp;                   IF(AND((AV$44-Sheep!$R$321-Sheep!$N$253                                )&gt;(AV$44-AW$44),(AV$44-Sheep!$R$321-Sheep!$N$253                                )&lt;=0),"WeanAlt1","")
&amp;                   IF(AND((AV$44-Sheep!$R$322-Sheep!$N$253                                )&gt;(AV$44-AW$44),(AV$44-Sheep!$R$322-Sheep!$N$253                                )&lt;=0),"WeanAlt2","")
&amp;IFERROR(IF(AND((AV$44-AV49                                                                                     )&gt;(AV$44-AW$44),(AV$44-AV49                                                                                     )&lt;=0),"Join-"    &amp;AV48,""),"")
&amp;IFERROR(IF(AND((AV$44-AV49-INDEX(Sheep!$V$327:$V$334,AV48,1))&gt;(AV$44-AW$44),(AV$44-AV49-INDEX(Sheep!$V$327:$V$334,AV48,1))&lt;=0),"Scan-"  &amp;AV48,""),"")
&amp;IFERROR(IF(AND((AV$44-AV49-150                                                                            )&gt;(AV$44-AW$44),(AV$44-AV49-150                                                                             )&lt;=0),"Birth-" &amp;AV48,""),"")
&amp;IFERROR(IF(AND((AV$44-AV49-150-Sheep!$R$320                                           )&gt;(AV$44-AW$44),(AV$44-AV49-150-Sheep!$R$320                                            )&lt;=0),"Wean-"&amp;AV48,""),"")
&amp;IFERROR(IF(AND((AV$44-AV49-150-Sheep!$R$321                                           )&gt;(AV$44-AW$44),(AV$44-AV49-150-Sheep!$R$321                                            )&lt;=0),"Alt1-"   &amp;AV48,""),"")
&amp;IFERROR(IF(AND((AV$44-AV49-150-Sheep!$R$322                                           )&gt;(AV$44-AW$44),(AV$44-AV49-150-Sheep!$R$322                                            )&lt;=0),"Alt2-"   &amp;AV48,""),"")</f>
        <v>WeanStd</v>
      </c>
      <c r="AW50" s="440" t="str">
        <f xml:space="preserve">                    IF(AND((AW$44                                  -Sheep!$N$253                               )&gt;(AW$44-AX$44),(AW$44                                  -Sheep!$N$253                                )&lt;=0),"Born","")
&amp;                   IF(AND((AW$44-Sheep!$R$320-Sheep!$N$253                                )&gt;(AW$44-AX$44),(AW$44-Sheep!$R$320-Sheep!$N$253                                )&lt;=0),"WeanStd","")
&amp;                   IF(AND((AW$44-Sheep!$R$321-Sheep!$N$253                                )&gt;(AW$44-AX$44),(AW$44-Sheep!$R$321-Sheep!$N$253                                )&lt;=0),"WeanAlt1","")
&amp;                   IF(AND((AW$44-Sheep!$R$322-Sheep!$N$253                                )&gt;(AW$44-AX$44),(AW$44-Sheep!$R$322-Sheep!$N$253                                )&lt;=0),"WeanAlt2","")
&amp;IFERROR(IF(AND((AW$44-AW49                                                                                     )&gt;(AW$44-AX$44),(AW$44-AW49                                                                                     )&lt;=0),"Join-"    &amp;AW48,""),"")
&amp;IFERROR(IF(AND((AW$44-AW49-INDEX(Sheep!$V$327:$V$334,AW48,1))&gt;(AW$44-AX$44),(AW$44-AW49-INDEX(Sheep!$V$327:$V$334,AW48,1))&lt;=0),"Scan-"  &amp;AW48,""),"")
&amp;IFERROR(IF(AND((AW$44-AW49-150                                                                            )&gt;(AW$44-AX$44),(AW$44-AW49-150                                                                             )&lt;=0),"Birth-" &amp;AW48,""),"")
&amp;IFERROR(IF(AND((AW$44-AW49-150-Sheep!$R$320                                           )&gt;(AW$44-AX$44),(AW$44-AW49-150-Sheep!$R$320                                            )&lt;=0),"Wean-"&amp;AW48,""),"")
&amp;IFERROR(IF(AND((AW$44-AW49-150-Sheep!$R$321                                           )&gt;(AW$44-AX$44),(AW$44-AW49-150-Sheep!$R$321                                            )&lt;=0),"Alt1-"   &amp;AW48,""),"")
&amp;IFERROR(IF(AND((AW$44-AW49-150-Sheep!$R$322                                           )&gt;(AW$44-AX$44),(AW$44-AW49-150-Sheep!$R$322                                            )&lt;=0),"Alt2-"   &amp;AW48,""),"")</f>
        <v/>
      </c>
      <c r="AX50" s="440" t="str">
        <f xml:space="preserve">                    IF(AND((AX$44                                  -Sheep!$N$253                               )&gt;(AX$44-AY$44),(AX$44                                  -Sheep!$N$253                                )&lt;=0),"Born","")
&amp;                   IF(AND((AX$44-Sheep!$R$320-Sheep!$N$253                                )&gt;(AX$44-AY$44),(AX$44-Sheep!$R$320-Sheep!$N$253                                )&lt;=0),"WeanStd","")
&amp;                   IF(AND((AX$44-Sheep!$R$321-Sheep!$N$253                                )&gt;(AX$44-AY$44),(AX$44-Sheep!$R$321-Sheep!$N$253                                )&lt;=0),"WeanAlt1","")
&amp;                   IF(AND((AX$44-Sheep!$R$322-Sheep!$N$253                                )&gt;(AX$44-AY$44),(AX$44-Sheep!$R$322-Sheep!$N$253                                )&lt;=0),"WeanAlt2","")
&amp;IFERROR(IF(AND((AX$44-AX49                                                                                     )&gt;(AX$44-AY$44),(AX$44-AX49                                                                                     )&lt;=0),"Join-"    &amp;AX48,""),"")
&amp;IFERROR(IF(AND((AX$44-AX49-INDEX(Sheep!$V$327:$V$334,AX48,1))&gt;(AX$44-AY$44),(AX$44-AX49-INDEX(Sheep!$V$327:$V$334,AX48,1))&lt;=0),"Scan-"  &amp;AX48,""),"")
&amp;IFERROR(IF(AND((AX$44-AX49-150                                                                            )&gt;(AX$44-AY$44),(AX$44-AX49-150                                                                             )&lt;=0),"Birth-" &amp;AX48,""),"")
&amp;IFERROR(IF(AND((AX$44-AX49-150-Sheep!$R$320                                           )&gt;(AX$44-AY$44),(AX$44-AX49-150-Sheep!$R$320                                            )&lt;=0),"Wean-"&amp;AX48,""),"")
&amp;IFERROR(IF(AND((AX$44-AX49-150-Sheep!$R$321                                           )&gt;(AX$44-AY$44),(AX$44-AX49-150-Sheep!$R$321                                            )&lt;=0),"Alt1-"   &amp;AX48,""),"")
&amp;IFERROR(IF(AND((AX$44-AX49-150-Sheep!$R$322                                           )&gt;(AX$44-AY$44),(AX$44-AX49-150-Sheep!$R$322                                            )&lt;=0),"Alt2-"   &amp;AX48,""),"")</f>
        <v/>
      </c>
      <c r="AY50" s="440" t="str">
        <f xml:space="preserve">                    IF(AND((AY$44                                  -Sheep!$N$253                               )&gt;(AY$44-AZ$44),(AY$44                                  -Sheep!$N$253                                )&lt;=0),"Born","")
&amp;                   IF(AND((AY$44-Sheep!$R$320-Sheep!$N$253                                )&gt;(AY$44-AZ$44),(AY$44-Sheep!$R$320-Sheep!$N$253                                )&lt;=0),"WeanStd","")
&amp;                   IF(AND((AY$44-Sheep!$R$321-Sheep!$N$253                                )&gt;(AY$44-AZ$44),(AY$44-Sheep!$R$321-Sheep!$N$253                                )&lt;=0),"WeanAlt1","")
&amp;                   IF(AND((AY$44-Sheep!$R$322-Sheep!$N$253                                )&gt;(AY$44-AZ$44),(AY$44-Sheep!$R$322-Sheep!$N$253                                )&lt;=0),"WeanAlt2","")
&amp;IFERROR(IF(AND((AY$44-AY49                                                                                     )&gt;(AY$44-AZ$44),(AY$44-AY49                                                                                     )&lt;=0),"Join-"    &amp;AY48,""),"")
&amp;IFERROR(IF(AND((AY$44-AY49-INDEX(Sheep!$V$327:$V$334,AY48,1))&gt;(AY$44-AZ$44),(AY$44-AY49-INDEX(Sheep!$V$327:$V$334,AY48,1))&lt;=0),"Scan-"  &amp;AY48,""),"")
&amp;IFERROR(IF(AND((AY$44-AY49-150                                                                            )&gt;(AY$44-AZ$44),(AY$44-AY49-150                                                                             )&lt;=0),"Birth-" &amp;AY48,""),"")
&amp;IFERROR(IF(AND((AY$44-AY49-150-Sheep!$R$320                                           )&gt;(AY$44-AZ$44),(AY$44-AY49-150-Sheep!$R$320                                            )&lt;=0),"Wean-"&amp;AY48,""),"")
&amp;IFERROR(IF(AND((AY$44-AY49-150-Sheep!$R$321                                           )&gt;(AY$44-AZ$44),(AY$44-AY49-150-Sheep!$R$321                                            )&lt;=0),"Alt1-"   &amp;AY48,""),"")
&amp;IFERROR(IF(AND((AY$44-AY49-150-Sheep!$R$322                                           )&gt;(AY$44-AZ$44),(AY$44-AY49-150-Sheep!$R$322                                            )&lt;=0),"Alt2-"   &amp;AY48,""),"")</f>
        <v/>
      </c>
      <c r="AZ50" s="440" t="str">
        <f xml:space="preserve">                    IF(AND((AZ$44                                  -Sheep!$N$253                               )&gt;(AZ$44-BA$44),(AZ$44                                  -Sheep!$N$253                                )&lt;=0),"Born","")
&amp;                   IF(AND((AZ$44-Sheep!$R$320-Sheep!$N$253                                )&gt;(AZ$44-BA$44),(AZ$44-Sheep!$R$320-Sheep!$N$253                                )&lt;=0),"WeanStd","")
&amp;                   IF(AND((AZ$44-Sheep!$R$321-Sheep!$N$253                                )&gt;(AZ$44-BA$44),(AZ$44-Sheep!$R$321-Sheep!$N$253                                )&lt;=0),"WeanAlt1","")
&amp;                   IF(AND((AZ$44-Sheep!$R$322-Sheep!$N$253                                )&gt;(AZ$44-BA$44),(AZ$44-Sheep!$R$322-Sheep!$N$253                                )&lt;=0),"WeanAlt2","")
&amp;IFERROR(IF(AND((AZ$44-AZ49                                                                                     )&gt;(AZ$44-BA$44),(AZ$44-AZ49                                                                                     )&lt;=0),"Join-"    &amp;AZ48,""),"")
&amp;IFERROR(IF(AND((AZ$44-AZ49-INDEX(Sheep!$V$327:$V$334,AZ48,1))&gt;(AZ$44-BA$44),(AZ$44-AZ49-INDEX(Sheep!$V$327:$V$334,AZ48,1))&lt;=0),"Scan-"  &amp;AZ48,""),"")
&amp;IFERROR(IF(AND((AZ$44-AZ49-150                                                                            )&gt;(AZ$44-BA$44),(AZ$44-AZ49-150                                                                             )&lt;=0),"Birth-" &amp;AZ48,""),"")
&amp;IFERROR(IF(AND((AZ$44-AZ49-150-Sheep!$R$320                                           )&gt;(AZ$44-BA$44),(AZ$44-AZ49-150-Sheep!$R$320                                            )&lt;=0),"Wean-"&amp;AZ48,""),"")
&amp;IFERROR(IF(AND((AZ$44-AZ49-150-Sheep!$R$321                                           )&gt;(AZ$44-BA$44),(AZ$44-AZ49-150-Sheep!$R$321                                            )&lt;=0),"Alt1-"   &amp;AZ48,""),"")
&amp;IFERROR(IF(AND((AZ$44-AZ49-150-Sheep!$R$322                                           )&gt;(AZ$44-BA$44),(AZ$44-AZ49-150-Sheep!$R$322                                            )&lt;=0),"Alt2-"   &amp;AZ48,""),"")</f>
        <v>WeanAlt1</v>
      </c>
      <c r="BA50" s="440" t="str">
        <f xml:space="preserve">                    IF(AND((BA$44                                  -Sheep!$N$253                               )&gt;(BA$44-BB$44),(BA$44                                  -Sheep!$N$253                                )&lt;=0),"Born","")
&amp;                   IF(AND((BA$44-Sheep!$R$320-Sheep!$N$253                                )&gt;(BA$44-BB$44),(BA$44-Sheep!$R$320-Sheep!$N$253                                )&lt;=0),"WeanStd","")
&amp;                   IF(AND((BA$44-Sheep!$R$321-Sheep!$N$253                                )&gt;(BA$44-BB$44),(BA$44-Sheep!$R$321-Sheep!$N$253                                )&lt;=0),"WeanAlt1","")
&amp;                   IF(AND((BA$44-Sheep!$R$322-Sheep!$N$253                                )&gt;(BA$44-BB$44),(BA$44-Sheep!$R$322-Sheep!$N$253                                )&lt;=0),"WeanAlt2","")
&amp;IFERROR(IF(AND((BA$44-BA49                                                                                     )&gt;(BA$44-BB$44),(BA$44-BA49                                                                                     )&lt;=0),"Join-"    &amp;BA48,""),"")
&amp;IFERROR(IF(AND((BA$44-BA49-INDEX(Sheep!$V$327:$V$334,BA48,1))&gt;(BA$44-BB$44),(BA$44-BA49-INDEX(Sheep!$V$327:$V$334,BA48,1))&lt;=0),"Scan-"  &amp;BA48,""),"")
&amp;IFERROR(IF(AND((BA$44-BA49-150                                                                            )&gt;(BA$44-BB$44),(BA$44-BA49-150                                                                             )&lt;=0),"Birth-" &amp;BA48,""),"")
&amp;IFERROR(IF(AND((BA$44-BA49-150-Sheep!$R$320                                           )&gt;(BA$44-BB$44),(BA$44-BA49-150-Sheep!$R$320                                            )&lt;=0),"Wean-"&amp;BA48,""),"")
&amp;IFERROR(IF(AND((BA$44-BA49-150-Sheep!$R$321                                           )&gt;(BA$44-BB$44),(BA$44-BA49-150-Sheep!$R$321                                            )&lt;=0),"Alt1-"   &amp;BA48,""),"")
&amp;IFERROR(IF(AND((BA$44-BA49-150-Sheep!$R$322                                           )&gt;(BA$44-BB$44),(BA$44-BA49-150-Sheep!$R$322                                            )&lt;=0),"Alt2-"   &amp;BA48,""),"")</f>
        <v/>
      </c>
      <c r="BB50" s="440" t="str">
        <f xml:space="preserve">                    IF(AND((BB$44                                  -Sheep!$N$253                               )&gt;(BB$44-BC$44),(BB$44                                  -Sheep!$N$253                                )&lt;=0),"Born","")
&amp;                   IF(AND((BB$44-Sheep!$R$320-Sheep!$N$253                                )&gt;(BB$44-BC$44),(BB$44-Sheep!$R$320-Sheep!$N$253                                )&lt;=0),"WeanStd","")
&amp;                   IF(AND((BB$44-Sheep!$R$321-Sheep!$N$253                                )&gt;(BB$44-BC$44),(BB$44-Sheep!$R$321-Sheep!$N$253                                )&lt;=0),"WeanAlt1","")
&amp;                   IF(AND((BB$44-Sheep!$R$322-Sheep!$N$253                                )&gt;(BB$44-BC$44),(BB$44-Sheep!$R$322-Sheep!$N$253                                )&lt;=0),"WeanAlt2","")
&amp;IFERROR(IF(AND((BB$44-BB49                                                                                     )&gt;(BB$44-BC$44),(BB$44-BB49                                                                                     )&lt;=0),"Join-"    &amp;BB48,""),"")
&amp;IFERROR(IF(AND((BB$44-BB49-INDEX(Sheep!$V$327:$V$334,BB48,1))&gt;(BB$44-BC$44),(BB$44-BB49-INDEX(Sheep!$V$327:$V$334,BB48,1))&lt;=0),"Scan-"  &amp;BB48,""),"")
&amp;IFERROR(IF(AND((BB$44-BB49-150                                                                            )&gt;(BB$44-BC$44),(BB$44-BB49-150                                                                             )&lt;=0),"Birth-" &amp;BB48,""),"")
&amp;IFERROR(IF(AND((BB$44-BB49-150-Sheep!$R$320                                           )&gt;(BB$44-BC$44),(BB$44-BB49-150-Sheep!$R$320                                            )&lt;=0),"Wean-"&amp;BB48,""),"")
&amp;IFERROR(IF(AND((BB$44-BB49-150-Sheep!$R$321                                           )&gt;(BB$44-BC$44),(BB$44-BB49-150-Sheep!$R$321                                            )&lt;=0),"Alt1-"   &amp;BB48,""),"")
&amp;IFERROR(IF(AND((BB$44-BB49-150-Sheep!$R$322                                           )&gt;(BB$44-BC$44),(BB$44-BB49-150-Sheep!$R$322                                            )&lt;=0),"Alt2-"   &amp;BB48,""),"")</f>
        <v/>
      </c>
      <c r="BC50" s="440" t="str">
        <f xml:space="preserve">                    IF(AND((BC$44                                  -Sheep!$N$253                               )&gt;(BC$44-BD$44),(BC$44                                  -Sheep!$N$253                                )&lt;=0),"Born","")
&amp;                   IF(AND((BC$44-Sheep!$R$320-Sheep!$N$253                                )&gt;(BC$44-BD$44),(BC$44-Sheep!$R$320-Sheep!$N$253                                )&lt;=0),"WeanStd","")
&amp;                   IF(AND((BC$44-Sheep!$R$321-Sheep!$N$253                                )&gt;(BC$44-BD$44),(BC$44-Sheep!$R$321-Sheep!$N$253                                )&lt;=0),"WeanAlt1","")
&amp;                   IF(AND((BC$44-Sheep!$R$322-Sheep!$N$253                                )&gt;(BC$44-BD$44),(BC$44-Sheep!$R$322-Sheep!$N$253                                )&lt;=0),"WeanAlt2","")
&amp;IFERROR(IF(AND((BC$44-BC49                                                                                     )&gt;(BC$44-BD$44),(BC$44-BC49                                                                                     )&lt;=0),"Join-"    &amp;BC48,""),"")
&amp;IFERROR(IF(AND((BC$44-BC49-INDEX(Sheep!$V$327:$V$334,BC48,1))&gt;(BC$44-BD$44),(BC$44-BC49-INDEX(Sheep!$V$327:$V$334,BC48,1))&lt;=0),"Scan-"  &amp;BC48,""),"")
&amp;IFERROR(IF(AND((BC$44-BC49-150                                                                            )&gt;(BC$44-BD$44),(BC$44-BC49-150                                                                             )&lt;=0),"Birth-" &amp;BC48,""),"")
&amp;IFERROR(IF(AND((BC$44-BC49-150-Sheep!$R$320                                           )&gt;(BC$44-BD$44),(BC$44-BC49-150-Sheep!$R$320                                            )&lt;=0),"Wean-"&amp;BC48,""),"")
&amp;IFERROR(IF(AND((BC$44-BC49-150-Sheep!$R$321                                           )&gt;(BC$44-BD$44),(BC$44-BC49-150-Sheep!$R$321                                            )&lt;=0),"Alt1-"   &amp;BC48,""),"")
&amp;IFERROR(IF(AND((BC$44-BC49-150-Sheep!$R$322                                           )&gt;(BC$44-BD$44),(BC$44-BC49-150-Sheep!$R$322                                            )&lt;=0),"Alt2-"   &amp;BC48,""),"")</f>
        <v/>
      </c>
      <c r="BD50" s="440" t="str">
        <f xml:space="preserve">                    IF(AND((BD$44                                  -Sheep!$N$253                               )&gt;(BD$44-BE$44),(BD$44                                  -Sheep!$N$253                                )&lt;=0),"Born","")
&amp;                   IF(AND((BD$44-Sheep!$R$320-Sheep!$N$253                                )&gt;(BD$44-BE$44),(BD$44-Sheep!$R$320-Sheep!$N$253                                )&lt;=0),"WeanStd","")
&amp;                   IF(AND((BD$44-Sheep!$R$321-Sheep!$N$253                                )&gt;(BD$44-BE$44),(BD$44-Sheep!$R$321-Sheep!$N$253                                )&lt;=0),"WeanAlt1","")
&amp;                   IF(AND((BD$44-Sheep!$R$322-Sheep!$N$253                                )&gt;(BD$44-BE$44),(BD$44-Sheep!$R$322-Sheep!$N$253                                )&lt;=0),"WeanAlt2","")
&amp;IFERROR(IF(AND((BD$44-BD49                                                                                     )&gt;(BD$44-BE$44),(BD$44-BD49                                                                                     )&lt;=0),"Join-"    &amp;BD48,""),"")
&amp;IFERROR(IF(AND((BD$44-BD49-INDEX(Sheep!$V$327:$V$334,BD48,1))&gt;(BD$44-BE$44),(BD$44-BD49-INDEX(Sheep!$V$327:$V$334,BD48,1))&lt;=0),"Scan-"  &amp;BD48,""),"")
&amp;IFERROR(IF(AND((BD$44-BD49-150                                                                            )&gt;(BD$44-BE$44),(BD$44-BD49-150                                                                             )&lt;=0),"Birth-" &amp;BD48,""),"")
&amp;IFERROR(IF(AND((BD$44-BD49-150-Sheep!$R$320                                           )&gt;(BD$44-BE$44),(BD$44-BD49-150-Sheep!$R$320                                            )&lt;=0),"Wean-"&amp;BD48,""),"")
&amp;IFERROR(IF(AND((BD$44-BD49-150-Sheep!$R$321                                           )&gt;(BD$44-BE$44),(BD$44-BD49-150-Sheep!$R$321                                            )&lt;=0),"Alt1-"   &amp;BD48,""),"")
&amp;IFERROR(IF(AND((BD$44-BD49-150-Sheep!$R$322                                           )&gt;(BD$44-BE$44),(BD$44-BD49-150-Sheep!$R$322                                            )&lt;=0),"Alt2-"   &amp;BD48,""),"")</f>
        <v>WeanAlt2</v>
      </c>
      <c r="BE50" s="440" t="str">
        <f xml:space="preserve">                    IF(AND((BE$44                                  -Sheep!$N$253                               )&gt;(BE$44-BF$44),(BE$44                                  -Sheep!$N$253                                )&lt;=0),"Born","")
&amp;                   IF(AND((BE$44-Sheep!$R$320-Sheep!$N$253                                )&gt;(BE$44-BF$44),(BE$44-Sheep!$R$320-Sheep!$N$253                                )&lt;=0),"WeanStd","")
&amp;                   IF(AND((BE$44-Sheep!$R$321-Sheep!$N$253                                )&gt;(BE$44-BF$44),(BE$44-Sheep!$R$321-Sheep!$N$253                                )&lt;=0),"WeanAlt1","")
&amp;                   IF(AND((BE$44-Sheep!$R$322-Sheep!$N$253                                )&gt;(BE$44-BF$44),(BE$44-Sheep!$R$322-Sheep!$N$253                                )&lt;=0),"WeanAlt2","")
&amp;IFERROR(IF(AND((BE$44-BE49                                                                                     )&gt;(BE$44-BF$44),(BE$44-BE49                                                                                     )&lt;=0),"Join-"    &amp;BE48,""),"")
&amp;IFERROR(IF(AND((BE$44-BE49-INDEX(Sheep!$V$327:$V$334,BE48,1))&gt;(BE$44-BF$44),(BE$44-BE49-INDEX(Sheep!$V$327:$V$334,BE48,1))&lt;=0),"Scan-"  &amp;BE48,""),"")
&amp;IFERROR(IF(AND((BE$44-BE49-150                                                                            )&gt;(BE$44-BF$44),(BE$44-BE49-150                                                                             )&lt;=0),"Birth-" &amp;BE48,""),"")
&amp;IFERROR(IF(AND((BE$44-BE49-150-Sheep!$R$320                                           )&gt;(BE$44-BF$44),(BE$44-BE49-150-Sheep!$R$320                                            )&lt;=0),"Wean-"&amp;BE48,""),"")
&amp;IFERROR(IF(AND((BE$44-BE49-150-Sheep!$R$321                                           )&gt;(BE$44-BF$44),(BE$44-BE49-150-Sheep!$R$321                                            )&lt;=0),"Alt1-"   &amp;BE48,""),"")
&amp;IFERROR(IF(AND((BE$44-BE49-150-Sheep!$R$322                                           )&gt;(BE$44-BF$44),(BE$44-BE49-150-Sheep!$R$322                                            )&lt;=0),"Alt2-"   &amp;BE48,""),"")</f>
        <v/>
      </c>
      <c r="BF50" s="440" t="str">
        <f xml:space="preserve">                    IF(AND((BF$44                                  -Sheep!$N$253                               )&gt;(BF$44-BG$44),(BF$44                                  -Sheep!$N$253                                )&lt;=0),"Born","")
&amp;                   IF(AND((BF$44-Sheep!$R$320-Sheep!$N$253                                )&gt;(BF$44-BG$44),(BF$44-Sheep!$R$320-Sheep!$N$253                                )&lt;=0),"WeanStd","")
&amp;                   IF(AND((BF$44-Sheep!$R$321-Sheep!$N$253                                )&gt;(BF$44-BG$44),(BF$44-Sheep!$R$321-Sheep!$N$253                                )&lt;=0),"WeanAlt1","")
&amp;                   IF(AND((BF$44-Sheep!$R$322-Sheep!$N$253                                )&gt;(BF$44-BG$44),(BF$44-Sheep!$R$322-Sheep!$N$253                                )&lt;=0),"WeanAlt2","")
&amp;IFERROR(IF(AND((BF$44-BF49                                                                                     )&gt;(BF$44-BG$44),(BF$44-BF49                                                                                     )&lt;=0),"Join-"    &amp;BF48,""),"")
&amp;IFERROR(IF(AND((BF$44-BF49-INDEX(Sheep!$V$327:$V$334,BF48,1))&gt;(BF$44-BG$44),(BF$44-BF49-INDEX(Sheep!$V$327:$V$334,BF48,1))&lt;=0),"Scan-"  &amp;BF48,""),"")
&amp;IFERROR(IF(AND((BF$44-BF49-150                                                                            )&gt;(BF$44-BG$44),(BF$44-BF49-150                                                                             )&lt;=0),"Birth-" &amp;BF48,""),"")
&amp;IFERROR(IF(AND((BF$44-BF49-150-Sheep!$R$320                                           )&gt;(BF$44-BG$44),(BF$44-BF49-150-Sheep!$R$320                                            )&lt;=0),"Wean-"&amp;BF48,""),"")
&amp;IFERROR(IF(AND((BF$44-BF49-150-Sheep!$R$321                                           )&gt;(BF$44-BG$44),(BF$44-BF49-150-Sheep!$R$321                                            )&lt;=0),"Alt1-"   &amp;BF48,""),"")
&amp;IFERROR(IF(AND((BF$44-BF49-150-Sheep!$R$322                                           )&gt;(BF$44-BG$44),(BF$44-BF49-150-Sheep!$R$322                                            )&lt;=0),"Alt2-"   &amp;BF48,""),"")</f>
        <v/>
      </c>
      <c r="BG50" s="440" t="str">
        <f xml:space="preserve">                    IF(AND((BG$44                                  -Sheep!$N$253                               )&gt;(BG$44-BH$44),(BG$44                                  -Sheep!$N$253                                )&lt;=0),"Born","")
&amp;                   IF(AND((BG$44-Sheep!$R$320-Sheep!$N$253                                )&gt;(BG$44-BH$44),(BG$44-Sheep!$R$320-Sheep!$N$253                                )&lt;=0),"WeanStd","")
&amp;                   IF(AND((BG$44-Sheep!$R$321-Sheep!$N$253                                )&gt;(BG$44-BH$44),(BG$44-Sheep!$R$321-Sheep!$N$253                                )&lt;=0),"WeanAlt1","")
&amp;                   IF(AND((BG$44-Sheep!$R$322-Sheep!$N$253                                )&gt;(BG$44-BH$44),(BG$44-Sheep!$R$322-Sheep!$N$253                                )&lt;=0),"WeanAlt2","")
&amp;IFERROR(IF(AND((BG$44-BG49                                                                                     )&gt;(BG$44-BH$44),(BG$44-BG49                                                                                     )&lt;=0),"Join-"    &amp;BG48,""),"")
&amp;IFERROR(IF(AND((BG$44-BG49-INDEX(Sheep!$V$327:$V$334,BG48,1))&gt;(BG$44-BH$44),(BG$44-BG49-INDEX(Sheep!$V$327:$V$334,BG48,1))&lt;=0),"Scan-"  &amp;BG48,""),"")
&amp;IFERROR(IF(AND((BG$44-BG49-150                                                                            )&gt;(BG$44-BH$44),(BG$44-BG49-150                                                                             )&lt;=0),"Birth-" &amp;BG48,""),"")
&amp;IFERROR(IF(AND((BG$44-BG49-150-Sheep!$R$320                                           )&gt;(BG$44-BH$44),(BG$44-BG49-150-Sheep!$R$320                                            )&lt;=0),"Wean-"&amp;BG48,""),"")
&amp;IFERROR(IF(AND((BG$44-BG49-150-Sheep!$R$321                                           )&gt;(BG$44-BH$44),(BG$44-BG49-150-Sheep!$R$321                                            )&lt;=0),"Alt1-"   &amp;BG48,""),"")
&amp;IFERROR(IF(AND((BG$44-BG49-150-Sheep!$R$322                                           )&gt;(BG$44-BH$44),(BG$44-BG49-150-Sheep!$R$322                                            )&lt;=0),"Alt2-"   &amp;BG48,""),"")</f>
        <v/>
      </c>
      <c r="BH50" s="440" t="str">
        <f xml:space="preserve">                    IF(AND((BH$44                                  -Sheep!$N$253                               )&gt;(BH$44-BI$44),(BH$44                                  -Sheep!$N$253                                )&lt;=0),"Born","")
&amp;                   IF(AND((BH$44-Sheep!$R$320-Sheep!$N$253                                )&gt;(BH$44-BI$44),(BH$44-Sheep!$R$320-Sheep!$N$253                                )&lt;=0),"WeanStd","")
&amp;                   IF(AND((BH$44-Sheep!$R$321-Sheep!$N$253                                )&gt;(BH$44-BI$44),(BH$44-Sheep!$R$321-Sheep!$N$253                                )&lt;=0),"WeanAlt1","")
&amp;                   IF(AND((BH$44-Sheep!$R$322-Sheep!$N$253                                )&gt;(BH$44-BI$44),(BH$44-Sheep!$R$322-Sheep!$N$253                                )&lt;=0),"WeanAlt2","")
&amp;IFERROR(IF(AND((BH$44-BH49                                                                                     )&gt;(BH$44-BI$44),(BH$44-BH49                                                                                     )&lt;=0),"Join-"    &amp;BH48,""),"")
&amp;IFERROR(IF(AND((BH$44-BH49-INDEX(Sheep!$V$327:$V$334,BH48,1))&gt;(BH$44-BI$44),(BH$44-BH49-INDEX(Sheep!$V$327:$V$334,BH48,1))&lt;=0),"Scan-"  &amp;BH48,""),"")
&amp;IFERROR(IF(AND((BH$44-BH49-150                                                                            )&gt;(BH$44-BI$44),(BH$44-BH49-150                                                                             )&lt;=0),"Birth-" &amp;BH48,""),"")
&amp;IFERROR(IF(AND((BH$44-BH49-150-Sheep!$R$320                                           )&gt;(BH$44-BI$44),(BH$44-BH49-150-Sheep!$R$320                                            )&lt;=0),"Wean-"&amp;BH48,""),"")
&amp;IFERROR(IF(AND((BH$44-BH49-150-Sheep!$R$321                                           )&gt;(BH$44-BI$44),(BH$44-BH49-150-Sheep!$R$321                                            )&lt;=0),"Alt1-"   &amp;BH48,""),"")
&amp;IFERROR(IF(AND((BH$44-BH49-150-Sheep!$R$322                                           )&gt;(BH$44-BI$44),(BH$44-BH49-150-Sheep!$R$322                                            )&lt;=0),"Alt2-"   &amp;BH48,""),"")</f>
        <v/>
      </c>
      <c r="BI50" s="440" t="str">
        <f xml:space="preserve">                    IF(AND((BI$44                                  -Sheep!$N$253                               )&gt;(BI$44-BJ$44),(BI$44                                  -Sheep!$N$253                                )&lt;=0),"Born","")
&amp;                   IF(AND((BI$44-Sheep!$R$320-Sheep!$N$253                                )&gt;(BI$44-BJ$44),(BI$44-Sheep!$R$320-Sheep!$N$253                                )&lt;=0),"WeanStd","")
&amp;                   IF(AND((BI$44-Sheep!$R$321-Sheep!$N$253                                )&gt;(BI$44-BJ$44),(BI$44-Sheep!$R$321-Sheep!$N$253                                )&lt;=0),"WeanAlt1","")
&amp;                   IF(AND((BI$44-Sheep!$R$322-Sheep!$N$253                                )&gt;(BI$44-BJ$44),(BI$44-Sheep!$R$322-Sheep!$N$253                                )&lt;=0),"WeanAlt2","")
&amp;IFERROR(IF(AND((BI$44-BI49                                                                                     )&gt;(BI$44-BJ$44),(BI$44-BI49                                                                                     )&lt;=0),"Join-"    &amp;BI48,""),"")
&amp;IFERROR(IF(AND((BI$44-BI49-INDEX(Sheep!$V$327:$V$334,BI48,1))&gt;(BI$44-BJ$44),(BI$44-BI49-INDEX(Sheep!$V$327:$V$334,BI48,1))&lt;=0),"Scan-"  &amp;BI48,""),"")
&amp;IFERROR(IF(AND((BI$44-BI49-150                                                                            )&gt;(BI$44-BJ$44),(BI$44-BI49-150                                                                             )&lt;=0),"Birth-" &amp;BI48,""),"")
&amp;IFERROR(IF(AND((BI$44-BI49-150-Sheep!$R$320                                           )&gt;(BI$44-BJ$44),(BI$44-BI49-150-Sheep!$R$320                                            )&lt;=0),"Wean-"&amp;BI48,""),"")
&amp;IFERROR(IF(AND((BI$44-BI49-150-Sheep!$R$321                                           )&gt;(BI$44-BJ$44),(BI$44-BI49-150-Sheep!$R$321                                            )&lt;=0),"Alt1-"   &amp;BI48,""),"")
&amp;IFERROR(IF(AND((BI$44-BI49-150-Sheep!$R$322                                           )&gt;(BI$44-BJ$44),(BI$44-BI49-150-Sheep!$R$322                                            )&lt;=0),"Alt2-"   &amp;BI48,""),"")</f>
        <v/>
      </c>
      <c r="BJ50" s="440" t="str">
        <f xml:space="preserve">                    IF(AND((BJ$44                                  -Sheep!$N$253                               )&gt;(BJ$44-BK$44),(BJ$44                                  -Sheep!$N$253                                )&lt;=0),"Born","")
&amp;                   IF(AND((BJ$44-Sheep!$R$320-Sheep!$N$253                                )&gt;(BJ$44-BK$44),(BJ$44-Sheep!$R$320-Sheep!$N$253                                )&lt;=0),"WeanStd","")
&amp;                   IF(AND((BJ$44-Sheep!$R$321-Sheep!$N$253                                )&gt;(BJ$44-BK$44),(BJ$44-Sheep!$R$321-Sheep!$N$253                                )&lt;=0),"WeanAlt1","")
&amp;                   IF(AND((BJ$44-Sheep!$R$322-Sheep!$N$253                                )&gt;(BJ$44-BK$44),(BJ$44-Sheep!$R$322-Sheep!$N$253                                )&lt;=0),"WeanAlt2","")
&amp;IFERROR(IF(AND((BJ$44-BJ49                                                                                     )&gt;(BJ$44-BK$44),(BJ$44-BJ49                                                                                     )&lt;=0),"Join-"    &amp;BJ48,""),"")
&amp;IFERROR(IF(AND((BJ$44-BJ49-INDEX(Sheep!$V$327:$V$334,BJ48,1))&gt;(BJ$44-BK$44),(BJ$44-BJ49-INDEX(Sheep!$V$327:$V$334,BJ48,1))&lt;=0),"Scan-"  &amp;BJ48,""),"")
&amp;IFERROR(IF(AND((BJ$44-BJ49-150                                                                            )&gt;(BJ$44-BK$44),(BJ$44-BJ49-150                                                                             )&lt;=0),"Birth-" &amp;BJ48,""),"")
&amp;IFERROR(IF(AND((BJ$44-BJ49-150-Sheep!$R$320                                           )&gt;(BJ$44-BK$44),(BJ$44-BJ49-150-Sheep!$R$320                                            )&lt;=0),"Wean-"&amp;BJ48,""),"")
&amp;IFERROR(IF(AND((BJ$44-BJ49-150-Sheep!$R$321                                           )&gt;(BJ$44-BK$44),(BJ$44-BJ49-150-Sheep!$R$321                                            )&lt;=0),"Alt1-"   &amp;BJ48,""),"")
&amp;IFERROR(IF(AND((BJ$44-BJ49-150-Sheep!$R$322                                           )&gt;(BJ$44-BK$44),(BJ$44-BJ49-150-Sheep!$R$322                                            )&lt;=0),"Alt2-"   &amp;BJ48,""),"")</f>
        <v/>
      </c>
      <c r="BK50" s="440" t="str">
        <f xml:space="preserve">                    IF(AND((BK$44                                  -Sheep!$N$253                               )&gt;(BK$44-BL$44),(BK$44                                  -Sheep!$N$253                                )&lt;=0),"Born","")
&amp;                   IF(AND((BK$44-Sheep!$R$320-Sheep!$N$253                                )&gt;(BK$44-BL$44),(BK$44-Sheep!$R$320-Sheep!$N$253                                )&lt;=0),"WeanStd","")
&amp;                   IF(AND((BK$44-Sheep!$R$321-Sheep!$N$253                                )&gt;(BK$44-BL$44),(BK$44-Sheep!$R$321-Sheep!$N$253                                )&lt;=0),"WeanAlt1","")
&amp;                   IF(AND((BK$44-Sheep!$R$322-Sheep!$N$253                                )&gt;(BK$44-BL$44),(BK$44-Sheep!$R$322-Sheep!$N$253                                )&lt;=0),"WeanAlt2","")
&amp;IFERROR(IF(AND((BK$44-BK49                                                                                     )&gt;(BK$44-BL$44),(BK$44-BK49                                                                                     )&lt;=0),"Join-"    &amp;BK48,""),"")
&amp;IFERROR(IF(AND((BK$44-BK49-INDEX(Sheep!$V$327:$V$334,BK48,1))&gt;(BK$44-BL$44),(BK$44-BK49-INDEX(Sheep!$V$327:$V$334,BK48,1))&lt;=0),"Scan-"  &amp;BK48,""),"")
&amp;IFERROR(IF(AND((BK$44-BK49-150                                                                            )&gt;(BK$44-BL$44),(BK$44-BK49-150                                                                             )&lt;=0),"Birth-" &amp;BK48,""),"")
&amp;IFERROR(IF(AND((BK$44-BK49-150-Sheep!$R$320                                           )&gt;(BK$44-BL$44),(BK$44-BK49-150-Sheep!$R$320                                            )&lt;=0),"Wean-"&amp;BK48,""),"")
&amp;IFERROR(IF(AND((BK$44-BK49-150-Sheep!$R$321                                           )&gt;(BK$44-BL$44),(BK$44-BK49-150-Sheep!$R$321                                            )&lt;=0),"Alt1-"   &amp;BK48,""),"")
&amp;IFERROR(IF(AND((BK$44-BK49-150-Sheep!$R$322                                           )&gt;(BK$44-BL$44),(BK$44-BK49-150-Sheep!$R$322                                            )&lt;=0),"Alt2-"   &amp;BK48,""),"")</f>
        <v/>
      </c>
      <c r="BL50" s="440" t="str">
        <f xml:space="preserve">                    IF(AND((BL$44                                  -Sheep!$N$253                               )&gt;(BL$44-BM$44),(BL$44                                  -Sheep!$N$253                                )&lt;=0),"Born","")
&amp;                   IF(AND((BL$44-Sheep!$R$320-Sheep!$N$253                                )&gt;(BL$44-BM$44),(BL$44-Sheep!$R$320-Sheep!$N$253                                )&lt;=0),"WeanStd","")
&amp;                   IF(AND((BL$44-Sheep!$R$321-Sheep!$N$253                                )&gt;(BL$44-BM$44),(BL$44-Sheep!$R$321-Sheep!$N$253                                )&lt;=0),"WeanAlt1","")
&amp;                   IF(AND((BL$44-Sheep!$R$322-Sheep!$N$253                                )&gt;(BL$44-BM$44),(BL$44-Sheep!$R$322-Sheep!$N$253                                )&lt;=0),"WeanAlt2","")
&amp;IFERROR(IF(AND((BL$44-BL49                                                                                     )&gt;(BL$44-BM$44),(BL$44-BL49                                                                                     )&lt;=0),"Join-"    &amp;BL48,""),"")
&amp;IFERROR(IF(AND((BL$44-BL49-INDEX(Sheep!$V$327:$V$334,BL48,1))&gt;(BL$44-BM$44),(BL$44-BL49-INDEX(Sheep!$V$327:$V$334,BL48,1))&lt;=0),"Scan-"  &amp;BL48,""),"")
&amp;IFERROR(IF(AND((BL$44-BL49-150                                                                            )&gt;(BL$44-BM$44),(BL$44-BL49-150                                                                             )&lt;=0),"Birth-" &amp;BL48,""),"")
&amp;IFERROR(IF(AND((BL$44-BL49-150-Sheep!$R$320                                           )&gt;(BL$44-BM$44),(BL$44-BL49-150-Sheep!$R$320                                            )&lt;=0),"Wean-"&amp;BL48,""),"")
&amp;IFERROR(IF(AND((BL$44-BL49-150-Sheep!$R$321                                           )&gt;(BL$44-BM$44),(BL$44-BL49-150-Sheep!$R$321                                            )&lt;=0),"Alt1-"   &amp;BL48,""),"")
&amp;IFERROR(IF(AND((BL$44-BL49-150-Sheep!$R$322                                           )&gt;(BL$44-BM$44),(BL$44-BL49-150-Sheep!$R$322                                            )&lt;=0),"Alt2-"   &amp;BL48,""),"")</f>
        <v/>
      </c>
      <c r="BM50" s="440" t="str">
        <f xml:space="preserve">                    IF(AND((BM$44                                  -Sheep!$N$253                               )&gt;(BM$44-BN$44),(BM$44                                  -Sheep!$N$253                                )&lt;=0),"Born","")
&amp;                   IF(AND((BM$44-Sheep!$R$320-Sheep!$N$253                                )&gt;(BM$44-BN$44),(BM$44-Sheep!$R$320-Sheep!$N$253                                )&lt;=0),"WeanStd","")
&amp;                   IF(AND((BM$44-Sheep!$R$321-Sheep!$N$253                                )&gt;(BM$44-BN$44),(BM$44-Sheep!$R$321-Sheep!$N$253                                )&lt;=0),"WeanAlt1","")
&amp;                   IF(AND((BM$44-Sheep!$R$322-Sheep!$N$253                                )&gt;(BM$44-BN$44),(BM$44-Sheep!$R$322-Sheep!$N$253                                )&lt;=0),"WeanAlt2","")
&amp;IFERROR(IF(AND((BM$44-BM49                                                                                     )&gt;(BM$44-BN$44),(BM$44-BM49                                                                                     )&lt;=0),"Join-"    &amp;BM48,""),"")
&amp;IFERROR(IF(AND((BM$44-BM49-INDEX(Sheep!$V$327:$V$334,BM48,1))&gt;(BM$44-BN$44),(BM$44-BM49-INDEX(Sheep!$V$327:$V$334,BM48,1))&lt;=0),"Scan-"  &amp;BM48,""),"")
&amp;IFERROR(IF(AND((BM$44-BM49-150                                                                            )&gt;(BM$44-BN$44),(BM$44-BM49-150                                                                             )&lt;=0),"Birth-" &amp;BM48,""),"")
&amp;IFERROR(IF(AND((BM$44-BM49-150-Sheep!$R$320                                           )&gt;(BM$44-BN$44),(BM$44-BM49-150-Sheep!$R$320                                            )&lt;=0),"Wean-"&amp;BM48,""),"")
&amp;IFERROR(IF(AND((BM$44-BM49-150-Sheep!$R$321                                           )&gt;(BM$44-BN$44),(BM$44-BM49-150-Sheep!$R$321                                            )&lt;=0),"Alt1-"   &amp;BM48,""),"")
&amp;IFERROR(IF(AND((BM$44-BM49-150-Sheep!$R$322                                           )&gt;(BM$44-BN$44),(BM$44-BM49-150-Sheep!$R$322                                            )&lt;=0),"Alt2-"   &amp;BM48,""),"")</f>
        <v/>
      </c>
      <c r="BN50" s="440" t="str">
        <f xml:space="preserve">                    IF(AND((BN$44                                  -Sheep!$N$253                               )&gt;(BN$44-BO$44),(BN$44                                  -Sheep!$N$253                                )&lt;=0),"Born","")
&amp;                   IF(AND((BN$44-Sheep!$R$320-Sheep!$N$253                                )&gt;(BN$44-BO$44),(BN$44-Sheep!$R$320-Sheep!$N$253                                )&lt;=0),"WeanStd","")
&amp;                   IF(AND((BN$44-Sheep!$R$321-Sheep!$N$253                                )&gt;(BN$44-BO$44),(BN$44-Sheep!$R$321-Sheep!$N$253                                )&lt;=0),"WeanAlt1","")
&amp;                   IF(AND((BN$44-Sheep!$R$322-Sheep!$N$253                                )&gt;(BN$44-BO$44),(BN$44-Sheep!$R$322-Sheep!$N$253                                )&lt;=0),"WeanAlt2","")
&amp;IFERROR(IF(AND((BN$44-BN49                                                                                     )&gt;(BN$44-BO$44),(BN$44-BN49                                                                                     )&lt;=0),"Join-"    &amp;BN48,""),"")
&amp;IFERROR(IF(AND((BN$44-BN49-INDEX(Sheep!$V$327:$V$334,BN48,1))&gt;(BN$44-BO$44),(BN$44-BN49-INDEX(Sheep!$V$327:$V$334,BN48,1))&lt;=0),"Scan-"  &amp;BN48,""),"")
&amp;IFERROR(IF(AND((BN$44-BN49-150                                                                            )&gt;(BN$44-BO$44),(BN$44-BN49-150                                                                             )&lt;=0),"Birth-" &amp;BN48,""),"")
&amp;IFERROR(IF(AND((BN$44-BN49-150-Sheep!$R$320                                           )&gt;(BN$44-BO$44),(BN$44-BN49-150-Sheep!$R$320                                            )&lt;=0),"Wean-"&amp;BN48,""),"")
&amp;IFERROR(IF(AND((BN$44-BN49-150-Sheep!$R$321                                           )&gt;(BN$44-BO$44),(BN$44-BN49-150-Sheep!$R$321                                            )&lt;=0),"Alt1-"   &amp;BN48,""),"")
&amp;IFERROR(IF(AND((BN$44-BN49-150-Sheep!$R$322                                           )&gt;(BN$44-BO$44),(BN$44-BN49-150-Sheep!$R$322                                            )&lt;=0),"Alt2-"   &amp;BN48,""),"")</f>
        <v/>
      </c>
      <c r="BO50" s="440" t="str">
        <f xml:space="preserve">                    IF(AND((BO$44                                  -Sheep!$N$253                               )&gt;(BO$44-BP$44),(BO$44                                  -Sheep!$N$253                                )&lt;=0),"Born","")
&amp;                   IF(AND((BO$44-Sheep!$R$320-Sheep!$N$253                                )&gt;(BO$44-BP$44),(BO$44-Sheep!$R$320-Sheep!$N$253                                )&lt;=0),"WeanStd","")
&amp;                   IF(AND((BO$44-Sheep!$R$321-Sheep!$N$253                                )&gt;(BO$44-BP$44),(BO$44-Sheep!$R$321-Sheep!$N$253                                )&lt;=0),"WeanAlt1","")
&amp;                   IF(AND((BO$44-Sheep!$R$322-Sheep!$N$253                                )&gt;(BO$44-BP$44),(BO$44-Sheep!$R$322-Sheep!$N$253                                )&lt;=0),"WeanAlt2","")
&amp;IFERROR(IF(AND((BO$44-BO49                                                                                     )&gt;(BO$44-BP$44),(BO$44-BO49                                                                                     )&lt;=0),"Join-"    &amp;BO48,""),"")
&amp;IFERROR(IF(AND((BO$44-BO49-INDEX(Sheep!$V$327:$V$334,BO48,1))&gt;(BO$44-BP$44),(BO$44-BO49-INDEX(Sheep!$V$327:$V$334,BO48,1))&lt;=0),"Scan-"  &amp;BO48,""),"")
&amp;IFERROR(IF(AND((BO$44-BO49-150                                                                            )&gt;(BO$44-BP$44),(BO$44-BO49-150                                                                             )&lt;=0),"Birth-" &amp;BO48,""),"")
&amp;IFERROR(IF(AND((BO$44-BO49-150-Sheep!$R$320                                           )&gt;(BO$44-BP$44),(BO$44-BO49-150-Sheep!$R$320                                            )&lt;=0),"Wean-"&amp;BO48,""),"")
&amp;IFERROR(IF(AND((BO$44-BO49-150-Sheep!$R$321                                           )&gt;(BO$44-BP$44),(BO$44-BO49-150-Sheep!$R$321                                            )&lt;=0),"Alt1-"   &amp;BO48,""),"")
&amp;IFERROR(IF(AND((BO$44-BO49-150-Sheep!$R$322                                           )&gt;(BO$44-BP$44),(BO$44-BO49-150-Sheep!$R$322                                            )&lt;=0),"Alt2-"   &amp;BO48,""),"")</f>
        <v/>
      </c>
      <c r="BP50" s="440" t="str">
        <f xml:space="preserve">                    IF(AND((BP$44                                  -Sheep!$N$253                               )&gt;(BP$44-BQ$44),(BP$44                                  -Sheep!$N$253                                )&lt;=0),"Born","")
&amp;                   IF(AND((BP$44-Sheep!$R$320-Sheep!$N$253                                )&gt;(BP$44-BQ$44),(BP$44-Sheep!$R$320-Sheep!$N$253                                )&lt;=0),"WeanStd","")
&amp;                   IF(AND((BP$44-Sheep!$R$321-Sheep!$N$253                                )&gt;(BP$44-BQ$44),(BP$44-Sheep!$R$321-Sheep!$N$253                                )&lt;=0),"WeanAlt1","")
&amp;                   IF(AND((BP$44-Sheep!$R$322-Sheep!$N$253                                )&gt;(BP$44-BQ$44),(BP$44-Sheep!$R$322-Sheep!$N$253                                )&lt;=0),"WeanAlt2","")
&amp;IFERROR(IF(AND((BP$44-BP49                                                                                     )&gt;(BP$44-BQ$44),(BP$44-BP49                                                                                     )&lt;=0),"Join-"    &amp;BP48,""),"")
&amp;IFERROR(IF(AND((BP$44-BP49-INDEX(Sheep!$V$327:$V$334,BP48,1))&gt;(BP$44-BQ$44),(BP$44-BP49-INDEX(Sheep!$V$327:$V$334,BP48,1))&lt;=0),"Scan-"  &amp;BP48,""),"")
&amp;IFERROR(IF(AND((BP$44-BP49-150                                                                            )&gt;(BP$44-BQ$44),(BP$44-BP49-150                                                                             )&lt;=0),"Birth-" &amp;BP48,""),"")
&amp;IFERROR(IF(AND((BP$44-BP49-150-Sheep!$R$320                                           )&gt;(BP$44-BQ$44),(BP$44-BP49-150-Sheep!$R$320                                            )&lt;=0),"Wean-"&amp;BP48,""),"")
&amp;IFERROR(IF(AND((BP$44-BP49-150-Sheep!$R$321                                           )&gt;(BP$44-BQ$44),(BP$44-BP49-150-Sheep!$R$321                                            )&lt;=0),"Alt1-"   &amp;BP48,""),"")
&amp;IFERROR(IF(AND((BP$44-BP49-150-Sheep!$R$322                                           )&gt;(BP$44-BQ$44),(BP$44-BP49-150-Sheep!$R$322                                            )&lt;=0),"Alt2-"   &amp;BP48,""),"")</f>
        <v/>
      </c>
      <c r="BQ50" s="440" t="str">
        <f xml:space="preserve">                    IF(AND((BQ$44                                  -Sheep!$N$253                               )&gt;(BQ$44-BR$44),(BQ$44                                  -Sheep!$N$253                                )&lt;=0),"Born","")
&amp;                   IF(AND((BQ$44-Sheep!$R$320-Sheep!$N$253                                )&gt;(BQ$44-BR$44),(BQ$44-Sheep!$R$320-Sheep!$N$253                                )&lt;=0),"WeanStd","")
&amp;                   IF(AND((BQ$44-Sheep!$R$321-Sheep!$N$253                                )&gt;(BQ$44-BR$44),(BQ$44-Sheep!$R$321-Sheep!$N$253                                )&lt;=0),"WeanAlt1","")
&amp;                   IF(AND((BQ$44-Sheep!$R$322-Sheep!$N$253                                )&gt;(BQ$44-BR$44),(BQ$44-Sheep!$R$322-Sheep!$N$253                                )&lt;=0),"WeanAlt2","")
&amp;IFERROR(IF(AND((BQ$44-BQ49                                                                                     )&gt;(BQ$44-BR$44),(BQ$44-BQ49                                                                                     )&lt;=0),"Join-"    &amp;BQ48,""),"")
&amp;IFERROR(IF(AND((BQ$44-BQ49-INDEX(Sheep!$V$327:$V$334,BQ48,1))&gt;(BQ$44-BR$44),(BQ$44-BQ49-INDEX(Sheep!$V$327:$V$334,BQ48,1))&lt;=0),"Scan-"  &amp;BQ48,""),"")
&amp;IFERROR(IF(AND((BQ$44-BQ49-150                                                                            )&gt;(BQ$44-BR$44),(BQ$44-BQ49-150                                                                             )&lt;=0),"Birth-" &amp;BQ48,""),"")
&amp;IFERROR(IF(AND((BQ$44-BQ49-150-Sheep!$R$320                                           )&gt;(BQ$44-BR$44),(BQ$44-BQ49-150-Sheep!$R$320                                            )&lt;=0),"Wean-"&amp;BQ48,""),"")
&amp;IFERROR(IF(AND((BQ$44-BQ49-150-Sheep!$R$321                                           )&gt;(BQ$44-BR$44),(BQ$44-BQ49-150-Sheep!$R$321                                            )&lt;=0),"Alt1-"   &amp;BQ48,""),"")
&amp;IFERROR(IF(AND((BQ$44-BQ49-150-Sheep!$R$322                                           )&gt;(BQ$44-BR$44),(BQ$44-BQ49-150-Sheep!$R$322                                            )&lt;=0),"Alt2-"   &amp;BQ48,""),"")</f>
        <v/>
      </c>
      <c r="BR50" s="440" t="str">
        <f xml:space="preserve">                    IF(AND((BR$44                                  -Sheep!$N$253                               )&gt;(BR$44-BS$44),(BR$44                                  -Sheep!$N$253                                )&lt;=0),"Born","")
&amp;                   IF(AND((BR$44-Sheep!$R$320-Sheep!$N$253                                )&gt;(BR$44-BS$44),(BR$44-Sheep!$R$320-Sheep!$N$253                                )&lt;=0),"WeanStd","")
&amp;                   IF(AND((BR$44-Sheep!$R$321-Sheep!$N$253                                )&gt;(BR$44-BS$44),(BR$44-Sheep!$R$321-Sheep!$N$253                                )&lt;=0),"WeanAlt1","")
&amp;                   IF(AND((BR$44-Sheep!$R$322-Sheep!$N$253                                )&gt;(BR$44-BS$44),(BR$44-Sheep!$R$322-Sheep!$N$253                                )&lt;=0),"WeanAlt2","")
&amp;IFERROR(IF(AND((BR$44-BR49                                                                                     )&gt;(BR$44-BS$44),(BR$44-BR49                                                                                     )&lt;=0),"Join-"    &amp;BR48,""),"")
&amp;IFERROR(IF(AND((BR$44-BR49-INDEX(Sheep!$V$327:$V$334,BR48,1))&gt;(BR$44-BS$44),(BR$44-BR49-INDEX(Sheep!$V$327:$V$334,BR48,1))&lt;=0),"Scan-"  &amp;BR48,""),"")
&amp;IFERROR(IF(AND((BR$44-BR49-150                                                                            )&gt;(BR$44-BS$44),(BR$44-BR49-150                                                                             )&lt;=0),"Birth-" &amp;BR48,""),"")
&amp;IFERROR(IF(AND((BR$44-BR49-150-Sheep!$R$320                                           )&gt;(BR$44-BS$44),(BR$44-BR49-150-Sheep!$R$320                                            )&lt;=0),"Wean-"&amp;BR48,""),"")
&amp;IFERROR(IF(AND((BR$44-BR49-150-Sheep!$R$321                                           )&gt;(BR$44-BS$44),(BR$44-BR49-150-Sheep!$R$321                                            )&lt;=0),"Alt1-"   &amp;BR48,""),"")
&amp;IFERROR(IF(AND((BR$44-BR49-150-Sheep!$R$322                                           )&gt;(BR$44-BS$44),(BR$44-BR49-150-Sheep!$R$322                                            )&lt;=0),"Alt2-"   &amp;BR48,""),"")</f>
        <v>Join-1</v>
      </c>
      <c r="BS50" s="440" t="str">
        <f xml:space="preserve">                    IF(AND((BS$44                                  -Sheep!$N$253                               )&gt;(BS$44-BT$44),(BS$44                                  -Sheep!$N$253                                )&lt;=0),"Born","")
&amp;                   IF(AND((BS$44-Sheep!$R$320-Sheep!$N$253                                )&gt;(BS$44-BT$44),(BS$44-Sheep!$R$320-Sheep!$N$253                                )&lt;=0),"WeanStd","")
&amp;                   IF(AND((BS$44-Sheep!$R$321-Sheep!$N$253                                )&gt;(BS$44-BT$44),(BS$44-Sheep!$R$321-Sheep!$N$253                                )&lt;=0),"WeanAlt1","")
&amp;                   IF(AND((BS$44-Sheep!$R$322-Sheep!$N$253                                )&gt;(BS$44-BT$44),(BS$44-Sheep!$R$322-Sheep!$N$253                                )&lt;=0),"WeanAlt2","")
&amp;IFERROR(IF(AND((BS$44-BS49                                                                                     )&gt;(BS$44-BT$44),(BS$44-BS49                                                                                     )&lt;=0),"Join-"    &amp;BS48,""),"")
&amp;IFERROR(IF(AND((BS$44-BS49-INDEX(Sheep!$V$327:$V$334,BS48,1))&gt;(BS$44-BT$44),(BS$44-BS49-INDEX(Sheep!$V$327:$V$334,BS48,1))&lt;=0),"Scan-"  &amp;BS48,""),"")
&amp;IFERROR(IF(AND((BS$44-BS49-150                                                                            )&gt;(BS$44-BT$44),(BS$44-BS49-150                                                                             )&lt;=0),"Birth-" &amp;BS48,""),"")
&amp;IFERROR(IF(AND((BS$44-BS49-150-Sheep!$R$320                                           )&gt;(BS$44-BT$44),(BS$44-BS49-150-Sheep!$R$320                                            )&lt;=0),"Wean-"&amp;BS48,""),"")
&amp;IFERROR(IF(AND((BS$44-BS49-150-Sheep!$R$321                                           )&gt;(BS$44-BT$44),(BS$44-BS49-150-Sheep!$R$321                                            )&lt;=0),"Alt1-"   &amp;BS48,""),"")
&amp;IFERROR(IF(AND((BS$44-BS49-150-Sheep!$R$322                                           )&gt;(BS$44-BT$44),(BS$44-BS49-150-Sheep!$R$322                                            )&lt;=0),"Alt2-"   &amp;BS48,""),"")</f>
        <v/>
      </c>
      <c r="BT50" s="440" t="str">
        <f xml:space="preserve">                    IF(AND((BT$44                                  -Sheep!$N$253                               )&gt;(BT$44-BU$44),(BT$44                                  -Sheep!$N$253                                )&lt;=0),"Born","")
&amp;                   IF(AND((BT$44-Sheep!$R$320-Sheep!$N$253                                )&gt;(BT$44-BU$44),(BT$44-Sheep!$R$320-Sheep!$N$253                                )&lt;=0),"WeanStd","")
&amp;                   IF(AND((BT$44-Sheep!$R$321-Sheep!$N$253                                )&gt;(BT$44-BU$44),(BT$44-Sheep!$R$321-Sheep!$N$253                                )&lt;=0),"WeanAlt1","")
&amp;                   IF(AND((BT$44-Sheep!$R$322-Sheep!$N$253                                )&gt;(BT$44-BU$44),(BT$44-Sheep!$R$322-Sheep!$N$253                                )&lt;=0),"WeanAlt2","")
&amp;IFERROR(IF(AND((BT$44-BT49                                                                                     )&gt;(BT$44-BU$44),(BT$44-BT49                                                                                     )&lt;=0),"Join-"    &amp;BT48,""),"")
&amp;IFERROR(IF(AND((BT$44-BT49-INDEX(Sheep!$V$327:$V$334,BT48,1))&gt;(BT$44-BU$44),(BT$44-BT49-INDEX(Sheep!$V$327:$V$334,BT48,1))&lt;=0),"Scan-"  &amp;BT48,""),"")
&amp;IFERROR(IF(AND((BT$44-BT49-150                                                                            )&gt;(BT$44-BU$44),(BT$44-BT49-150                                                                             )&lt;=0),"Birth-" &amp;BT48,""),"")
&amp;IFERROR(IF(AND((BT$44-BT49-150-Sheep!$R$320                                           )&gt;(BT$44-BU$44),(BT$44-BT49-150-Sheep!$R$320                                            )&lt;=0),"Wean-"&amp;BT48,""),"")
&amp;IFERROR(IF(AND((BT$44-BT49-150-Sheep!$R$321                                           )&gt;(BT$44-BU$44),(BT$44-BT49-150-Sheep!$R$321                                            )&lt;=0),"Alt1-"   &amp;BT48,""),"")
&amp;IFERROR(IF(AND((BT$44-BT49-150-Sheep!$R$322                                           )&gt;(BT$44-BU$44),(BT$44-BT49-150-Sheep!$R$322                                            )&lt;=0),"Alt2-"   &amp;BT48,""),"")</f>
        <v/>
      </c>
      <c r="BU50" s="440" t="str">
        <f xml:space="preserve">                    IF(AND((BU$44                                  -Sheep!$N$253                               )&gt;(BU$44-BV$44),(BU$44                                  -Sheep!$N$253                                )&lt;=0),"Born","")
&amp;                   IF(AND((BU$44-Sheep!$R$320-Sheep!$N$253                                )&gt;(BU$44-BV$44),(BU$44-Sheep!$R$320-Sheep!$N$253                                )&lt;=0),"WeanStd","")
&amp;                   IF(AND((BU$44-Sheep!$R$321-Sheep!$N$253                                )&gt;(BU$44-BV$44),(BU$44-Sheep!$R$321-Sheep!$N$253                                )&lt;=0),"WeanAlt1","")
&amp;                   IF(AND((BU$44-Sheep!$R$322-Sheep!$N$253                                )&gt;(BU$44-BV$44),(BU$44-Sheep!$R$322-Sheep!$N$253                                )&lt;=0),"WeanAlt2","")
&amp;IFERROR(IF(AND((BU$44-BU49                                                                                     )&gt;(BU$44-BV$44),(BU$44-BU49                                                                                     )&lt;=0),"Join-"    &amp;BU48,""),"")
&amp;IFERROR(IF(AND((BU$44-BU49-INDEX(Sheep!$V$327:$V$334,BU48,1))&gt;(BU$44-BV$44),(BU$44-BU49-INDEX(Sheep!$V$327:$V$334,BU48,1))&lt;=0),"Scan-"  &amp;BU48,""),"")
&amp;IFERROR(IF(AND((BU$44-BU49-150                                                                            )&gt;(BU$44-BV$44),(BU$44-BU49-150                                                                             )&lt;=0),"Birth-" &amp;BU48,""),"")
&amp;IFERROR(IF(AND((BU$44-BU49-150-Sheep!$R$320                                           )&gt;(BU$44-BV$44),(BU$44-BU49-150-Sheep!$R$320                                            )&lt;=0),"Wean-"&amp;BU48,""),"")
&amp;IFERROR(IF(AND((BU$44-BU49-150-Sheep!$R$321                                           )&gt;(BU$44-BV$44),(BU$44-BU49-150-Sheep!$R$321                                            )&lt;=0),"Alt1-"   &amp;BU48,""),"")
&amp;IFERROR(IF(AND((BU$44-BU49-150-Sheep!$R$322                                           )&gt;(BU$44-BV$44),(BU$44-BU49-150-Sheep!$R$322                                            )&lt;=0),"Alt2-"   &amp;BU48,""),"")</f>
        <v/>
      </c>
      <c r="BV50" s="440" t="str">
        <f xml:space="preserve">                    IF(AND((BV$44                                  -Sheep!$N$253                               )&gt;(BV$44-BW$44),(BV$44                                  -Sheep!$N$253                                )&lt;=0),"Born","")
&amp;                   IF(AND((BV$44-Sheep!$R$320-Sheep!$N$253                                )&gt;(BV$44-BW$44),(BV$44-Sheep!$R$320-Sheep!$N$253                                )&lt;=0),"WeanStd","")
&amp;                   IF(AND((BV$44-Sheep!$R$321-Sheep!$N$253                                )&gt;(BV$44-BW$44),(BV$44-Sheep!$R$321-Sheep!$N$253                                )&lt;=0),"WeanAlt1","")
&amp;                   IF(AND((BV$44-Sheep!$R$322-Sheep!$N$253                                )&gt;(BV$44-BW$44),(BV$44-Sheep!$R$322-Sheep!$N$253                                )&lt;=0),"WeanAlt2","")
&amp;IFERROR(IF(AND((BV$44-BV49                                                                                     )&gt;(BV$44-BW$44),(BV$44-BV49                                                                                     )&lt;=0),"Join-"    &amp;BV48,""),"")
&amp;IFERROR(IF(AND((BV$44-BV49-INDEX(Sheep!$V$327:$V$334,BV48,1))&gt;(BV$44-BW$44),(BV$44-BV49-INDEX(Sheep!$V$327:$V$334,BV48,1))&lt;=0),"Scan-"  &amp;BV48,""),"")
&amp;IFERROR(IF(AND((BV$44-BV49-150                                                                            )&gt;(BV$44-BW$44),(BV$44-BV49-150                                                                             )&lt;=0),"Birth-" &amp;BV48,""),"")
&amp;IFERROR(IF(AND((BV$44-BV49-150-Sheep!$R$320                                           )&gt;(BV$44-BW$44),(BV$44-BV49-150-Sheep!$R$320                                            )&lt;=0),"Wean-"&amp;BV48,""),"")
&amp;IFERROR(IF(AND((BV$44-BV49-150-Sheep!$R$321                                           )&gt;(BV$44-BW$44),(BV$44-BV49-150-Sheep!$R$321                                            )&lt;=0),"Alt1-"   &amp;BV48,""),"")
&amp;IFERROR(IF(AND((BV$44-BV49-150-Sheep!$R$322                                           )&gt;(BV$44-BW$44),(BV$44-BV49-150-Sheep!$R$322                                            )&lt;=0),"Alt2-"   &amp;BV48,""),"")</f>
        <v/>
      </c>
      <c r="BW50" s="440" t="str">
        <f xml:space="preserve">                    IF(AND((BW$44                                  -Sheep!$N$253                               )&gt;(BW$44-BX$44),(BW$44                                  -Sheep!$N$253                                )&lt;=0),"Born","")
&amp;                   IF(AND((BW$44-Sheep!$R$320-Sheep!$N$253                                )&gt;(BW$44-BX$44),(BW$44-Sheep!$R$320-Sheep!$N$253                                )&lt;=0),"WeanStd","")
&amp;                   IF(AND((BW$44-Sheep!$R$321-Sheep!$N$253                                )&gt;(BW$44-BX$44),(BW$44-Sheep!$R$321-Sheep!$N$253                                )&lt;=0),"WeanAlt1","")
&amp;                   IF(AND((BW$44-Sheep!$R$322-Sheep!$N$253                                )&gt;(BW$44-BX$44),(BW$44-Sheep!$R$322-Sheep!$N$253                                )&lt;=0),"WeanAlt2","")
&amp;IFERROR(IF(AND((BW$44-BW49                                                                                     )&gt;(BW$44-BX$44),(BW$44-BW49                                                                                     )&lt;=0),"Join-"    &amp;BW48,""),"")
&amp;IFERROR(IF(AND((BW$44-BW49-INDEX(Sheep!$V$327:$V$334,BW48,1))&gt;(BW$44-BX$44),(BW$44-BW49-INDEX(Sheep!$V$327:$V$334,BW48,1))&lt;=0),"Scan-"  &amp;BW48,""),"")
&amp;IFERROR(IF(AND((BW$44-BW49-150                                                                            )&gt;(BW$44-BX$44),(BW$44-BW49-150                                                                             )&lt;=0),"Birth-" &amp;BW48,""),"")
&amp;IFERROR(IF(AND((BW$44-BW49-150-Sheep!$R$320                                           )&gt;(BW$44-BX$44),(BW$44-BW49-150-Sheep!$R$320                                            )&lt;=0),"Wean-"&amp;BW48,""),"")
&amp;IFERROR(IF(AND((BW$44-BW49-150-Sheep!$R$321                                           )&gt;(BW$44-BX$44),(BW$44-BW49-150-Sheep!$R$321                                            )&lt;=0),"Alt1-"   &amp;BW48,""),"")
&amp;IFERROR(IF(AND((BW$44-BW49-150-Sheep!$R$322                                           )&gt;(BW$44-BX$44),(BW$44-BW49-150-Sheep!$R$322                                            )&lt;=0),"Alt2-"   &amp;BW48,""),"")</f>
        <v/>
      </c>
      <c r="BX50" s="440" t="str">
        <f xml:space="preserve">                    IF(AND((BX$44                                  -Sheep!$N$253                               )&gt;(BX$44-BY$44),(BX$44                                  -Sheep!$N$253                                )&lt;=0),"Born","")
&amp;                   IF(AND((BX$44-Sheep!$R$320-Sheep!$N$253                                )&gt;(BX$44-BY$44),(BX$44-Sheep!$R$320-Sheep!$N$253                                )&lt;=0),"WeanStd","")
&amp;                   IF(AND((BX$44-Sheep!$R$321-Sheep!$N$253                                )&gt;(BX$44-BY$44),(BX$44-Sheep!$R$321-Sheep!$N$253                                )&lt;=0),"WeanAlt1","")
&amp;                   IF(AND((BX$44-Sheep!$R$322-Sheep!$N$253                                )&gt;(BX$44-BY$44),(BX$44-Sheep!$R$322-Sheep!$N$253                                )&lt;=0),"WeanAlt2","")
&amp;IFERROR(IF(AND((BX$44-BX49                                                                                     )&gt;(BX$44-BY$44),(BX$44-BX49                                                                                     )&lt;=0),"Join-"    &amp;BX48,""),"")
&amp;IFERROR(IF(AND((BX$44-BX49-INDEX(Sheep!$V$327:$V$334,BX48,1))&gt;(BX$44-BY$44),(BX$44-BX49-INDEX(Sheep!$V$327:$V$334,BX48,1))&lt;=0),"Scan-"  &amp;BX48,""),"")
&amp;IFERROR(IF(AND((BX$44-BX49-150                                                                            )&gt;(BX$44-BY$44),(BX$44-BX49-150                                                                             )&lt;=0),"Birth-" &amp;BX48,""),"")
&amp;IFERROR(IF(AND((BX$44-BX49-150-Sheep!$R$320                                           )&gt;(BX$44-BY$44),(BX$44-BX49-150-Sheep!$R$320                                            )&lt;=0),"Wean-"&amp;BX48,""),"")
&amp;IFERROR(IF(AND((BX$44-BX49-150-Sheep!$R$321                                           )&gt;(BX$44-BY$44),(BX$44-BX49-150-Sheep!$R$321                                            )&lt;=0),"Alt1-"   &amp;BX48,""),"")
&amp;IFERROR(IF(AND((BX$44-BX49-150-Sheep!$R$322                                           )&gt;(BX$44-BY$44),(BX$44-BX49-150-Sheep!$R$322                                            )&lt;=0),"Alt2-"   &amp;BX48,""),"")</f>
        <v/>
      </c>
      <c r="BY50" s="440" t="str">
        <f xml:space="preserve">                    IF(AND((BY$44                                  -Sheep!$N$253                               )&gt;(BY$44-BZ$44),(BY$44                                  -Sheep!$N$253                                )&lt;=0),"Born","")
&amp;                   IF(AND((BY$44-Sheep!$R$320-Sheep!$N$253                                )&gt;(BY$44-BZ$44),(BY$44-Sheep!$R$320-Sheep!$N$253                                )&lt;=0),"WeanStd","")
&amp;                   IF(AND((BY$44-Sheep!$R$321-Sheep!$N$253                                )&gt;(BY$44-BZ$44),(BY$44-Sheep!$R$321-Sheep!$N$253                                )&lt;=0),"WeanAlt1","")
&amp;                   IF(AND((BY$44-Sheep!$R$322-Sheep!$N$253                                )&gt;(BY$44-BZ$44),(BY$44-Sheep!$R$322-Sheep!$N$253                                )&lt;=0),"WeanAlt2","")
&amp;IFERROR(IF(AND((BY$44-BY49                                                                                     )&gt;(BY$44-BZ$44),(BY$44-BY49                                                                                     )&lt;=0),"Join-"    &amp;BY48,""),"")
&amp;IFERROR(IF(AND((BY$44-BY49-INDEX(Sheep!$V$327:$V$334,BY48,1))&gt;(BY$44-BZ$44),(BY$44-BY49-INDEX(Sheep!$V$327:$V$334,BY48,1))&lt;=0),"Scan-"  &amp;BY48,""),"")
&amp;IFERROR(IF(AND((BY$44-BY49-150                                                                            )&gt;(BY$44-BZ$44),(BY$44-BY49-150                                                                             )&lt;=0),"Birth-" &amp;BY48,""),"")
&amp;IFERROR(IF(AND((BY$44-BY49-150-Sheep!$R$320                                           )&gt;(BY$44-BZ$44),(BY$44-BY49-150-Sheep!$R$320                                            )&lt;=0),"Wean-"&amp;BY48,""),"")
&amp;IFERROR(IF(AND((BY$44-BY49-150-Sheep!$R$321                                           )&gt;(BY$44-BZ$44),(BY$44-BY49-150-Sheep!$R$321                                            )&lt;=0),"Alt1-"   &amp;BY48,""),"")
&amp;IFERROR(IF(AND((BY$44-BY49-150-Sheep!$R$322                                           )&gt;(BY$44-BZ$44),(BY$44-BY49-150-Sheep!$R$322                                            )&lt;=0),"Alt2-"   &amp;BY48,""),"")</f>
        <v/>
      </c>
      <c r="BZ50" s="440" t="str">
        <f xml:space="preserve">                    IF(AND((BZ$44                                  -Sheep!$N$253                               )&gt;(BZ$44-CA$44),(BZ$44                                  -Sheep!$N$253                                )&lt;=0),"Born","")
&amp;                   IF(AND((BZ$44-Sheep!$R$320-Sheep!$N$253                                )&gt;(BZ$44-CA$44),(BZ$44-Sheep!$R$320-Sheep!$N$253                                )&lt;=0),"WeanStd","")
&amp;                   IF(AND((BZ$44-Sheep!$R$321-Sheep!$N$253                                )&gt;(BZ$44-CA$44),(BZ$44-Sheep!$R$321-Sheep!$N$253                                )&lt;=0),"WeanAlt1","")
&amp;                   IF(AND((BZ$44-Sheep!$R$322-Sheep!$N$253                                )&gt;(BZ$44-CA$44),(BZ$44-Sheep!$R$322-Sheep!$N$253                                )&lt;=0),"WeanAlt2","")
&amp;IFERROR(IF(AND((BZ$44-BZ49                                                                                     )&gt;(BZ$44-CA$44),(BZ$44-BZ49                                                                                     )&lt;=0),"Join-"    &amp;BZ48,""),"")
&amp;IFERROR(IF(AND((BZ$44-BZ49-INDEX(Sheep!$V$327:$V$334,BZ48,1))&gt;(BZ$44-CA$44),(BZ$44-BZ49-INDEX(Sheep!$V$327:$V$334,BZ48,1))&lt;=0),"Scan-"  &amp;BZ48,""),"")
&amp;IFERROR(IF(AND((BZ$44-BZ49-150                                                                            )&gt;(BZ$44-CA$44),(BZ$44-BZ49-150                                                                             )&lt;=0),"Birth-" &amp;BZ48,""),"")
&amp;IFERROR(IF(AND((BZ$44-BZ49-150-Sheep!$R$320                                           )&gt;(BZ$44-CA$44),(BZ$44-BZ49-150-Sheep!$R$320                                            )&lt;=0),"Wean-"&amp;BZ48,""),"")
&amp;IFERROR(IF(AND((BZ$44-BZ49-150-Sheep!$R$321                                           )&gt;(BZ$44-CA$44),(BZ$44-BZ49-150-Sheep!$R$321                                            )&lt;=0),"Alt1-"   &amp;BZ48,""),"")
&amp;IFERROR(IF(AND((BZ$44-BZ49-150-Sheep!$R$322                                           )&gt;(BZ$44-CA$44),(BZ$44-BZ49-150-Sheep!$R$322                                            )&lt;=0),"Alt2-"   &amp;BZ48,""),"")</f>
        <v/>
      </c>
      <c r="CA50" s="440" t="str">
        <f xml:space="preserve">                    IF(AND((CA$44                                  -Sheep!$N$253                               )&gt;(CA$44-CB$44),(CA$44                                  -Sheep!$N$253                                )&lt;=0),"Born","")
&amp;                   IF(AND((CA$44-Sheep!$R$320-Sheep!$N$253                                )&gt;(CA$44-CB$44),(CA$44-Sheep!$R$320-Sheep!$N$253                                )&lt;=0),"WeanStd","")
&amp;                   IF(AND((CA$44-Sheep!$R$321-Sheep!$N$253                                )&gt;(CA$44-CB$44),(CA$44-Sheep!$R$321-Sheep!$N$253                                )&lt;=0),"WeanAlt1","")
&amp;                   IF(AND((CA$44-Sheep!$R$322-Sheep!$N$253                                )&gt;(CA$44-CB$44),(CA$44-Sheep!$R$322-Sheep!$N$253                                )&lt;=0),"WeanAlt2","")
&amp;IFERROR(IF(AND((CA$44-CA49                                                                                     )&gt;(CA$44-CB$44),(CA$44-CA49                                                                                     )&lt;=0),"Join-"    &amp;CA48,""),"")
&amp;IFERROR(IF(AND((CA$44-CA49-INDEX(Sheep!$V$327:$V$334,CA48,1))&gt;(CA$44-CB$44),(CA$44-CA49-INDEX(Sheep!$V$327:$V$334,CA48,1))&lt;=0),"Scan-"  &amp;CA48,""),"")
&amp;IFERROR(IF(AND((CA$44-CA49-150                                                                            )&gt;(CA$44-CB$44),(CA$44-CA49-150                                                                             )&lt;=0),"Birth-" &amp;CA48,""),"")
&amp;IFERROR(IF(AND((CA$44-CA49-150-Sheep!$R$320                                           )&gt;(CA$44-CB$44),(CA$44-CA49-150-Sheep!$R$320                                            )&lt;=0),"Wean-"&amp;CA48,""),"")
&amp;IFERROR(IF(AND((CA$44-CA49-150-Sheep!$R$321                                           )&gt;(CA$44-CB$44),(CA$44-CA49-150-Sheep!$R$321                                            )&lt;=0),"Alt1-"   &amp;CA48,""),"")
&amp;IFERROR(IF(AND((CA$44-CA49-150-Sheep!$R$322                                           )&gt;(CA$44-CB$44),(CA$44-CA49-150-Sheep!$R$322                                            )&lt;=0),"Alt2-"   &amp;CA48,""),"")</f>
        <v/>
      </c>
      <c r="CB50" s="440" t="str">
        <f xml:space="preserve">                    IF(AND((CB$44                                  -Sheep!$N$253                               )&gt;(CB$44-CC$44),(CB$44                                  -Sheep!$N$253                                )&lt;=0),"Born","")
&amp;                   IF(AND((CB$44-Sheep!$R$320-Sheep!$N$253                                )&gt;(CB$44-CC$44),(CB$44-Sheep!$R$320-Sheep!$N$253                                )&lt;=0),"WeanStd","")
&amp;                   IF(AND((CB$44-Sheep!$R$321-Sheep!$N$253                                )&gt;(CB$44-CC$44),(CB$44-Sheep!$R$321-Sheep!$N$253                                )&lt;=0),"WeanAlt1","")
&amp;                   IF(AND((CB$44-Sheep!$R$322-Sheep!$N$253                                )&gt;(CB$44-CC$44),(CB$44-Sheep!$R$322-Sheep!$N$253                                )&lt;=0),"WeanAlt2","")
&amp;IFERROR(IF(AND((CB$44-CB49                                                                                     )&gt;(CB$44-CC$44),(CB$44-CB49                                                                                     )&lt;=0),"Join-"    &amp;CB48,""),"")
&amp;IFERROR(IF(AND((CB$44-CB49-INDEX(Sheep!$V$327:$V$334,CB48,1))&gt;(CB$44-CC$44),(CB$44-CB49-INDEX(Sheep!$V$327:$V$334,CB48,1))&lt;=0),"Scan-"  &amp;CB48,""),"")
&amp;IFERROR(IF(AND((CB$44-CB49-150                                                                            )&gt;(CB$44-CC$44),(CB$44-CB49-150                                                                             )&lt;=0),"Birth-" &amp;CB48,""),"")
&amp;IFERROR(IF(AND((CB$44-CB49-150-Sheep!$R$320                                           )&gt;(CB$44-CC$44),(CB$44-CB49-150-Sheep!$R$320                                            )&lt;=0),"Wean-"&amp;CB48,""),"")
&amp;IFERROR(IF(AND((CB$44-CB49-150-Sheep!$R$321                                           )&gt;(CB$44-CC$44),(CB$44-CB49-150-Sheep!$R$321                                            )&lt;=0),"Alt1-"   &amp;CB48,""),"")
&amp;IFERROR(IF(AND((CB$44-CB49-150-Sheep!$R$322                                           )&gt;(CB$44-CC$44),(CB$44-CB49-150-Sheep!$R$322                                            )&lt;=0),"Alt2-"   &amp;CB48,""),"")</f>
        <v>Scan-1</v>
      </c>
      <c r="CC50" s="440" t="str">
        <f xml:space="preserve">                    IF(AND((CC$44                                  -Sheep!$N$253                               )&gt;(CC$44-CD$44),(CC$44                                  -Sheep!$N$253                                )&lt;=0),"Born","")
&amp;                   IF(AND((CC$44-Sheep!$R$320-Sheep!$N$253                                )&gt;(CC$44-CD$44),(CC$44-Sheep!$R$320-Sheep!$N$253                                )&lt;=0),"WeanStd","")
&amp;                   IF(AND((CC$44-Sheep!$R$321-Sheep!$N$253                                )&gt;(CC$44-CD$44),(CC$44-Sheep!$R$321-Sheep!$N$253                                )&lt;=0),"WeanAlt1","")
&amp;                   IF(AND((CC$44-Sheep!$R$322-Sheep!$N$253                                )&gt;(CC$44-CD$44),(CC$44-Sheep!$R$322-Sheep!$N$253                                )&lt;=0),"WeanAlt2","")
&amp;IFERROR(IF(AND((CC$44-CC49                                                                                     )&gt;(CC$44-CD$44),(CC$44-CC49                                                                                     )&lt;=0),"Join-"    &amp;CC48,""),"")
&amp;IFERROR(IF(AND((CC$44-CC49-INDEX(Sheep!$V$327:$V$334,CC48,1))&gt;(CC$44-CD$44),(CC$44-CC49-INDEX(Sheep!$V$327:$V$334,CC48,1))&lt;=0),"Scan-"  &amp;CC48,""),"")
&amp;IFERROR(IF(AND((CC$44-CC49-150                                                                            )&gt;(CC$44-CD$44),(CC$44-CC49-150                                                                             )&lt;=0),"Birth-" &amp;CC48,""),"")
&amp;IFERROR(IF(AND((CC$44-CC49-150-Sheep!$R$320                                           )&gt;(CC$44-CD$44),(CC$44-CC49-150-Sheep!$R$320                                            )&lt;=0),"Wean-"&amp;CC48,""),"")
&amp;IFERROR(IF(AND((CC$44-CC49-150-Sheep!$R$321                                           )&gt;(CC$44-CD$44),(CC$44-CC49-150-Sheep!$R$321                                            )&lt;=0),"Alt1-"   &amp;CC48,""),"")
&amp;IFERROR(IF(AND((CC$44-CC49-150-Sheep!$R$322                                           )&gt;(CC$44-CD$44),(CC$44-CC49-150-Sheep!$R$322                                            )&lt;=0),"Alt2-"   &amp;CC48,""),"")</f>
        <v/>
      </c>
      <c r="CD50" s="440" t="str">
        <f xml:space="preserve">                    IF(AND((CD$44                                  -Sheep!$N$253                               )&gt;(CD$44-CE$44),(CD$44                                  -Sheep!$N$253                                )&lt;=0),"Born","")
&amp;                   IF(AND((CD$44-Sheep!$R$320-Sheep!$N$253                                )&gt;(CD$44-CE$44),(CD$44-Sheep!$R$320-Sheep!$N$253                                )&lt;=0),"WeanStd","")
&amp;                   IF(AND((CD$44-Sheep!$R$321-Sheep!$N$253                                )&gt;(CD$44-CE$44),(CD$44-Sheep!$R$321-Sheep!$N$253                                )&lt;=0),"WeanAlt1","")
&amp;                   IF(AND((CD$44-Sheep!$R$322-Sheep!$N$253                                )&gt;(CD$44-CE$44),(CD$44-Sheep!$R$322-Sheep!$N$253                                )&lt;=0),"WeanAlt2","")
&amp;IFERROR(IF(AND((CD$44-CD49                                                                                     )&gt;(CD$44-CE$44),(CD$44-CD49                                                                                     )&lt;=0),"Join-"    &amp;CD48,""),"")
&amp;IFERROR(IF(AND((CD$44-CD49-INDEX(Sheep!$V$327:$V$334,CD48,1))&gt;(CD$44-CE$44),(CD$44-CD49-INDEX(Sheep!$V$327:$V$334,CD48,1))&lt;=0),"Scan-"  &amp;CD48,""),"")
&amp;IFERROR(IF(AND((CD$44-CD49-150                                                                            )&gt;(CD$44-CE$44),(CD$44-CD49-150                                                                             )&lt;=0),"Birth-" &amp;CD48,""),"")
&amp;IFERROR(IF(AND((CD$44-CD49-150-Sheep!$R$320                                           )&gt;(CD$44-CE$44),(CD$44-CD49-150-Sheep!$R$320                                            )&lt;=0),"Wean-"&amp;CD48,""),"")
&amp;IFERROR(IF(AND((CD$44-CD49-150-Sheep!$R$321                                           )&gt;(CD$44-CE$44),(CD$44-CD49-150-Sheep!$R$321                                            )&lt;=0),"Alt1-"   &amp;CD48,""),"")
&amp;IFERROR(IF(AND((CD$44-CD49-150-Sheep!$R$322                                           )&gt;(CD$44-CE$44),(CD$44-CD49-150-Sheep!$R$322                                            )&lt;=0),"Alt2-"   &amp;CD48,""),"")</f>
        <v/>
      </c>
      <c r="CE50" s="440" t="str">
        <f xml:space="preserve">                    IF(AND((CE$44                                  -Sheep!$N$253                               )&gt;(CE$44-CF$44),(CE$44                                  -Sheep!$N$253                                )&lt;=0),"Born","")
&amp;                   IF(AND((CE$44-Sheep!$R$320-Sheep!$N$253                                )&gt;(CE$44-CF$44),(CE$44-Sheep!$R$320-Sheep!$N$253                                )&lt;=0),"WeanStd","")
&amp;                   IF(AND((CE$44-Sheep!$R$321-Sheep!$N$253                                )&gt;(CE$44-CF$44),(CE$44-Sheep!$R$321-Sheep!$N$253                                )&lt;=0),"WeanAlt1","")
&amp;                   IF(AND((CE$44-Sheep!$R$322-Sheep!$N$253                                )&gt;(CE$44-CF$44),(CE$44-Sheep!$R$322-Sheep!$N$253                                )&lt;=0),"WeanAlt2","")
&amp;IFERROR(IF(AND((CE$44-CE49                                                                                     )&gt;(CE$44-CF$44),(CE$44-CE49                                                                                     )&lt;=0),"Join-"    &amp;CE48,""),"")
&amp;IFERROR(IF(AND((CE$44-CE49-INDEX(Sheep!$V$327:$V$334,CE48,1))&gt;(CE$44-CF$44),(CE$44-CE49-INDEX(Sheep!$V$327:$V$334,CE48,1))&lt;=0),"Scan-"  &amp;CE48,""),"")
&amp;IFERROR(IF(AND((CE$44-CE49-150                                                                            )&gt;(CE$44-CF$44),(CE$44-CE49-150                                                                             )&lt;=0),"Birth-" &amp;CE48,""),"")
&amp;IFERROR(IF(AND((CE$44-CE49-150-Sheep!$R$320                                           )&gt;(CE$44-CF$44),(CE$44-CE49-150-Sheep!$R$320                                            )&lt;=0),"Wean-"&amp;CE48,""),"")
&amp;IFERROR(IF(AND((CE$44-CE49-150-Sheep!$R$321                                           )&gt;(CE$44-CF$44),(CE$44-CE49-150-Sheep!$R$321                                            )&lt;=0),"Alt1-"   &amp;CE48,""),"")
&amp;IFERROR(IF(AND((CE$44-CE49-150-Sheep!$R$322                                           )&gt;(CE$44-CF$44),(CE$44-CE49-150-Sheep!$R$322                                            )&lt;=0),"Alt2-"   &amp;CE48,""),"")</f>
        <v/>
      </c>
      <c r="CF50" s="440" t="str">
        <f xml:space="preserve">                    IF(AND((CF$44                                  -Sheep!$N$253                               )&gt;(CF$44-CG$44),(CF$44                                  -Sheep!$N$253                                )&lt;=0),"Born","")
&amp;                   IF(AND((CF$44-Sheep!$R$320-Sheep!$N$253                                )&gt;(CF$44-CG$44),(CF$44-Sheep!$R$320-Sheep!$N$253                                )&lt;=0),"WeanStd","")
&amp;                   IF(AND((CF$44-Sheep!$R$321-Sheep!$N$253                                )&gt;(CF$44-CG$44),(CF$44-Sheep!$R$321-Sheep!$N$253                                )&lt;=0),"WeanAlt1","")
&amp;                   IF(AND((CF$44-Sheep!$R$322-Sheep!$N$253                                )&gt;(CF$44-CG$44),(CF$44-Sheep!$R$322-Sheep!$N$253                                )&lt;=0),"WeanAlt2","")
&amp;IFERROR(IF(AND((CF$44-CF49                                                                                     )&gt;(CF$44-CG$44),(CF$44-CF49                                                                                     )&lt;=0),"Join-"    &amp;CF48,""),"")
&amp;IFERROR(IF(AND((CF$44-CF49-INDEX(Sheep!$V$327:$V$334,CF48,1))&gt;(CF$44-CG$44),(CF$44-CF49-INDEX(Sheep!$V$327:$V$334,CF48,1))&lt;=0),"Scan-"  &amp;CF48,""),"")
&amp;IFERROR(IF(AND((CF$44-CF49-150                                                                            )&gt;(CF$44-CG$44),(CF$44-CF49-150                                                                             )&lt;=0),"Birth-" &amp;CF48,""),"")
&amp;IFERROR(IF(AND((CF$44-CF49-150-Sheep!$R$320                                           )&gt;(CF$44-CG$44),(CF$44-CF49-150-Sheep!$R$320                                            )&lt;=0),"Wean-"&amp;CF48,""),"")
&amp;IFERROR(IF(AND((CF$44-CF49-150-Sheep!$R$321                                           )&gt;(CF$44-CG$44),(CF$44-CF49-150-Sheep!$R$321                                            )&lt;=0),"Alt1-"   &amp;CF48,""),"")
&amp;IFERROR(IF(AND((CF$44-CF49-150-Sheep!$R$322                                           )&gt;(CF$44-CG$44),(CF$44-CF49-150-Sheep!$R$322                                            )&lt;=0),"Alt2-"   &amp;CF48,""),"")</f>
        <v/>
      </c>
      <c r="CG50" s="440" t="str">
        <f xml:space="preserve">                    IF(AND((CG$44                                  -Sheep!$N$253                               )&gt;(CG$44-CH$44),(CG$44                                  -Sheep!$N$253                                )&lt;=0),"Born","")
&amp;                   IF(AND((CG$44-Sheep!$R$320-Sheep!$N$253                                )&gt;(CG$44-CH$44),(CG$44-Sheep!$R$320-Sheep!$N$253                                )&lt;=0),"WeanStd","")
&amp;                   IF(AND((CG$44-Sheep!$R$321-Sheep!$N$253                                )&gt;(CG$44-CH$44),(CG$44-Sheep!$R$321-Sheep!$N$253                                )&lt;=0),"WeanAlt1","")
&amp;                   IF(AND((CG$44-Sheep!$R$322-Sheep!$N$253                                )&gt;(CG$44-CH$44),(CG$44-Sheep!$R$322-Sheep!$N$253                                )&lt;=0),"WeanAlt2","")
&amp;IFERROR(IF(AND((CG$44-CG49                                                                                     )&gt;(CG$44-CH$44),(CG$44-CG49                                                                                     )&lt;=0),"Join-"    &amp;CG48,""),"")
&amp;IFERROR(IF(AND((CG$44-CG49-INDEX(Sheep!$V$327:$V$334,CG48,1))&gt;(CG$44-CH$44),(CG$44-CG49-INDEX(Sheep!$V$327:$V$334,CG48,1))&lt;=0),"Scan-"  &amp;CG48,""),"")
&amp;IFERROR(IF(AND((CG$44-CG49-150                                                                            )&gt;(CG$44-CH$44),(CG$44-CG49-150                                                                             )&lt;=0),"Birth-" &amp;CG48,""),"")
&amp;IFERROR(IF(AND((CG$44-CG49-150-Sheep!$R$320                                           )&gt;(CG$44-CH$44),(CG$44-CG49-150-Sheep!$R$320                                            )&lt;=0),"Wean-"&amp;CG48,""),"")
&amp;IFERROR(IF(AND((CG$44-CG49-150-Sheep!$R$321                                           )&gt;(CG$44-CH$44),(CG$44-CG49-150-Sheep!$R$321                                            )&lt;=0),"Alt1-"   &amp;CG48,""),"")
&amp;IFERROR(IF(AND((CG$44-CG49-150-Sheep!$R$322                                           )&gt;(CG$44-CH$44),(CG$44-CG49-150-Sheep!$R$322                                            )&lt;=0),"Alt2-"   &amp;CG48,""),"")</f>
        <v/>
      </c>
      <c r="CH50" s="440" t="str">
        <f xml:space="preserve">                    IF(AND((CH$44                                  -Sheep!$N$253                               )&gt;(CH$44-CI$44),(CH$44                                  -Sheep!$N$253                                )&lt;=0),"Born","")
&amp;                   IF(AND((CH$44-Sheep!$R$320-Sheep!$N$253                                )&gt;(CH$44-CI$44),(CH$44-Sheep!$R$320-Sheep!$N$253                                )&lt;=0),"WeanStd","")
&amp;                   IF(AND((CH$44-Sheep!$R$321-Sheep!$N$253                                )&gt;(CH$44-CI$44),(CH$44-Sheep!$R$321-Sheep!$N$253                                )&lt;=0),"WeanAlt1","")
&amp;                   IF(AND((CH$44-Sheep!$R$322-Sheep!$N$253                                )&gt;(CH$44-CI$44),(CH$44-Sheep!$R$322-Sheep!$N$253                                )&lt;=0),"WeanAlt2","")
&amp;IFERROR(IF(AND((CH$44-CH49                                                                                     )&gt;(CH$44-CI$44),(CH$44-CH49                                                                                     )&lt;=0),"Join-"    &amp;CH48,""),"")
&amp;IFERROR(IF(AND((CH$44-CH49-INDEX(Sheep!$V$327:$V$334,CH48,1))&gt;(CH$44-CI$44),(CH$44-CH49-INDEX(Sheep!$V$327:$V$334,CH48,1))&lt;=0),"Scan-"  &amp;CH48,""),"")
&amp;IFERROR(IF(AND((CH$44-CH49-150                                                                            )&gt;(CH$44-CI$44),(CH$44-CH49-150                                                                             )&lt;=0),"Birth-" &amp;CH48,""),"")
&amp;IFERROR(IF(AND((CH$44-CH49-150-Sheep!$R$320                                           )&gt;(CH$44-CI$44),(CH$44-CH49-150-Sheep!$R$320                                            )&lt;=0),"Wean-"&amp;CH48,""),"")
&amp;IFERROR(IF(AND((CH$44-CH49-150-Sheep!$R$321                                           )&gt;(CH$44-CI$44),(CH$44-CH49-150-Sheep!$R$321                                            )&lt;=0),"Alt1-"   &amp;CH48,""),"")
&amp;IFERROR(IF(AND((CH$44-CH49-150-Sheep!$R$322                                           )&gt;(CH$44-CI$44),(CH$44-CH49-150-Sheep!$R$322                                            )&lt;=0),"Alt2-"   &amp;CH48,""),"")</f>
        <v/>
      </c>
      <c r="CI50" s="440" t="str">
        <f xml:space="preserve">                    IF(AND((CI$44                                  -Sheep!$N$253                               )&gt;(CI$44-CJ$44),(CI$44                                  -Sheep!$N$253                                )&lt;=0),"Born","")
&amp;                   IF(AND((CI$44-Sheep!$R$320-Sheep!$N$253                                )&gt;(CI$44-CJ$44),(CI$44-Sheep!$R$320-Sheep!$N$253                                )&lt;=0),"WeanStd","")
&amp;                   IF(AND((CI$44-Sheep!$R$321-Sheep!$N$253                                )&gt;(CI$44-CJ$44),(CI$44-Sheep!$R$321-Sheep!$N$253                                )&lt;=0),"WeanAlt1","")
&amp;                   IF(AND((CI$44-Sheep!$R$322-Sheep!$N$253                                )&gt;(CI$44-CJ$44),(CI$44-Sheep!$R$322-Sheep!$N$253                                )&lt;=0),"WeanAlt2","")
&amp;IFERROR(IF(AND((CI$44-CI49                                                                                     )&gt;(CI$44-CJ$44),(CI$44-CI49                                                                                     )&lt;=0),"Join-"    &amp;CI48,""),"")
&amp;IFERROR(IF(AND((CI$44-CI49-INDEX(Sheep!$V$327:$V$334,CI48,1))&gt;(CI$44-CJ$44),(CI$44-CI49-INDEX(Sheep!$V$327:$V$334,CI48,1))&lt;=0),"Scan-"  &amp;CI48,""),"")
&amp;IFERROR(IF(AND((CI$44-CI49-150                                                                            )&gt;(CI$44-CJ$44),(CI$44-CI49-150                                                                             )&lt;=0),"Birth-" &amp;CI48,""),"")
&amp;IFERROR(IF(AND((CI$44-CI49-150-Sheep!$R$320                                           )&gt;(CI$44-CJ$44),(CI$44-CI49-150-Sheep!$R$320                                            )&lt;=0),"Wean-"&amp;CI48,""),"")
&amp;IFERROR(IF(AND((CI$44-CI49-150-Sheep!$R$321                                           )&gt;(CI$44-CJ$44),(CI$44-CI49-150-Sheep!$R$321                                            )&lt;=0),"Alt1-"   &amp;CI48,""),"")
&amp;IFERROR(IF(AND((CI$44-CI49-150-Sheep!$R$322                                           )&gt;(CI$44-CJ$44),(CI$44-CI49-150-Sheep!$R$322                                            )&lt;=0),"Alt2-"   &amp;CI48,""),"")</f>
        <v/>
      </c>
      <c r="CJ50" s="440" t="str">
        <f xml:space="preserve">                    IF(AND((CJ$44                                  -Sheep!$N$253                               )&gt;(CJ$44-CK$44),(CJ$44                                  -Sheep!$N$253                                )&lt;=0),"Born","")
&amp;                   IF(AND((CJ$44-Sheep!$R$320-Sheep!$N$253                                )&gt;(CJ$44-CK$44),(CJ$44-Sheep!$R$320-Sheep!$N$253                                )&lt;=0),"WeanStd","")
&amp;                   IF(AND((CJ$44-Sheep!$R$321-Sheep!$N$253                                )&gt;(CJ$44-CK$44),(CJ$44-Sheep!$R$321-Sheep!$N$253                                )&lt;=0),"WeanAlt1","")
&amp;                   IF(AND((CJ$44-Sheep!$R$322-Sheep!$N$253                                )&gt;(CJ$44-CK$44),(CJ$44-Sheep!$R$322-Sheep!$N$253                                )&lt;=0),"WeanAlt2","")
&amp;IFERROR(IF(AND((CJ$44-CJ49                                                                                     )&gt;(CJ$44-CK$44),(CJ$44-CJ49                                                                                     )&lt;=0),"Join-"    &amp;CJ48,""),"")
&amp;IFERROR(IF(AND((CJ$44-CJ49-INDEX(Sheep!$V$327:$V$334,CJ48,1))&gt;(CJ$44-CK$44),(CJ$44-CJ49-INDEX(Sheep!$V$327:$V$334,CJ48,1))&lt;=0),"Scan-"  &amp;CJ48,""),"")
&amp;IFERROR(IF(AND((CJ$44-CJ49-150                                                                            )&gt;(CJ$44-CK$44),(CJ$44-CJ49-150                                                                             )&lt;=0),"Birth-" &amp;CJ48,""),"")
&amp;IFERROR(IF(AND((CJ$44-CJ49-150-Sheep!$R$320                                           )&gt;(CJ$44-CK$44),(CJ$44-CJ49-150-Sheep!$R$320                                            )&lt;=0),"Wean-"&amp;CJ48,""),"")
&amp;IFERROR(IF(AND((CJ$44-CJ49-150-Sheep!$R$321                                           )&gt;(CJ$44-CK$44),(CJ$44-CJ49-150-Sheep!$R$321                                            )&lt;=0),"Alt1-"   &amp;CJ48,""),"")
&amp;IFERROR(IF(AND((CJ$44-CJ49-150-Sheep!$R$322                                           )&gt;(CJ$44-CK$44),(CJ$44-CJ49-150-Sheep!$R$322                                            )&lt;=0),"Alt2-"   &amp;CJ48,""),"")</f>
        <v/>
      </c>
      <c r="CK50" s="440" t="str">
        <f xml:space="preserve">                    IF(AND((CK$44                                  -Sheep!$N$253                               )&gt;(CK$44-CL$44),(CK$44                                  -Sheep!$N$253                                )&lt;=0),"Born","")
&amp;                   IF(AND((CK$44-Sheep!$R$320-Sheep!$N$253                                )&gt;(CK$44-CL$44),(CK$44-Sheep!$R$320-Sheep!$N$253                                )&lt;=0),"WeanStd","")
&amp;                   IF(AND((CK$44-Sheep!$R$321-Sheep!$N$253                                )&gt;(CK$44-CL$44),(CK$44-Sheep!$R$321-Sheep!$N$253                                )&lt;=0),"WeanAlt1","")
&amp;                   IF(AND((CK$44-Sheep!$R$322-Sheep!$N$253                                )&gt;(CK$44-CL$44),(CK$44-Sheep!$R$322-Sheep!$N$253                                )&lt;=0),"WeanAlt2","")
&amp;IFERROR(IF(AND((CK$44-CK49                                                                                     )&gt;(CK$44-CL$44),(CK$44-CK49                                                                                     )&lt;=0),"Join-"    &amp;CK48,""),"")
&amp;IFERROR(IF(AND((CK$44-CK49-INDEX(Sheep!$V$327:$V$334,CK48,1))&gt;(CK$44-CL$44),(CK$44-CK49-INDEX(Sheep!$V$327:$V$334,CK48,1))&lt;=0),"Scan-"  &amp;CK48,""),"")
&amp;IFERROR(IF(AND((CK$44-CK49-150                                                                            )&gt;(CK$44-CL$44),(CK$44-CK49-150                                                                             )&lt;=0),"Birth-" &amp;CK48,""),"")
&amp;IFERROR(IF(AND((CK$44-CK49-150-Sheep!$R$320                                           )&gt;(CK$44-CL$44),(CK$44-CK49-150-Sheep!$R$320                                            )&lt;=0),"Wean-"&amp;CK48,""),"")
&amp;IFERROR(IF(AND((CK$44-CK49-150-Sheep!$R$321                                           )&gt;(CK$44-CL$44),(CK$44-CK49-150-Sheep!$R$321                                            )&lt;=0),"Alt1-"   &amp;CK48,""),"")
&amp;IFERROR(IF(AND((CK$44-CK49-150-Sheep!$R$322                                           )&gt;(CK$44-CL$44),(CK$44-CK49-150-Sheep!$R$322                                            )&lt;=0),"Alt2-"   &amp;CK48,""),"")</f>
        <v/>
      </c>
      <c r="CL50" s="440" t="str">
        <f xml:space="preserve">                    IF(AND((CL$44                                  -Sheep!$N$253                               )&gt;(CL$44-CM$44),(CL$44                                  -Sheep!$N$253                                )&lt;=0),"Born","")
&amp;                   IF(AND((CL$44-Sheep!$R$320-Sheep!$N$253                                )&gt;(CL$44-CM$44),(CL$44-Sheep!$R$320-Sheep!$N$253                                )&lt;=0),"WeanStd","")
&amp;                   IF(AND((CL$44-Sheep!$R$321-Sheep!$N$253                                )&gt;(CL$44-CM$44),(CL$44-Sheep!$R$321-Sheep!$N$253                                )&lt;=0),"WeanAlt1","")
&amp;                   IF(AND((CL$44-Sheep!$R$322-Sheep!$N$253                                )&gt;(CL$44-CM$44),(CL$44-Sheep!$R$322-Sheep!$N$253                                )&lt;=0),"WeanAlt2","")
&amp;IFERROR(IF(AND((CL$44-CL49                                                                                     )&gt;(CL$44-CM$44),(CL$44-CL49                                                                                     )&lt;=0),"Join-"    &amp;CL48,""),"")
&amp;IFERROR(IF(AND((CL$44-CL49-INDEX(Sheep!$V$327:$V$334,CL48,1))&gt;(CL$44-CM$44),(CL$44-CL49-INDEX(Sheep!$V$327:$V$334,CL48,1))&lt;=0),"Scan-"  &amp;CL48,""),"")
&amp;IFERROR(IF(AND((CL$44-CL49-150                                                                            )&gt;(CL$44-CM$44),(CL$44-CL49-150                                                                             )&lt;=0),"Birth-" &amp;CL48,""),"")
&amp;IFERROR(IF(AND((CL$44-CL49-150-Sheep!$R$320                                           )&gt;(CL$44-CM$44),(CL$44-CL49-150-Sheep!$R$320                                            )&lt;=0),"Wean-"&amp;CL48,""),"")
&amp;IFERROR(IF(AND((CL$44-CL49-150-Sheep!$R$321                                           )&gt;(CL$44-CM$44),(CL$44-CL49-150-Sheep!$R$321                                            )&lt;=0),"Alt1-"   &amp;CL48,""),"")
&amp;IFERROR(IF(AND((CL$44-CL49-150-Sheep!$R$322                                           )&gt;(CL$44-CM$44),(CL$44-CL49-150-Sheep!$R$322                                            )&lt;=0),"Alt2-"   &amp;CL48,""),"")</f>
        <v/>
      </c>
      <c r="CM50" s="440" t="str">
        <f xml:space="preserve">                    IF(AND((CM$44                                  -Sheep!$N$253                               )&gt;(CM$44-CN$44),(CM$44                                  -Sheep!$N$253                                )&lt;=0),"Born","")
&amp;                   IF(AND((CM$44-Sheep!$R$320-Sheep!$N$253                                )&gt;(CM$44-CN$44),(CM$44-Sheep!$R$320-Sheep!$N$253                                )&lt;=0),"WeanStd","")
&amp;                   IF(AND((CM$44-Sheep!$R$321-Sheep!$N$253                                )&gt;(CM$44-CN$44),(CM$44-Sheep!$R$321-Sheep!$N$253                                )&lt;=0),"WeanAlt1","")
&amp;                   IF(AND((CM$44-Sheep!$R$322-Sheep!$N$253                                )&gt;(CM$44-CN$44),(CM$44-Sheep!$R$322-Sheep!$N$253                                )&lt;=0),"WeanAlt2","")
&amp;IFERROR(IF(AND((CM$44-CM49                                                                                     )&gt;(CM$44-CN$44),(CM$44-CM49                                                                                     )&lt;=0),"Join-"    &amp;CM48,""),"")
&amp;IFERROR(IF(AND((CM$44-CM49-INDEX(Sheep!$V$327:$V$334,CM48,1))&gt;(CM$44-CN$44),(CM$44-CM49-INDEX(Sheep!$V$327:$V$334,CM48,1))&lt;=0),"Scan-"  &amp;CM48,""),"")
&amp;IFERROR(IF(AND((CM$44-CM49-150                                                                            )&gt;(CM$44-CN$44),(CM$44-CM49-150                                                                             )&lt;=0),"Birth-" &amp;CM48,""),"")
&amp;IFERROR(IF(AND((CM$44-CM49-150-Sheep!$R$320                                           )&gt;(CM$44-CN$44),(CM$44-CM49-150-Sheep!$R$320                                            )&lt;=0),"Wean-"&amp;CM48,""),"")
&amp;IFERROR(IF(AND((CM$44-CM49-150-Sheep!$R$321                                           )&gt;(CM$44-CN$44),(CM$44-CM49-150-Sheep!$R$321                                            )&lt;=0),"Alt1-"   &amp;CM48,""),"")
&amp;IFERROR(IF(AND((CM$44-CM49-150-Sheep!$R$322                                           )&gt;(CM$44-CN$44),(CM$44-CM49-150-Sheep!$R$322                                            )&lt;=0),"Alt2-"   &amp;CM48,""),"")</f>
        <v>Birth-1</v>
      </c>
      <c r="CN50" s="440" t="str">
        <f xml:space="preserve">                    IF(AND((CN$44                                  -Sheep!$N$253                               )&gt;(CN$44-CO$44),(CN$44                                  -Sheep!$N$253                                )&lt;=0),"Born","")
&amp;                   IF(AND((CN$44-Sheep!$R$320-Sheep!$N$253                                )&gt;(CN$44-CO$44),(CN$44-Sheep!$R$320-Sheep!$N$253                                )&lt;=0),"WeanStd","")
&amp;                   IF(AND((CN$44-Sheep!$R$321-Sheep!$N$253                                )&gt;(CN$44-CO$44),(CN$44-Sheep!$R$321-Sheep!$N$253                                )&lt;=0),"WeanAlt1","")
&amp;                   IF(AND((CN$44-Sheep!$R$322-Sheep!$N$253                                )&gt;(CN$44-CO$44),(CN$44-Sheep!$R$322-Sheep!$N$253                                )&lt;=0),"WeanAlt2","")
&amp;IFERROR(IF(AND((CN$44-CN49                                                                                     )&gt;(CN$44-CO$44),(CN$44-CN49                                                                                     )&lt;=0),"Join-"    &amp;CN48,""),"")
&amp;IFERROR(IF(AND((CN$44-CN49-INDEX(Sheep!$V$327:$V$334,CN48,1))&gt;(CN$44-CO$44),(CN$44-CN49-INDEX(Sheep!$V$327:$V$334,CN48,1))&lt;=0),"Scan-"  &amp;CN48,""),"")
&amp;IFERROR(IF(AND((CN$44-CN49-150                                                                            )&gt;(CN$44-CO$44),(CN$44-CN49-150                                                                             )&lt;=0),"Birth-" &amp;CN48,""),"")
&amp;IFERROR(IF(AND((CN$44-CN49-150-Sheep!$R$320                                           )&gt;(CN$44-CO$44),(CN$44-CN49-150-Sheep!$R$320                                            )&lt;=0),"Wean-"&amp;CN48,""),"")
&amp;IFERROR(IF(AND((CN$44-CN49-150-Sheep!$R$321                                           )&gt;(CN$44-CO$44),(CN$44-CN49-150-Sheep!$R$321                                            )&lt;=0),"Alt1-"   &amp;CN48,""),"")
&amp;IFERROR(IF(AND((CN$44-CN49-150-Sheep!$R$322                                           )&gt;(CN$44-CO$44),(CN$44-CN49-150-Sheep!$R$322                                            )&lt;=0),"Alt2-"   &amp;CN48,""),"")</f>
        <v/>
      </c>
      <c r="CO50" s="440" t="str">
        <f xml:space="preserve">                    IF(AND((CO$44                                  -Sheep!$N$253                               )&gt;(CO$44-CP$44),(CO$44                                  -Sheep!$N$253                                )&lt;=0),"Born","")
&amp;                   IF(AND((CO$44-Sheep!$R$320-Sheep!$N$253                                )&gt;(CO$44-CP$44),(CO$44-Sheep!$R$320-Sheep!$N$253                                )&lt;=0),"WeanStd","")
&amp;                   IF(AND((CO$44-Sheep!$R$321-Sheep!$N$253                                )&gt;(CO$44-CP$44),(CO$44-Sheep!$R$321-Sheep!$N$253                                )&lt;=0),"WeanAlt1","")
&amp;                   IF(AND((CO$44-Sheep!$R$322-Sheep!$N$253                                )&gt;(CO$44-CP$44),(CO$44-Sheep!$R$322-Sheep!$N$253                                )&lt;=0),"WeanAlt2","")
&amp;IFERROR(IF(AND((CO$44-CO49                                                                                     )&gt;(CO$44-CP$44),(CO$44-CO49                                                                                     )&lt;=0),"Join-"    &amp;CO48,""),"")
&amp;IFERROR(IF(AND((CO$44-CO49-INDEX(Sheep!$V$327:$V$334,CO48,1))&gt;(CO$44-CP$44),(CO$44-CO49-INDEX(Sheep!$V$327:$V$334,CO48,1))&lt;=0),"Scan-"  &amp;CO48,""),"")
&amp;IFERROR(IF(AND((CO$44-CO49-150                                                                            )&gt;(CO$44-CP$44),(CO$44-CO49-150                                                                             )&lt;=0),"Birth-" &amp;CO48,""),"")
&amp;IFERROR(IF(AND((CO$44-CO49-150-Sheep!$R$320                                           )&gt;(CO$44-CP$44),(CO$44-CO49-150-Sheep!$R$320                                            )&lt;=0),"Wean-"&amp;CO48,""),"")
&amp;IFERROR(IF(AND((CO$44-CO49-150-Sheep!$R$321                                           )&gt;(CO$44-CP$44),(CO$44-CO49-150-Sheep!$R$321                                            )&lt;=0),"Alt1-"   &amp;CO48,""),"")
&amp;IFERROR(IF(AND((CO$44-CO49-150-Sheep!$R$322                                           )&gt;(CO$44-CP$44),(CO$44-CO49-150-Sheep!$R$322                                            )&lt;=0),"Alt2-"   &amp;CO48,""),"")</f>
        <v/>
      </c>
      <c r="CP50" s="440" t="str">
        <f xml:space="preserve">                    IF(AND((CP$44                                  -Sheep!$N$253                               )&gt;(CP$44-CQ$44),(CP$44                                  -Sheep!$N$253                                )&lt;=0),"Born","")
&amp;                   IF(AND((CP$44-Sheep!$R$320-Sheep!$N$253                                )&gt;(CP$44-CQ$44),(CP$44-Sheep!$R$320-Sheep!$N$253                                )&lt;=0),"WeanStd","")
&amp;                   IF(AND((CP$44-Sheep!$R$321-Sheep!$N$253                                )&gt;(CP$44-CQ$44),(CP$44-Sheep!$R$321-Sheep!$N$253                                )&lt;=0),"WeanAlt1","")
&amp;                   IF(AND((CP$44-Sheep!$R$322-Sheep!$N$253                                )&gt;(CP$44-CQ$44),(CP$44-Sheep!$R$322-Sheep!$N$253                                )&lt;=0),"WeanAlt2","")
&amp;IFERROR(IF(AND((CP$44-CP49                                                                                     )&gt;(CP$44-CQ$44),(CP$44-CP49                                                                                     )&lt;=0),"Join-"    &amp;CP48,""),"")
&amp;IFERROR(IF(AND((CP$44-CP49-INDEX(Sheep!$V$327:$V$334,CP48,1))&gt;(CP$44-CQ$44),(CP$44-CP49-INDEX(Sheep!$V$327:$V$334,CP48,1))&lt;=0),"Scan-"  &amp;CP48,""),"")
&amp;IFERROR(IF(AND((CP$44-CP49-150                                                                            )&gt;(CP$44-CQ$44),(CP$44-CP49-150                                                                             )&lt;=0),"Birth-" &amp;CP48,""),"")
&amp;IFERROR(IF(AND((CP$44-CP49-150-Sheep!$R$320                                           )&gt;(CP$44-CQ$44),(CP$44-CP49-150-Sheep!$R$320                                            )&lt;=0),"Wean-"&amp;CP48,""),"")
&amp;IFERROR(IF(AND((CP$44-CP49-150-Sheep!$R$321                                           )&gt;(CP$44-CQ$44),(CP$44-CP49-150-Sheep!$R$321                                            )&lt;=0),"Alt1-"   &amp;CP48,""),"")
&amp;IFERROR(IF(AND((CP$44-CP49-150-Sheep!$R$322                                           )&gt;(CP$44-CQ$44),(CP$44-CP49-150-Sheep!$R$322                                            )&lt;=0),"Alt2-"   &amp;CP48,""),"")</f>
        <v/>
      </c>
      <c r="CQ50" s="440" t="str">
        <f xml:space="preserve">                    IF(AND((CQ$44                                  -Sheep!$N$253                               )&gt;(CQ$44-CR$44),(CQ$44                                  -Sheep!$N$253                                )&lt;=0),"Born","")
&amp;                   IF(AND((CQ$44-Sheep!$R$320-Sheep!$N$253                                )&gt;(CQ$44-CR$44),(CQ$44-Sheep!$R$320-Sheep!$N$253                                )&lt;=0),"WeanStd","")
&amp;                   IF(AND((CQ$44-Sheep!$R$321-Sheep!$N$253                                )&gt;(CQ$44-CR$44),(CQ$44-Sheep!$R$321-Sheep!$N$253                                )&lt;=0),"WeanAlt1","")
&amp;                   IF(AND((CQ$44-Sheep!$R$322-Sheep!$N$253                                )&gt;(CQ$44-CR$44),(CQ$44-Sheep!$R$322-Sheep!$N$253                                )&lt;=0),"WeanAlt2","")
&amp;IFERROR(IF(AND((CQ$44-CQ49                                                                                     )&gt;(CQ$44-CR$44),(CQ$44-CQ49                                                                                     )&lt;=0),"Join-"    &amp;CQ48,""),"")
&amp;IFERROR(IF(AND((CQ$44-CQ49-INDEX(Sheep!$V$327:$V$334,CQ48,1))&gt;(CQ$44-CR$44),(CQ$44-CQ49-INDEX(Sheep!$V$327:$V$334,CQ48,1))&lt;=0),"Scan-"  &amp;CQ48,""),"")
&amp;IFERROR(IF(AND((CQ$44-CQ49-150                                                                            )&gt;(CQ$44-CR$44),(CQ$44-CQ49-150                                                                             )&lt;=0),"Birth-" &amp;CQ48,""),"")
&amp;IFERROR(IF(AND((CQ$44-CQ49-150-Sheep!$R$320                                           )&gt;(CQ$44-CR$44),(CQ$44-CQ49-150-Sheep!$R$320                                            )&lt;=0),"Wean-"&amp;CQ48,""),"")
&amp;IFERROR(IF(AND((CQ$44-CQ49-150-Sheep!$R$321                                           )&gt;(CQ$44-CR$44),(CQ$44-CQ49-150-Sheep!$R$321                                            )&lt;=0),"Alt1-"   &amp;CQ48,""),"")
&amp;IFERROR(IF(AND((CQ$44-CQ49-150-Sheep!$R$322                                           )&gt;(CQ$44-CR$44),(CQ$44-CQ49-150-Sheep!$R$322                                            )&lt;=0),"Alt2-"   &amp;CQ48,""),"")</f>
        <v/>
      </c>
      <c r="CR50" s="440" t="str">
        <f xml:space="preserve">                    IF(AND((CR$44                                  -Sheep!$N$253                               )&gt;(CR$44-CS$44),(CR$44                                  -Sheep!$N$253                                )&lt;=0),"Born","")
&amp;                   IF(AND((CR$44-Sheep!$R$320-Sheep!$N$253                                )&gt;(CR$44-CS$44),(CR$44-Sheep!$R$320-Sheep!$N$253                                )&lt;=0),"WeanStd","")
&amp;                   IF(AND((CR$44-Sheep!$R$321-Sheep!$N$253                                )&gt;(CR$44-CS$44),(CR$44-Sheep!$R$321-Sheep!$N$253                                )&lt;=0),"WeanAlt1","")
&amp;                   IF(AND((CR$44-Sheep!$R$322-Sheep!$N$253                                )&gt;(CR$44-CS$44),(CR$44-Sheep!$R$322-Sheep!$N$253                                )&lt;=0),"WeanAlt2","")
&amp;IFERROR(IF(AND((CR$44-CR49                                                                                     )&gt;(CR$44-CS$44),(CR$44-CR49                                                                                     )&lt;=0),"Join-"    &amp;CR48,""),"")
&amp;IFERROR(IF(AND((CR$44-CR49-INDEX(Sheep!$V$327:$V$334,CR48,1))&gt;(CR$44-CS$44),(CR$44-CR49-INDEX(Sheep!$V$327:$V$334,CR48,1))&lt;=0),"Scan-"  &amp;CR48,""),"")
&amp;IFERROR(IF(AND((CR$44-CR49-150                                                                            )&gt;(CR$44-CS$44),(CR$44-CR49-150                                                                             )&lt;=0),"Birth-" &amp;CR48,""),"")
&amp;IFERROR(IF(AND((CR$44-CR49-150-Sheep!$R$320                                           )&gt;(CR$44-CS$44),(CR$44-CR49-150-Sheep!$R$320                                            )&lt;=0),"Wean-"&amp;CR48,""),"")
&amp;IFERROR(IF(AND((CR$44-CR49-150-Sheep!$R$321                                           )&gt;(CR$44-CS$44),(CR$44-CR49-150-Sheep!$R$321                                            )&lt;=0),"Alt1-"   &amp;CR48,""),"")
&amp;IFERROR(IF(AND((CR$44-CR49-150-Sheep!$R$322                                           )&gt;(CR$44-CS$44),(CR$44-CR49-150-Sheep!$R$322                                            )&lt;=0),"Alt2-"   &amp;CR48,""),"")</f>
        <v/>
      </c>
      <c r="CS50" s="440" t="str">
        <f xml:space="preserve">                    IF(AND((CS$44                                  -Sheep!$N$253                               )&gt;(CS$44-CT$44),(CS$44                                  -Sheep!$N$253                                )&lt;=0),"Born","")
&amp;                   IF(AND((CS$44-Sheep!$R$320-Sheep!$N$253                                )&gt;(CS$44-CT$44),(CS$44-Sheep!$R$320-Sheep!$N$253                                )&lt;=0),"WeanStd","")
&amp;                   IF(AND((CS$44-Sheep!$R$321-Sheep!$N$253                                )&gt;(CS$44-CT$44),(CS$44-Sheep!$R$321-Sheep!$N$253                                )&lt;=0),"WeanAlt1","")
&amp;                   IF(AND((CS$44-Sheep!$R$322-Sheep!$N$253                                )&gt;(CS$44-CT$44),(CS$44-Sheep!$R$322-Sheep!$N$253                                )&lt;=0),"WeanAlt2","")
&amp;IFERROR(IF(AND((CS$44-CS49                                                                                     )&gt;(CS$44-CT$44),(CS$44-CS49                                                                                     )&lt;=0),"Join-"    &amp;CS48,""),"")
&amp;IFERROR(IF(AND((CS$44-CS49-INDEX(Sheep!$V$327:$V$334,CS48,1))&gt;(CS$44-CT$44),(CS$44-CS49-INDEX(Sheep!$V$327:$V$334,CS48,1))&lt;=0),"Scan-"  &amp;CS48,""),"")
&amp;IFERROR(IF(AND((CS$44-CS49-150                                                                            )&gt;(CS$44-CT$44),(CS$44-CS49-150                                                                             )&lt;=0),"Birth-" &amp;CS48,""),"")
&amp;IFERROR(IF(AND((CS$44-CS49-150-Sheep!$R$320                                           )&gt;(CS$44-CT$44),(CS$44-CS49-150-Sheep!$R$320                                            )&lt;=0),"Wean-"&amp;CS48,""),"")
&amp;IFERROR(IF(AND((CS$44-CS49-150-Sheep!$R$321                                           )&gt;(CS$44-CT$44),(CS$44-CS49-150-Sheep!$R$321                                            )&lt;=0),"Alt1-"   &amp;CS48,""),"")
&amp;IFERROR(IF(AND((CS$44-CS49-150-Sheep!$R$322                                           )&gt;(CS$44-CT$44),(CS$44-CS49-150-Sheep!$R$322                                            )&lt;=0),"Alt2-"   &amp;CS48,""),"")</f>
        <v/>
      </c>
      <c r="CT50" s="440" t="str">
        <f xml:space="preserve">                    IF(AND((CT$44                                  -Sheep!$N$253                               )&gt;(CT$44-CU$44),(CT$44                                  -Sheep!$N$253                                )&lt;=0),"Born","")
&amp;                   IF(AND((CT$44-Sheep!$R$320-Sheep!$N$253                                )&gt;(CT$44-CU$44),(CT$44-Sheep!$R$320-Sheep!$N$253                                )&lt;=0),"WeanStd","")
&amp;                   IF(AND((CT$44-Sheep!$R$321-Sheep!$N$253                                )&gt;(CT$44-CU$44),(CT$44-Sheep!$R$321-Sheep!$N$253                                )&lt;=0),"WeanAlt1","")
&amp;                   IF(AND((CT$44-Sheep!$R$322-Sheep!$N$253                                )&gt;(CT$44-CU$44),(CT$44-Sheep!$R$322-Sheep!$N$253                                )&lt;=0),"WeanAlt2","")
&amp;IFERROR(IF(AND((CT$44-CT49                                                                                     )&gt;(CT$44-CU$44),(CT$44-CT49                                                                                     )&lt;=0),"Join-"    &amp;CT48,""),"")
&amp;IFERROR(IF(AND((CT$44-CT49-INDEX(Sheep!$V$327:$V$334,CT48,1))&gt;(CT$44-CU$44),(CT$44-CT49-INDEX(Sheep!$V$327:$V$334,CT48,1))&lt;=0),"Scan-"  &amp;CT48,""),"")
&amp;IFERROR(IF(AND((CT$44-CT49-150                                                                            )&gt;(CT$44-CU$44),(CT$44-CT49-150                                                                             )&lt;=0),"Birth-" &amp;CT48,""),"")
&amp;IFERROR(IF(AND((CT$44-CT49-150-Sheep!$R$320                                           )&gt;(CT$44-CU$44),(CT$44-CT49-150-Sheep!$R$320                                            )&lt;=0),"Wean-"&amp;CT48,""),"")
&amp;IFERROR(IF(AND((CT$44-CT49-150-Sheep!$R$321                                           )&gt;(CT$44-CU$44),(CT$44-CT49-150-Sheep!$R$321                                            )&lt;=0),"Alt1-"   &amp;CT48,""),"")
&amp;IFERROR(IF(AND((CT$44-CT49-150-Sheep!$R$322                                           )&gt;(CT$44-CU$44),(CT$44-CT49-150-Sheep!$R$322                                            )&lt;=0),"Alt2-"   &amp;CT48,""),"")</f>
        <v/>
      </c>
      <c r="CU50" s="440" t="str">
        <f xml:space="preserve">                    IF(AND((CU$44                                  -Sheep!$N$253                               )&gt;(CU$44-CV$44),(CU$44                                  -Sheep!$N$253                                )&lt;=0),"Born","")
&amp;                   IF(AND((CU$44-Sheep!$R$320-Sheep!$N$253                                )&gt;(CU$44-CV$44),(CU$44-Sheep!$R$320-Sheep!$N$253                                )&lt;=0),"WeanStd","")
&amp;                   IF(AND((CU$44-Sheep!$R$321-Sheep!$N$253                                )&gt;(CU$44-CV$44),(CU$44-Sheep!$R$321-Sheep!$N$253                                )&lt;=0),"WeanAlt1","")
&amp;                   IF(AND((CU$44-Sheep!$R$322-Sheep!$N$253                                )&gt;(CU$44-CV$44),(CU$44-Sheep!$R$322-Sheep!$N$253                                )&lt;=0),"WeanAlt2","")
&amp;IFERROR(IF(AND((CU$44-CU49                                                                                     )&gt;(CU$44-CV$44),(CU$44-CU49                                                                                     )&lt;=0),"Join-"    &amp;CU48,""),"")
&amp;IFERROR(IF(AND((CU$44-CU49-INDEX(Sheep!$V$327:$V$334,CU48,1))&gt;(CU$44-CV$44),(CU$44-CU49-INDEX(Sheep!$V$327:$V$334,CU48,1))&lt;=0),"Scan-"  &amp;CU48,""),"")
&amp;IFERROR(IF(AND((CU$44-CU49-150                                                                            )&gt;(CU$44-CV$44),(CU$44-CU49-150                                                                             )&lt;=0),"Birth-" &amp;CU48,""),"")
&amp;IFERROR(IF(AND((CU$44-CU49-150-Sheep!$R$320                                           )&gt;(CU$44-CV$44),(CU$44-CU49-150-Sheep!$R$320                                            )&lt;=0),"Wean-"&amp;CU48,""),"")
&amp;IFERROR(IF(AND((CU$44-CU49-150-Sheep!$R$321                                           )&gt;(CU$44-CV$44),(CU$44-CU49-150-Sheep!$R$321                                            )&lt;=0),"Alt1-"   &amp;CU48,""),"")
&amp;IFERROR(IF(AND((CU$44-CU49-150-Sheep!$R$322                                           )&gt;(CU$44-CV$44),(CU$44-CU49-150-Sheep!$R$322                                            )&lt;=0),"Alt2-"   &amp;CU48,""),"")</f>
        <v/>
      </c>
      <c r="CV50" s="440" t="str">
        <f xml:space="preserve">                    IF(AND((CV$44                                  -Sheep!$N$253                               )&gt;(CV$44-CW$44),(CV$44                                  -Sheep!$N$253                                )&lt;=0),"Born","")
&amp;                   IF(AND((CV$44-Sheep!$R$320-Sheep!$N$253                                )&gt;(CV$44-CW$44),(CV$44-Sheep!$R$320-Sheep!$N$253                                )&lt;=0),"WeanStd","")
&amp;                   IF(AND((CV$44-Sheep!$R$321-Sheep!$N$253                                )&gt;(CV$44-CW$44),(CV$44-Sheep!$R$321-Sheep!$N$253                                )&lt;=0),"WeanAlt1","")
&amp;                   IF(AND((CV$44-Sheep!$R$322-Sheep!$N$253                                )&gt;(CV$44-CW$44),(CV$44-Sheep!$R$322-Sheep!$N$253                                )&lt;=0),"WeanAlt2","")
&amp;IFERROR(IF(AND((CV$44-CV49                                                                                     )&gt;(CV$44-CW$44),(CV$44-CV49                                                                                     )&lt;=0),"Join-"    &amp;CV48,""),"")
&amp;IFERROR(IF(AND((CV$44-CV49-INDEX(Sheep!$V$327:$V$334,CV48,1))&gt;(CV$44-CW$44),(CV$44-CV49-INDEX(Sheep!$V$327:$V$334,CV48,1))&lt;=0),"Scan-"  &amp;CV48,""),"")
&amp;IFERROR(IF(AND((CV$44-CV49-150                                                                            )&gt;(CV$44-CW$44),(CV$44-CV49-150                                                                             )&lt;=0),"Birth-" &amp;CV48,""),"")
&amp;IFERROR(IF(AND((CV$44-CV49-150-Sheep!$R$320                                           )&gt;(CV$44-CW$44),(CV$44-CV49-150-Sheep!$R$320                                            )&lt;=0),"Wean-"&amp;CV48,""),"")
&amp;IFERROR(IF(AND((CV$44-CV49-150-Sheep!$R$321                                           )&gt;(CV$44-CW$44),(CV$44-CV49-150-Sheep!$R$321                                            )&lt;=0),"Alt1-"   &amp;CV48,""),"")
&amp;IFERROR(IF(AND((CV$44-CV49-150-Sheep!$R$322                                           )&gt;(CV$44-CW$44),(CV$44-CV49-150-Sheep!$R$322                                            )&lt;=0),"Alt2-"   &amp;CV48,""),"")</f>
        <v/>
      </c>
      <c r="CW50" s="440" t="str">
        <f xml:space="preserve">                    IF(AND((CW$44                                  -Sheep!$N$253                               )&gt;(CW$44-CX$44),(CW$44                                  -Sheep!$N$253                                )&lt;=0),"Born","")
&amp;                   IF(AND((CW$44-Sheep!$R$320-Sheep!$N$253                                )&gt;(CW$44-CX$44),(CW$44-Sheep!$R$320-Sheep!$N$253                                )&lt;=0),"WeanStd","")
&amp;                   IF(AND((CW$44-Sheep!$R$321-Sheep!$N$253                                )&gt;(CW$44-CX$44),(CW$44-Sheep!$R$321-Sheep!$N$253                                )&lt;=0),"WeanAlt1","")
&amp;                   IF(AND((CW$44-Sheep!$R$322-Sheep!$N$253                                )&gt;(CW$44-CX$44),(CW$44-Sheep!$R$322-Sheep!$N$253                                )&lt;=0),"WeanAlt2","")
&amp;IFERROR(IF(AND((CW$44-CW49                                                                                     )&gt;(CW$44-CX$44),(CW$44-CW49                                                                                     )&lt;=0),"Join-"    &amp;CW48,""),"")
&amp;IFERROR(IF(AND((CW$44-CW49-INDEX(Sheep!$V$327:$V$334,CW48,1))&gt;(CW$44-CX$44),(CW$44-CW49-INDEX(Sheep!$V$327:$V$334,CW48,1))&lt;=0),"Scan-"  &amp;CW48,""),"")
&amp;IFERROR(IF(AND((CW$44-CW49-150                                                                            )&gt;(CW$44-CX$44),(CW$44-CW49-150                                                                             )&lt;=0),"Birth-" &amp;CW48,""),"")
&amp;IFERROR(IF(AND((CW$44-CW49-150-Sheep!$R$320                                           )&gt;(CW$44-CX$44),(CW$44-CW49-150-Sheep!$R$320                                            )&lt;=0),"Wean-"&amp;CW48,""),"")
&amp;IFERROR(IF(AND((CW$44-CW49-150-Sheep!$R$321                                           )&gt;(CW$44-CX$44),(CW$44-CW49-150-Sheep!$R$321                                            )&lt;=0),"Alt1-"   &amp;CW48,""),"")
&amp;IFERROR(IF(AND((CW$44-CW49-150-Sheep!$R$322                                           )&gt;(CW$44-CX$44),(CW$44-CW49-150-Sheep!$R$322                                            )&lt;=0),"Alt2-"   &amp;CW48,""),"")</f>
        <v/>
      </c>
      <c r="CX50" s="440" t="str">
        <f xml:space="preserve">                    IF(AND((CX$44                                  -Sheep!$N$253                               )&gt;(CX$44-CY$44),(CX$44                                  -Sheep!$N$253                                )&lt;=0),"Born","")
&amp;                   IF(AND((CX$44-Sheep!$R$320-Sheep!$N$253                                )&gt;(CX$44-CY$44),(CX$44-Sheep!$R$320-Sheep!$N$253                                )&lt;=0),"WeanStd","")
&amp;                   IF(AND((CX$44-Sheep!$R$321-Sheep!$N$253                                )&gt;(CX$44-CY$44),(CX$44-Sheep!$R$321-Sheep!$N$253                                )&lt;=0),"WeanAlt1","")
&amp;                   IF(AND((CX$44-Sheep!$R$322-Sheep!$N$253                                )&gt;(CX$44-CY$44),(CX$44-Sheep!$R$322-Sheep!$N$253                                )&lt;=0),"WeanAlt2","")
&amp;IFERROR(IF(AND((CX$44-CX49                                                                                     )&gt;(CX$44-CY$44),(CX$44-CX49                                                                                     )&lt;=0),"Join-"    &amp;CX48,""),"")
&amp;IFERROR(IF(AND((CX$44-CX49-INDEX(Sheep!$V$327:$V$334,CX48,1))&gt;(CX$44-CY$44),(CX$44-CX49-INDEX(Sheep!$V$327:$V$334,CX48,1))&lt;=0),"Scan-"  &amp;CX48,""),"")
&amp;IFERROR(IF(AND((CX$44-CX49-150                                                                            )&gt;(CX$44-CY$44),(CX$44-CX49-150                                                                             )&lt;=0),"Birth-" &amp;CX48,""),"")
&amp;IFERROR(IF(AND((CX$44-CX49-150-Sheep!$R$320                                           )&gt;(CX$44-CY$44),(CX$44-CX49-150-Sheep!$R$320                                            )&lt;=0),"Wean-"&amp;CX48,""),"")
&amp;IFERROR(IF(AND((CX$44-CX49-150-Sheep!$R$321                                           )&gt;(CX$44-CY$44),(CX$44-CX49-150-Sheep!$R$321                                            )&lt;=0),"Alt1-"   &amp;CX48,""),"")
&amp;IFERROR(IF(AND((CX$44-CX49-150-Sheep!$R$322                                           )&gt;(CX$44-CY$44),(CX$44-CX49-150-Sheep!$R$322                                            )&lt;=0),"Alt2-"   &amp;CX48,""),"")</f>
        <v/>
      </c>
      <c r="CY50" s="440" t="str">
        <f xml:space="preserve">                    IF(AND((CY$44                                  -Sheep!$N$253                               )&gt;(CY$44-CZ$44),(CY$44                                  -Sheep!$N$253                                )&lt;=0),"Born","")
&amp;                   IF(AND((CY$44-Sheep!$R$320-Sheep!$N$253                                )&gt;(CY$44-CZ$44),(CY$44-Sheep!$R$320-Sheep!$N$253                                )&lt;=0),"WeanStd","")
&amp;                   IF(AND((CY$44-Sheep!$R$321-Sheep!$N$253                                )&gt;(CY$44-CZ$44),(CY$44-Sheep!$R$321-Sheep!$N$253                                )&lt;=0),"WeanAlt1","")
&amp;                   IF(AND((CY$44-Sheep!$R$322-Sheep!$N$253                                )&gt;(CY$44-CZ$44),(CY$44-Sheep!$R$322-Sheep!$N$253                                )&lt;=0),"WeanAlt2","")
&amp;IFERROR(IF(AND((CY$44-CY49                                                                                     )&gt;(CY$44-CZ$44),(CY$44-CY49                                                                                     )&lt;=0),"Join-"    &amp;CY48,""),"")
&amp;IFERROR(IF(AND((CY$44-CY49-INDEX(Sheep!$V$327:$V$334,CY48,1))&gt;(CY$44-CZ$44),(CY$44-CY49-INDEX(Sheep!$V$327:$V$334,CY48,1))&lt;=0),"Scan-"  &amp;CY48,""),"")
&amp;IFERROR(IF(AND((CY$44-CY49-150                                                                            )&gt;(CY$44-CZ$44),(CY$44-CY49-150                                                                             )&lt;=0),"Birth-" &amp;CY48,""),"")
&amp;IFERROR(IF(AND((CY$44-CY49-150-Sheep!$R$320                                           )&gt;(CY$44-CZ$44),(CY$44-CY49-150-Sheep!$R$320                                            )&lt;=0),"Wean-"&amp;CY48,""),"")
&amp;IFERROR(IF(AND((CY$44-CY49-150-Sheep!$R$321                                           )&gt;(CY$44-CZ$44),(CY$44-CY49-150-Sheep!$R$321                                            )&lt;=0),"Alt1-"   &amp;CY48,""),"")
&amp;IFERROR(IF(AND((CY$44-CY49-150-Sheep!$R$322                                           )&gt;(CY$44-CZ$44),(CY$44-CY49-150-Sheep!$R$322                                            )&lt;=0),"Alt2-"   &amp;CY48,""),"")</f>
        <v/>
      </c>
      <c r="CZ50" s="440" t="str">
        <f xml:space="preserve">                    IF(AND((CZ$44                                  -Sheep!$N$253                               )&gt;(CZ$44-DA$44),(CZ$44                                  -Sheep!$N$253                                )&lt;=0),"Born","")
&amp;                   IF(AND((CZ$44-Sheep!$R$320-Sheep!$N$253                                )&gt;(CZ$44-DA$44),(CZ$44-Sheep!$R$320-Sheep!$N$253                                )&lt;=0),"WeanStd","")
&amp;                   IF(AND((CZ$44-Sheep!$R$321-Sheep!$N$253                                )&gt;(CZ$44-DA$44),(CZ$44-Sheep!$R$321-Sheep!$N$253                                )&lt;=0),"WeanAlt1","")
&amp;                   IF(AND((CZ$44-Sheep!$R$322-Sheep!$N$253                                )&gt;(CZ$44-DA$44),(CZ$44-Sheep!$R$322-Sheep!$N$253                                )&lt;=0),"WeanAlt2","")
&amp;IFERROR(IF(AND((CZ$44-CZ49                                                                                     )&gt;(CZ$44-DA$44),(CZ$44-CZ49                                                                                     )&lt;=0),"Join-"    &amp;CZ48,""),"")
&amp;IFERROR(IF(AND((CZ$44-CZ49-INDEX(Sheep!$V$327:$V$334,CZ48,1))&gt;(CZ$44-DA$44),(CZ$44-CZ49-INDEX(Sheep!$V$327:$V$334,CZ48,1))&lt;=0),"Scan-"  &amp;CZ48,""),"")
&amp;IFERROR(IF(AND((CZ$44-CZ49-150                                                                            )&gt;(CZ$44-DA$44),(CZ$44-CZ49-150                                                                             )&lt;=0),"Birth-" &amp;CZ48,""),"")
&amp;IFERROR(IF(AND((CZ$44-CZ49-150-Sheep!$R$320                                           )&gt;(CZ$44-DA$44),(CZ$44-CZ49-150-Sheep!$R$320                                            )&lt;=0),"Wean-"&amp;CZ48,""),"")
&amp;IFERROR(IF(AND((CZ$44-CZ49-150-Sheep!$R$321                                           )&gt;(CZ$44-DA$44),(CZ$44-CZ49-150-Sheep!$R$321                                            )&lt;=0),"Alt1-"   &amp;CZ48,""),"")
&amp;IFERROR(IF(AND((CZ$44-CZ49-150-Sheep!$R$322                                           )&gt;(CZ$44-DA$44),(CZ$44-CZ49-150-Sheep!$R$322                                            )&lt;=0),"Alt2-"   &amp;CZ48,""),"")</f>
        <v>Wean-1</v>
      </c>
      <c r="DA50" s="440" t="str">
        <f xml:space="preserve">                    IF(AND((DA$44                                  -Sheep!$N$253                               )&gt;(DA$44-DB$44),(DA$44                                  -Sheep!$N$253                                )&lt;=0),"Born","")
&amp;                   IF(AND((DA$44-Sheep!$R$320-Sheep!$N$253                                )&gt;(DA$44-DB$44),(DA$44-Sheep!$R$320-Sheep!$N$253                                )&lt;=0),"WeanStd","")
&amp;                   IF(AND((DA$44-Sheep!$R$321-Sheep!$N$253                                )&gt;(DA$44-DB$44),(DA$44-Sheep!$R$321-Sheep!$N$253                                )&lt;=0),"WeanAlt1","")
&amp;                   IF(AND((DA$44-Sheep!$R$322-Sheep!$N$253                                )&gt;(DA$44-DB$44),(DA$44-Sheep!$R$322-Sheep!$N$253                                )&lt;=0),"WeanAlt2","")
&amp;IFERROR(IF(AND((DA$44-DA49                                                                                     )&gt;(DA$44-DB$44),(DA$44-DA49                                                                                     )&lt;=0),"Join-"    &amp;DA48,""),"")
&amp;IFERROR(IF(AND((DA$44-DA49-INDEX(Sheep!$V$327:$V$334,DA48,1))&gt;(DA$44-DB$44),(DA$44-DA49-INDEX(Sheep!$V$327:$V$334,DA48,1))&lt;=0),"Scan-"  &amp;DA48,""),"")
&amp;IFERROR(IF(AND((DA$44-DA49-150                                                                            )&gt;(DA$44-DB$44),(DA$44-DA49-150                                                                             )&lt;=0),"Birth-" &amp;DA48,""),"")
&amp;IFERROR(IF(AND((DA$44-DA49-150-Sheep!$R$320                                           )&gt;(DA$44-DB$44),(DA$44-DA49-150-Sheep!$R$320                                            )&lt;=0),"Wean-"&amp;DA48,""),"")
&amp;IFERROR(IF(AND((DA$44-DA49-150-Sheep!$R$321                                           )&gt;(DA$44-DB$44),(DA$44-DA49-150-Sheep!$R$321                                            )&lt;=0),"Alt1-"   &amp;DA48,""),"")
&amp;IFERROR(IF(AND((DA$44-DA49-150-Sheep!$R$322                                           )&gt;(DA$44-DB$44),(DA$44-DA49-150-Sheep!$R$322                                            )&lt;=0),"Alt2-"   &amp;DA48,""),"")</f>
        <v/>
      </c>
      <c r="DB50" s="440" t="str">
        <f xml:space="preserve">                    IF(AND((DB$44                                  -Sheep!$N$253                               )&gt;(DB$44-DC$44),(DB$44                                  -Sheep!$N$253                                )&lt;=0),"Born","")
&amp;                   IF(AND((DB$44-Sheep!$R$320-Sheep!$N$253                                )&gt;(DB$44-DC$44),(DB$44-Sheep!$R$320-Sheep!$N$253                                )&lt;=0),"WeanStd","")
&amp;                   IF(AND((DB$44-Sheep!$R$321-Sheep!$N$253                                )&gt;(DB$44-DC$44),(DB$44-Sheep!$R$321-Sheep!$N$253                                )&lt;=0),"WeanAlt1","")
&amp;                   IF(AND((DB$44-Sheep!$R$322-Sheep!$N$253                                )&gt;(DB$44-DC$44),(DB$44-Sheep!$R$322-Sheep!$N$253                                )&lt;=0),"WeanAlt2","")
&amp;IFERROR(IF(AND((DB$44-DB49                                                                                     )&gt;(DB$44-DC$44),(DB$44-DB49                                                                                     )&lt;=0),"Join-"    &amp;DB48,""),"")
&amp;IFERROR(IF(AND((DB$44-DB49-INDEX(Sheep!$V$327:$V$334,DB48,1))&gt;(DB$44-DC$44),(DB$44-DB49-INDEX(Sheep!$V$327:$V$334,DB48,1))&lt;=0),"Scan-"  &amp;DB48,""),"")
&amp;IFERROR(IF(AND((DB$44-DB49-150                                                                            )&gt;(DB$44-DC$44),(DB$44-DB49-150                                                                             )&lt;=0),"Birth-" &amp;DB48,""),"")
&amp;IFERROR(IF(AND((DB$44-DB49-150-Sheep!$R$320                                           )&gt;(DB$44-DC$44),(DB$44-DB49-150-Sheep!$R$320                                            )&lt;=0),"Wean-"&amp;DB48,""),"")
&amp;IFERROR(IF(AND((DB$44-DB49-150-Sheep!$R$321                                           )&gt;(DB$44-DC$44),(DB$44-DB49-150-Sheep!$R$321                                            )&lt;=0),"Alt1-"   &amp;DB48,""),"")
&amp;IFERROR(IF(AND((DB$44-DB49-150-Sheep!$R$322                                           )&gt;(DB$44-DC$44),(DB$44-DB49-150-Sheep!$R$322                                            )&lt;=0),"Alt2-"   &amp;DB48,""),"")</f>
        <v/>
      </c>
      <c r="DC50" s="440" t="str">
        <f xml:space="preserve">                    IF(AND((DC$44                                  -Sheep!$N$253                               )&gt;(DC$44-DD$44),(DC$44                                  -Sheep!$N$253                                )&lt;=0),"Born","")
&amp;                   IF(AND((DC$44-Sheep!$R$320-Sheep!$N$253                                )&gt;(DC$44-DD$44),(DC$44-Sheep!$R$320-Sheep!$N$253                                )&lt;=0),"WeanStd","")
&amp;                   IF(AND((DC$44-Sheep!$R$321-Sheep!$N$253                                )&gt;(DC$44-DD$44),(DC$44-Sheep!$R$321-Sheep!$N$253                                )&lt;=0),"WeanAlt1","")
&amp;                   IF(AND((DC$44-Sheep!$R$322-Sheep!$N$253                                )&gt;(DC$44-DD$44),(DC$44-Sheep!$R$322-Sheep!$N$253                                )&lt;=0),"WeanAlt2","")
&amp;IFERROR(IF(AND((DC$44-DC49                                                                                     )&gt;(DC$44-DD$44),(DC$44-DC49                                                                                     )&lt;=0),"Join-"    &amp;DC48,""),"")
&amp;IFERROR(IF(AND((DC$44-DC49-INDEX(Sheep!$V$327:$V$334,DC48,1))&gt;(DC$44-DD$44),(DC$44-DC49-INDEX(Sheep!$V$327:$V$334,DC48,1))&lt;=0),"Scan-"  &amp;DC48,""),"")
&amp;IFERROR(IF(AND((DC$44-DC49-150                                                                            )&gt;(DC$44-DD$44),(DC$44-DC49-150                                                                             )&lt;=0),"Birth-" &amp;DC48,""),"")
&amp;IFERROR(IF(AND((DC$44-DC49-150-Sheep!$R$320                                           )&gt;(DC$44-DD$44),(DC$44-DC49-150-Sheep!$R$320                                            )&lt;=0),"Wean-"&amp;DC48,""),"")
&amp;IFERROR(IF(AND((DC$44-DC49-150-Sheep!$R$321                                           )&gt;(DC$44-DD$44),(DC$44-DC49-150-Sheep!$R$321                                            )&lt;=0),"Alt1-"   &amp;DC48,""),"")
&amp;IFERROR(IF(AND((DC$44-DC49-150-Sheep!$R$322                                           )&gt;(DC$44-DD$44),(DC$44-DC49-150-Sheep!$R$322                                            )&lt;=0),"Alt2-"   &amp;DC48,""),"")</f>
        <v/>
      </c>
      <c r="DD50" s="440" t="str">
        <f xml:space="preserve">                    IF(AND((DD$44                                  -Sheep!$N$253                               )&gt;(DD$44-DE$44),(DD$44                                  -Sheep!$N$253                                )&lt;=0),"Born","")
&amp;                   IF(AND((DD$44-Sheep!$R$320-Sheep!$N$253                                )&gt;(DD$44-DE$44),(DD$44-Sheep!$R$320-Sheep!$N$253                                )&lt;=0),"WeanStd","")
&amp;                   IF(AND((DD$44-Sheep!$R$321-Sheep!$N$253                                )&gt;(DD$44-DE$44),(DD$44-Sheep!$R$321-Sheep!$N$253                                )&lt;=0),"WeanAlt1","")
&amp;                   IF(AND((DD$44-Sheep!$R$322-Sheep!$N$253                                )&gt;(DD$44-DE$44),(DD$44-Sheep!$R$322-Sheep!$N$253                                )&lt;=0),"WeanAlt2","")
&amp;IFERROR(IF(AND((DD$44-DD49                                                                                     )&gt;(DD$44-DE$44),(DD$44-DD49                                                                                     )&lt;=0),"Join-"    &amp;DD48,""),"")
&amp;IFERROR(IF(AND((DD$44-DD49-INDEX(Sheep!$V$327:$V$334,DD48,1))&gt;(DD$44-DE$44),(DD$44-DD49-INDEX(Sheep!$V$327:$V$334,DD48,1))&lt;=0),"Scan-"  &amp;DD48,""),"")
&amp;IFERROR(IF(AND((DD$44-DD49-150                                                                            )&gt;(DD$44-DE$44),(DD$44-DD49-150                                                                             )&lt;=0),"Birth-" &amp;DD48,""),"")
&amp;IFERROR(IF(AND((DD$44-DD49-150-Sheep!$R$320                                           )&gt;(DD$44-DE$44),(DD$44-DD49-150-Sheep!$R$320                                            )&lt;=0),"Wean-"&amp;DD48,""),"")
&amp;IFERROR(IF(AND((DD$44-DD49-150-Sheep!$R$321                                           )&gt;(DD$44-DE$44),(DD$44-DD49-150-Sheep!$R$321                                            )&lt;=0),"Alt1-"   &amp;DD48,""),"")
&amp;IFERROR(IF(AND((DD$44-DD49-150-Sheep!$R$322                                           )&gt;(DD$44-DE$44),(DD$44-DD49-150-Sheep!$R$322                                            )&lt;=0),"Alt2-"   &amp;DD48,""),"")</f>
        <v>Alt1-1</v>
      </c>
      <c r="DE50" s="440" t="str">
        <f xml:space="preserve">                    IF(AND((DE$44                                  -Sheep!$N$253                               )&gt;(DE$44-DF$44),(DE$44                                  -Sheep!$N$253                                )&lt;=0),"Born","")
&amp;                   IF(AND((DE$44-Sheep!$R$320-Sheep!$N$253                                )&gt;(DE$44-DF$44),(DE$44-Sheep!$R$320-Sheep!$N$253                                )&lt;=0),"WeanStd","")
&amp;                   IF(AND((DE$44-Sheep!$R$321-Sheep!$N$253                                )&gt;(DE$44-DF$44),(DE$44-Sheep!$R$321-Sheep!$N$253                                )&lt;=0),"WeanAlt1","")
&amp;                   IF(AND((DE$44-Sheep!$R$322-Sheep!$N$253                                )&gt;(DE$44-DF$44),(DE$44-Sheep!$R$322-Sheep!$N$253                                )&lt;=0),"WeanAlt2","")
&amp;IFERROR(IF(AND((DE$44-DE49                                                                                     )&gt;(DE$44-DF$44),(DE$44-DE49                                                                                     )&lt;=0),"Join-"    &amp;DE48,""),"")
&amp;IFERROR(IF(AND((DE$44-DE49-INDEX(Sheep!$V$327:$V$334,DE48,1))&gt;(DE$44-DF$44),(DE$44-DE49-INDEX(Sheep!$V$327:$V$334,DE48,1))&lt;=0),"Scan-"  &amp;DE48,""),"")
&amp;IFERROR(IF(AND((DE$44-DE49-150                                                                            )&gt;(DE$44-DF$44),(DE$44-DE49-150                                                                             )&lt;=0),"Birth-" &amp;DE48,""),"")
&amp;IFERROR(IF(AND((DE$44-DE49-150-Sheep!$R$320                                           )&gt;(DE$44-DF$44),(DE$44-DE49-150-Sheep!$R$320                                            )&lt;=0),"Wean-"&amp;DE48,""),"")
&amp;IFERROR(IF(AND((DE$44-DE49-150-Sheep!$R$321                                           )&gt;(DE$44-DF$44),(DE$44-DE49-150-Sheep!$R$321                                            )&lt;=0),"Alt1-"   &amp;DE48,""),"")
&amp;IFERROR(IF(AND((DE$44-DE49-150-Sheep!$R$322                                           )&gt;(DE$44-DF$44),(DE$44-DE49-150-Sheep!$R$322                                            )&lt;=0),"Alt2-"   &amp;DE48,""),"")</f>
        <v/>
      </c>
      <c r="DF50" s="440" t="str">
        <f xml:space="preserve">                    IF(AND((DF$44                                  -Sheep!$N$253                               )&gt;(DF$44-DG$44),(DF$44                                  -Sheep!$N$253                                )&lt;=0),"Born","")
&amp;                   IF(AND((DF$44-Sheep!$R$320-Sheep!$N$253                                )&gt;(DF$44-DG$44),(DF$44-Sheep!$R$320-Sheep!$N$253                                )&lt;=0),"WeanStd","")
&amp;                   IF(AND((DF$44-Sheep!$R$321-Sheep!$N$253                                )&gt;(DF$44-DG$44),(DF$44-Sheep!$R$321-Sheep!$N$253                                )&lt;=0),"WeanAlt1","")
&amp;                   IF(AND((DF$44-Sheep!$R$322-Sheep!$N$253                                )&gt;(DF$44-DG$44),(DF$44-Sheep!$R$322-Sheep!$N$253                                )&lt;=0),"WeanAlt2","")
&amp;IFERROR(IF(AND((DF$44-DF49                                                                                     )&gt;(DF$44-DG$44),(DF$44-DF49                                                                                     )&lt;=0),"Join-"    &amp;DF48,""),"")
&amp;IFERROR(IF(AND((DF$44-DF49-INDEX(Sheep!$V$327:$V$334,DF48,1))&gt;(DF$44-DG$44),(DF$44-DF49-INDEX(Sheep!$V$327:$V$334,DF48,1))&lt;=0),"Scan-"  &amp;DF48,""),"")
&amp;IFERROR(IF(AND((DF$44-DF49-150                                                                            )&gt;(DF$44-DG$44),(DF$44-DF49-150                                                                             )&lt;=0),"Birth-" &amp;DF48,""),"")
&amp;IFERROR(IF(AND((DF$44-DF49-150-Sheep!$R$320                                           )&gt;(DF$44-DG$44),(DF$44-DF49-150-Sheep!$R$320                                            )&lt;=0),"Wean-"&amp;DF48,""),"")
&amp;IFERROR(IF(AND((DF$44-DF49-150-Sheep!$R$321                                           )&gt;(DF$44-DG$44),(DF$44-DF49-150-Sheep!$R$321                                            )&lt;=0),"Alt1-"   &amp;DF48,""),"")
&amp;IFERROR(IF(AND((DF$44-DF49-150-Sheep!$R$322                                           )&gt;(DF$44-DG$44),(DF$44-DF49-150-Sheep!$R$322                                            )&lt;=0),"Alt2-"   &amp;DF48,""),"")</f>
        <v/>
      </c>
      <c r="DG50" s="440" t="str">
        <f xml:space="preserve">                    IF(AND((DG$44                                  -Sheep!$N$253                               )&gt;(DG$44-DH$44),(DG$44                                  -Sheep!$N$253                                )&lt;=0),"Born","")
&amp;                   IF(AND((DG$44-Sheep!$R$320-Sheep!$N$253                                )&gt;(DG$44-DH$44),(DG$44-Sheep!$R$320-Sheep!$N$253                                )&lt;=0),"WeanStd","")
&amp;                   IF(AND((DG$44-Sheep!$R$321-Sheep!$N$253                                )&gt;(DG$44-DH$44),(DG$44-Sheep!$R$321-Sheep!$N$253                                )&lt;=0),"WeanAlt1","")
&amp;                   IF(AND((DG$44-Sheep!$R$322-Sheep!$N$253                                )&gt;(DG$44-DH$44),(DG$44-Sheep!$R$322-Sheep!$N$253                                )&lt;=0),"WeanAlt2","")
&amp;IFERROR(IF(AND((DG$44-DG49                                                                                     )&gt;(DG$44-DH$44),(DG$44-DG49                                                                                     )&lt;=0),"Join-"    &amp;DG48,""),"")
&amp;IFERROR(IF(AND((DG$44-DG49-INDEX(Sheep!$V$327:$V$334,DG48,1))&gt;(DG$44-DH$44),(DG$44-DG49-INDEX(Sheep!$V$327:$V$334,DG48,1))&lt;=0),"Scan-"  &amp;DG48,""),"")
&amp;IFERROR(IF(AND((DG$44-DG49-150                                                                            )&gt;(DG$44-DH$44),(DG$44-DG49-150                                                                             )&lt;=0),"Birth-" &amp;DG48,""),"")
&amp;IFERROR(IF(AND((DG$44-DG49-150-Sheep!$R$320                                           )&gt;(DG$44-DH$44),(DG$44-DG49-150-Sheep!$R$320                                            )&lt;=0),"Wean-"&amp;DG48,""),"")
&amp;IFERROR(IF(AND((DG$44-DG49-150-Sheep!$R$321                                           )&gt;(DG$44-DH$44),(DG$44-DG49-150-Sheep!$R$321                                            )&lt;=0),"Alt1-"   &amp;DG48,""),"")
&amp;IFERROR(IF(AND((DG$44-DG49-150-Sheep!$R$322                                           )&gt;(DG$44-DH$44),(DG$44-DG49-150-Sheep!$R$322                                            )&lt;=0),"Alt2-"   &amp;DG48,""),"")</f>
        <v/>
      </c>
      <c r="DH50" s="440" t="str">
        <f xml:space="preserve">                    IF(AND((DH$44                                  -Sheep!$N$253                               )&gt;(DH$44-DI$44),(DH$44                                  -Sheep!$N$253                                )&lt;=0),"Born","")
&amp;                   IF(AND((DH$44-Sheep!$R$320-Sheep!$N$253                                )&gt;(DH$44-DI$44),(DH$44-Sheep!$R$320-Sheep!$N$253                                )&lt;=0),"WeanStd","")
&amp;                   IF(AND((DH$44-Sheep!$R$321-Sheep!$N$253                                )&gt;(DH$44-DI$44),(DH$44-Sheep!$R$321-Sheep!$N$253                                )&lt;=0),"WeanAlt1","")
&amp;                   IF(AND((DH$44-Sheep!$R$322-Sheep!$N$253                                )&gt;(DH$44-DI$44),(DH$44-Sheep!$R$322-Sheep!$N$253                                )&lt;=0),"WeanAlt2","")
&amp;IFERROR(IF(AND((DH$44-DH49                                                                                     )&gt;(DH$44-DI$44),(DH$44-DH49                                                                                     )&lt;=0),"Join-"    &amp;DH48,""),"")
&amp;IFERROR(IF(AND((DH$44-DH49-INDEX(Sheep!$V$327:$V$334,DH48,1))&gt;(DH$44-DI$44),(DH$44-DH49-INDEX(Sheep!$V$327:$V$334,DH48,1))&lt;=0),"Scan-"  &amp;DH48,""),"")
&amp;IFERROR(IF(AND((DH$44-DH49-150                                                                            )&gt;(DH$44-DI$44),(DH$44-DH49-150                                                                             )&lt;=0),"Birth-" &amp;DH48,""),"")
&amp;IFERROR(IF(AND((DH$44-DH49-150-Sheep!$R$320                                           )&gt;(DH$44-DI$44),(DH$44-DH49-150-Sheep!$R$320                                            )&lt;=0),"Wean-"&amp;DH48,""),"")
&amp;IFERROR(IF(AND((DH$44-DH49-150-Sheep!$R$321                                           )&gt;(DH$44-DI$44),(DH$44-DH49-150-Sheep!$R$321                                            )&lt;=0),"Alt1-"   &amp;DH48,""),"")
&amp;IFERROR(IF(AND((DH$44-DH49-150-Sheep!$R$322                                           )&gt;(DH$44-DI$44),(DH$44-DH49-150-Sheep!$R$322                                            )&lt;=0),"Alt2-"   &amp;DH48,""),"")</f>
        <v/>
      </c>
      <c r="DI50" s="440" t="str">
        <f xml:space="preserve">                    IF(AND((DI$44                                  -Sheep!$N$253                               )&gt;(DI$44-DJ$44),(DI$44                                  -Sheep!$N$253                                )&lt;=0),"Born","")
&amp;                   IF(AND((DI$44-Sheep!$R$320-Sheep!$N$253                                )&gt;(DI$44-DJ$44),(DI$44-Sheep!$R$320-Sheep!$N$253                                )&lt;=0),"WeanStd","")
&amp;                   IF(AND((DI$44-Sheep!$R$321-Sheep!$N$253                                )&gt;(DI$44-DJ$44),(DI$44-Sheep!$R$321-Sheep!$N$253                                )&lt;=0),"WeanAlt1","")
&amp;                   IF(AND((DI$44-Sheep!$R$322-Sheep!$N$253                                )&gt;(DI$44-DJ$44),(DI$44-Sheep!$R$322-Sheep!$N$253                                )&lt;=0),"WeanAlt2","")
&amp;IFERROR(IF(AND((DI$44-DI49                                                                                     )&gt;(DI$44-DJ$44),(DI$44-DI49                                                                                     )&lt;=0),"Join-"    &amp;DI48,""),"")
&amp;IFERROR(IF(AND((DI$44-DI49-INDEX(Sheep!$V$327:$V$334,DI48,1))&gt;(DI$44-DJ$44),(DI$44-DI49-INDEX(Sheep!$V$327:$V$334,DI48,1))&lt;=0),"Scan-"  &amp;DI48,""),"")
&amp;IFERROR(IF(AND((DI$44-DI49-150                                                                            )&gt;(DI$44-DJ$44),(DI$44-DI49-150                                                                             )&lt;=0),"Birth-" &amp;DI48,""),"")
&amp;IFERROR(IF(AND((DI$44-DI49-150-Sheep!$R$320                                           )&gt;(DI$44-DJ$44),(DI$44-DI49-150-Sheep!$R$320                                            )&lt;=0),"Wean-"&amp;DI48,""),"")
&amp;IFERROR(IF(AND((DI$44-DI49-150-Sheep!$R$321                                           )&gt;(DI$44-DJ$44),(DI$44-DI49-150-Sheep!$R$321                                            )&lt;=0),"Alt1-"   &amp;DI48,""),"")
&amp;IFERROR(IF(AND((DI$44-DI49-150-Sheep!$R$322                                           )&gt;(DI$44-DJ$44),(DI$44-DI49-150-Sheep!$R$322                                            )&lt;=0),"Alt2-"   &amp;DI48,""),"")</f>
        <v>Alt2-1</v>
      </c>
      <c r="DJ50" s="440" t="str">
        <f xml:space="preserve">                    IF(AND((DJ$44                                  -Sheep!$N$253                               )&gt;(DJ$44-DK$44),(DJ$44                                  -Sheep!$N$253                                )&lt;=0),"Born","")
&amp;                   IF(AND((DJ$44-Sheep!$R$320-Sheep!$N$253                                )&gt;(DJ$44-DK$44),(DJ$44-Sheep!$R$320-Sheep!$N$253                                )&lt;=0),"WeanStd","")
&amp;                   IF(AND((DJ$44-Sheep!$R$321-Sheep!$N$253                                )&gt;(DJ$44-DK$44),(DJ$44-Sheep!$R$321-Sheep!$N$253                                )&lt;=0),"WeanAlt1","")
&amp;                   IF(AND((DJ$44-Sheep!$R$322-Sheep!$N$253                                )&gt;(DJ$44-DK$44),(DJ$44-Sheep!$R$322-Sheep!$N$253                                )&lt;=0),"WeanAlt2","")
&amp;IFERROR(IF(AND((DJ$44-DJ49                                                                                     )&gt;(DJ$44-DK$44),(DJ$44-DJ49                                                                                     )&lt;=0),"Join-"    &amp;DJ48,""),"")
&amp;IFERROR(IF(AND((DJ$44-DJ49-INDEX(Sheep!$V$327:$V$334,DJ48,1))&gt;(DJ$44-DK$44),(DJ$44-DJ49-INDEX(Sheep!$V$327:$V$334,DJ48,1))&lt;=0),"Scan-"  &amp;DJ48,""),"")
&amp;IFERROR(IF(AND((DJ$44-DJ49-150                                                                            )&gt;(DJ$44-DK$44),(DJ$44-DJ49-150                                                                             )&lt;=0),"Birth-" &amp;DJ48,""),"")
&amp;IFERROR(IF(AND((DJ$44-DJ49-150-Sheep!$R$320                                           )&gt;(DJ$44-DK$44),(DJ$44-DJ49-150-Sheep!$R$320                                            )&lt;=0),"Wean-"&amp;DJ48,""),"")
&amp;IFERROR(IF(AND((DJ$44-DJ49-150-Sheep!$R$321                                           )&gt;(DJ$44-DK$44),(DJ$44-DJ49-150-Sheep!$R$321                                            )&lt;=0),"Alt1-"   &amp;DJ48,""),"")
&amp;IFERROR(IF(AND((DJ$44-DJ49-150-Sheep!$R$322                                           )&gt;(DJ$44-DK$44),(DJ$44-DJ49-150-Sheep!$R$322                                            )&lt;=0),"Alt2-"   &amp;DJ48,""),"")</f>
        <v/>
      </c>
      <c r="DK50" s="440" t="str">
        <f xml:space="preserve">                    IF(AND((DK$44                                  -Sheep!$N$253                               )&gt;(DK$44-DL$44),(DK$44                                  -Sheep!$N$253                                )&lt;=0),"Born","")
&amp;                   IF(AND((DK$44-Sheep!$R$320-Sheep!$N$253                                )&gt;(DK$44-DL$44),(DK$44-Sheep!$R$320-Sheep!$N$253                                )&lt;=0),"WeanStd","")
&amp;                   IF(AND((DK$44-Sheep!$R$321-Sheep!$N$253                                )&gt;(DK$44-DL$44),(DK$44-Sheep!$R$321-Sheep!$N$253                                )&lt;=0),"WeanAlt1","")
&amp;                   IF(AND((DK$44-Sheep!$R$322-Sheep!$N$253                                )&gt;(DK$44-DL$44),(DK$44-Sheep!$R$322-Sheep!$N$253                                )&lt;=0),"WeanAlt2","")
&amp;IFERROR(IF(AND((DK$44-DK49                                                                                     )&gt;(DK$44-DL$44),(DK$44-DK49                                                                                     )&lt;=0),"Join-"    &amp;DK48,""),"")
&amp;IFERROR(IF(AND((DK$44-DK49-INDEX(Sheep!$V$327:$V$334,DK48,1))&gt;(DK$44-DL$44),(DK$44-DK49-INDEX(Sheep!$V$327:$V$334,DK48,1))&lt;=0),"Scan-"  &amp;DK48,""),"")
&amp;IFERROR(IF(AND((DK$44-DK49-150                                                                            )&gt;(DK$44-DL$44),(DK$44-DK49-150                                                                             )&lt;=0),"Birth-" &amp;DK48,""),"")
&amp;IFERROR(IF(AND((DK$44-DK49-150-Sheep!$R$320                                           )&gt;(DK$44-DL$44),(DK$44-DK49-150-Sheep!$R$320                                            )&lt;=0),"Wean-"&amp;DK48,""),"")
&amp;IFERROR(IF(AND((DK$44-DK49-150-Sheep!$R$321                                           )&gt;(DK$44-DL$44),(DK$44-DK49-150-Sheep!$R$321                                            )&lt;=0),"Alt1-"   &amp;DK48,""),"")
&amp;IFERROR(IF(AND((DK$44-DK49-150-Sheep!$R$322                                           )&gt;(DK$44-DL$44),(DK$44-DK49-150-Sheep!$R$322                                            )&lt;=0),"Alt2-"   &amp;DK48,""),"")</f>
        <v/>
      </c>
      <c r="DL50" s="440" t="str">
        <f xml:space="preserve">                    IF(AND((DL$44                                  -Sheep!$N$253                               )&gt;(DL$44-DM$44),(DL$44                                  -Sheep!$N$253                                )&lt;=0),"Born","")
&amp;                   IF(AND((DL$44-Sheep!$R$320-Sheep!$N$253                                )&gt;(DL$44-DM$44),(DL$44-Sheep!$R$320-Sheep!$N$253                                )&lt;=0),"WeanStd","")
&amp;                   IF(AND((DL$44-Sheep!$R$321-Sheep!$N$253                                )&gt;(DL$44-DM$44),(DL$44-Sheep!$R$321-Sheep!$N$253                                )&lt;=0),"WeanAlt1","")
&amp;                   IF(AND((DL$44-Sheep!$R$322-Sheep!$N$253                                )&gt;(DL$44-DM$44),(DL$44-Sheep!$R$322-Sheep!$N$253                                )&lt;=0),"WeanAlt2","")
&amp;IFERROR(IF(AND((DL$44-DL49                                                                                     )&gt;(DL$44-DM$44),(DL$44-DL49                                                                                     )&lt;=0),"Join-"    &amp;DL48,""),"")
&amp;IFERROR(IF(AND((DL$44-DL49-INDEX(Sheep!$V$327:$V$334,DL48,1))&gt;(DL$44-DM$44),(DL$44-DL49-INDEX(Sheep!$V$327:$V$334,DL48,1))&lt;=0),"Scan-"  &amp;DL48,""),"")
&amp;IFERROR(IF(AND((DL$44-DL49-150                                                                            )&gt;(DL$44-DM$44),(DL$44-DL49-150                                                                             )&lt;=0),"Birth-" &amp;DL48,""),"")
&amp;IFERROR(IF(AND((DL$44-DL49-150-Sheep!$R$320                                           )&gt;(DL$44-DM$44),(DL$44-DL49-150-Sheep!$R$320                                            )&lt;=0),"Wean-"&amp;DL48,""),"")
&amp;IFERROR(IF(AND((DL$44-DL49-150-Sheep!$R$321                                           )&gt;(DL$44-DM$44),(DL$44-DL49-150-Sheep!$R$321                                            )&lt;=0),"Alt1-"   &amp;DL48,""),"")
&amp;IFERROR(IF(AND((DL$44-DL49-150-Sheep!$R$322                                           )&gt;(DL$44-DM$44),(DL$44-DL49-150-Sheep!$R$322                                            )&lt;=0),"Alt2-"   &amp;DL48,""),"")</f>
        <v/>
      </c>
      <c r="DM50" s="440" t="str">
        <f xml:space="preserve">                    IF(AND((DM$44                                  -Sheep!$N$253                               )&gt;(DM$44-DN$44),(DM$44                                  -Sheep!$N$253                                )&lt;=0),"Born","")
&amp;                   IF(AND((DM$44-Sheep!$R$320-Sheep!$N$253                                )&gt;(DM$44-DN$44),(DM$44-Sheep!$R$320-Sheep!$N$253                                )&lt;=0),"WeanStd","")
&amp;                   IF(AND((DM$44-Sheep!$R$321-Sheep!$N$253                                )&gt;(DM$44-DN$44),(DM$44-Sheep!$R$321-Sheep!$N$253                                )&lt;=0),"WeanAlt1","")
&amp;                   IF(AND((DM$44-Sheep!$R$322-Sheep!$N$253                                )&gt;(DM$44-DN$44),(DM$44-Sheep!$R$322-Sheep!$N$253                                )&lt;=0),"WeanAlt2","")
&amp;IFERROR(IF(AND((DM$44-DM49                                                                                     )&gt;(DM$44-DN$44),(DM$44-DM49                                                                                     )&lt;=0),"Join-"    &amp;DM48,""),"")
&amp;IFERROR(IF(AND((DM$44-DM49-INDEX(Sheep!$V$327:$V$334,DM48,1))&gt;(DM$44-DN$44),(DM$44-DM49-INDEX(Sheep!$V$327:$V$334,DM48,1))&lt;=0),"Scan-"  &amp;DM48,""),"")
&amp;IFERROR(IF(AND((DM$44-DM49-150                                                                            )&gt;(DM$44-DN$44),(DM$44-DM49-150                                                                             )&lt;=0),"Birth-" &amp;DM48,""),"")
&amp;IFERROR(IF(AND((DM$44-DM49-150-Sheep!$R$320                                           )&gt;(DM$44-DN$44),(DM$44-DM49-150-Sheep!$R$320                                            )&lt;=0),"Wean-"&amp;DM48,""),"")
&amp;IFERROR(IF(AND((DM$44-DM49-150-Sheep!$R$321                                           )&gt;(DM$44-DN$44),(DM$44-DM49-150-Sheep!$R$321                                            )&lt;=0),"Alt1-"   &amp;DM48,""),"")
&amp;IFERROR(IF(AND((DM$44-DM49-150-Sheep!$R$322                                           )&gt;(DM$44-DN$44),(DM$44-DM49-150-Sheep!$R$322                                            )&lt;=0),"Alt2-"   &amp;DM48,""),"")</f>
        <v>Join-2</v>
      </c>
      <c r="DN50" s="440" t="str">
        <f xml:space="preserve">                    IF(AND((DN$44                                  -Sheep!$N$253                               )&gt;(DN$44-DO$44),(DN$44                                  -Sheep!$N$253                                )&lt;=0),"Born","")
&amp;                   IF(AND((DN$44-Sheep!$R$320-Sheep!$N$253                                )&gt;(DN$44-DO$44),(DN$44-Sheep!$R$320-Sheep!$N$253                                )&lt;=0),"WeanStd","")
&amp;                   IF(AND((DN$44-Sheep!$R$321-Sheep!$N$253                                )&gt;(DN$44-DO$44),(DN$44-Sheep!$R$321-Sheep!$N$253                                )&lt;=0),"WeanAlt1","")
&amp;                   IF(AND((DN$44-Sheep!$R$322-Sheep!$N$253                                )&gt;(DN$44-DO$44),(DN$44-Sheep!$R$322-Sheep!$N$253                                )&lt;=0),"WeanAlt2","")
&amp;IFERROR(IF(AND((DN$44-DN49                                                                                     )&gt;(DN$44-DO$44),(DN$44-DN49                                                                                     )&lt;=0),"Join-"    &amp;DN48,""),"")
&amp;IFERROR(IF(AND((DN$44-DN49-INDEX(Sheep!$V$327:$V$334,DN48,1))&gt;(DN$44-DO$44),(DN$44-DN49-INDEX(Sheep!$V$327:$V$334,DN48,1))&lt;=0),"Scan-"  &amp;DN48,""),"")
&amp;IFERROR(IF(AND((DN$44-DN49-150                                                                            )&gt;(DN$44-DO$44),(DN$44-DN49-150                                                                             )&lt;=0),"Birth-" &amp;DN48,""),"")
&amp;IFERROR(IF(AND((DN$44-DN49-150-Sheep!$R$320                                           )&gt;(DN$44-DO$44),(DN$44-DN49-150-Sheep!$R$320                                            )&lt;=0),"Wean-"&amp;DN48,""),"")
&amp;IFERROR(IF(AND((DN$44-DN49-150-Sheep!$R$321                                           )&gt;(DN$44-DO$44),(DN$44-DN49-150-Sheep!$R$321                                            )&lt;=0),"Alt1-"   &amp;DN48,""),"")
&amp;IFERROR(IF(AND((DN$44-DN49-150-Sheep!$R$322                                           )&gt;(DN$44-DO$44),(DN$44-DN49-150-Sheep!$R$322                                            )&lt;=0),"Alt2-"   &amp;DN48,""),"")</f>
        <v/>
      </c>
      <c r="DO50" s="440" t="str">
        <f xml:space="preserve">                    IF(AND((DO$44                                  -Sheep!$N$253                               )&gt;(DO$44-DP$44),(DO$44                                  -Sheep!$N$253                                )&lt;=0),"Born","")
&amp;                   IF(AND((DO$44-Sheep!$R$320-Sheep!$N$253                                )&gt;(DO$44-DP$44),(DO$44-Sheep!$R$320-Sheep!$N$253                                )&lt;=0),"WeanStd","")
&amp;                   IF(AND((DO$44-Sheep!$R$321-Sheep!$N$253                                )&gt;(DO$44-DP$44),(DO$44-Sheep!$R$321-Sheep!$N$253                                )&lt;=0),"WeanAlt1","")
&amp;                   IF(AND((DO$44-Sheep!$R$322-Sheep!$N$253                                )&gt;(DO$44-DP$44),(DO$44-Sheep!$R$322-Sheep!$N$253                                )&lt;=0),"WeanAlt2","")
&amp;IFERROR(IF(AND((DO$44-DO49                                                                                     )&gt;(DO$44-DP$44),(DO$44-DO49                                                                                     )&lt;=0),"Join-"    &amp;DO48,""),"")
&amp;IFERROR(IF(AND((DO$44-DO49-INDEX(Sheep!$V$327:$V$334,DO48,1))&gt;(DO$44-DP$44),(DO$44-DO49-INDEX(Sheep!$V$327:$V$334,DO48,1))&lt;=0),"Scan-"  &amp;DO48,""),"")
&amp;IFERROR(IF(AND((DO$44-DO49-150                                                                            )&gt;(DO$44-DP$44),(DO$44-DO49-150                                                                             )&lt;=0),"Birth-" &amp;DO48,""),"")
&amp;IFERROR(IF(AND((DO$44-DO49-150-Sheep!$R$320                                           )&gt;(DO$44-DP$44),(DO$44-DO49-150-Sheep!$R$320                                            )&lt;=0),"Wean-"&amp;DO48,""),"")
&amp;IFERROR(IF(AND((DO$44-DO49-150-Sheep!$R$321                                           )&gt;(DO$44-DP$44),(DO$44-DO49-150-Sheep!$R$321                                            )&lt;=0),"Alt1-"   &amp;DO48,""),"")
&amp;IFERROR(IF(AND((DO$44-DO49-150-Sheep!$R$322                                           )&gt;(DO$44-DP$44),(DO$44-DO49-150-Sheep!$R$322                                            )&lt;=0),"Alt2-"   &amp;DO48,""),"")</f>
        <v/>
      </c>
      <c r="DP50" s="440" t="str">
        <f xml:space="preserve">                    IF(AND((DP$44                                  -Sheep!$N$253                               )&gt;(DP$44-DQ$44),(DP$44                                  -Sheep!$N$253                                )&lt;=0),"Born","")
&amp;                   IF(AND((DP$44-Sheep!$R$320-Sheep!$N$253                                )&gt;(DP$44-DQ$44),(DP$44-Sheep!$R$320-Sheep!$N$253                                )&lt;=0),"WeanStd","")
&amp;                   IF(AND((DP$44-Sheep!$R$321-Sheep!$N$253                                )&gt;(DP$44-DQ$44),(DP$44-Sheep!$R$321-Sheep!$N$253                                )&lt;=0),"WeanAlt1","")
&amp;                   IF(AND((DP$44-Sheep!$R$322-Sheep!$N$253                                )&gt;(DP$44-DQ$44),(DP$44-Sheep!$R$322-Sheep!$N$253                                )&lt;=0),"WeanAlt2","")
&amp;IFERROR(IF(AND((DP$44-DP49                                                                                     )&gt;(DP$44-DQ$44),(DP$44-DP49                                                                                     )&lt;=0),"Join-"    &amp;DP48,""),"")
&amp;IFERROR(IF(AND((DP$44-DP49-INDEX(Sheep!$V$327:$V$334,DP48,1))&gt;(DP$44-DQ$44),(DP$44-DP49-INDEX(Sheep!$V$327:$V$334,DP48,1))&lt;=0),"Scan-"  &amp;DP48,""),"")
&amp;IFERROR(IF(AND((DP$44-DP49-150                                                                            )&gt;(DP$44-DQ$44),(DP$44-DP49-150                                                                             )&lt;=0),"Birth-" &amp;DP48,""),"")
&amp;IFERROR(IF(AND((DP$44-DP49-150-Sheep!$R$320                                           )&gt;(DP$44-DQ$44),(DP$44-DP49-150-Sheep!$R$320                                            )&lt;=0),"Wean-"&amp;DP48,""),"")
&amp;IFERROR(IF(AND((DP$44-DP49-150-Sheep!$R$321                                           )&gt;(DP$44-DQ$44),(DP$44-DP49-150-Sheep!$R$321                                            )&lt;=0),"Alt1-"   &amp;DP48,""),"")
&amp;IFERROR(IF(AND((DP$44-DP49-150-Sheep!$R$322                                           )&gt;(DP$44-DQ$44),(DP$44-DP49-150-Sheep!$R$322                                            )&lt;=0),"Alt2-"   &amp;DP48,""),"")</f>
        <v/>
      </c>
      <c r="DQ50" s="440" t="str">
        <f xml:space="preserve">                    IF(AND((DQ$44                                  -Sheep!$N$253                               )&gt;(DQ$44-DR$44),(DQ$44                                  -Sheep!$N$253                                )&lt;=0),"Born","")
&amp;                   IF(AND((DQ$44-Sheep!$R$320-Sheep!$N$253                                )&gt;(DQ$44-DR$44),(DQ$44-Sheep!$R$320-Sheep!$N$253                                )&lt;=0),"WeanStd","")
&amp;                   IF(AND((DQ$44-Sheep!$R$321-Sheep!$N$253                                )&gt;(DQ$44-DR$44),(DQ$44-Sheep!$R$321-Sheep!$N$253                                )&lt;=0),"WeanAlt1","")
&amp;                   IF(AND((DQ$44-Sheep!$R$322-Sheep!$N$253                                )&gt;(DQ$44-DR$44),(DQ$44-Sheep!$R$322-Sheep!$N$253                                )&lt;=0),"WeanAlt2","")
&amp;IFERROR(IF(AND((DQ$44-DQ49                                                                                     )&gt;(DQ$44-DR$44),(DQ$44-DQ49                                                                                     )&lt;=0),"Join-"    &amp;DQ48,""),"")
&amp;IFERROR(IF(AND((DQ$44-DQ49-INDEX(Sheep!$V$327:$V$334,DQ48,1))&gt;(DQ$44-DR$44),(DQ$44-DQ49-INDEX(Sheep!$V$327:$V$334,DQ48,1))&lt;=0),"Scan-"  &amp;DQ48,""),"")
&amp;IFERROR(IF(AND((DQ$44-DQ49-150                                                                            )&gt;(DQ$44-DR$44),(DQ$44-DQ49-150                                                                             )&lt;=0),"Birth-" &amp;DQ48,""),"")
&amp;IFERROR(IF(AND((DQ$44-DQ49-150-Sheep!$R$320                                           )&gt;(DQ$44-DR$44),(DQ$44-DQ49-150-Sheep!$R$320                                            )&lt;=0),"Wean-"&amp;DQ48,""),"")
&amp;IFERROR(IF(AND((DQ$44-DQ49-150-Sheep!$R$321                                           )&gt;(DQ$44-DR$44),(DQ$44-DQ49-150-Sheep!$R$321                                            )&lt;=0),"Alt1-"   &amp;DQ48,""),"")
&amp;IFERROR(IF(AND((DQ$44-DQ49-150-Sheep!$R$322                                           )&gt;(DQ$44-DR$44),(DQ$44-DQ49-150-Sheep!$R$322                                            )&lt;=0),"Alt2-"   &amp;DQ48,""),"")</f>
        <v/>
      </c>
      <c r="DR50" s="440" t="str">
        <f xml:space="preserve">                    IF(AND((DR$44                                  -Sheep!$N$253                               )&gt;(DR$44-DS$44),(DR$44                                  -Sheep!$N$253                                )&lt;=0),"Born","")
&amp;                   IF(AND((DR$44-Sheep!$R$320-Sheep!$N$253                                )&gt;(DR$44-DS$44),(DR$44-Sheep!$R$320-Sheep!$N$253                                )&lt;=0),"WeanStd","")
&amp;                   IF(AND((DR$44-Sheep!$R$321-Sheep!$N$253                                )&gt;(DR$44-DS$44),(DR$44-Sheep!$R$321-Sheep!$N$253                                )&lt;=0),"WeanAlt1","")
&amp;                   IF(AND((DR$44-Sheep!$R$322-Sheep!$N$253                                )&gt;(DR$44-DS$44),(DR$44-Sheep!$R$322-Sheep!$N$253                                )&lt;=0),"WeanAlt2","")
&amp;IFERROR(IF(AND((DR$44-DR49                                                                                     )&gt;(DR$44-DS$44),(DR$44-DR49                                                                                     )&lt;=0),"Join-"    &amp;DR48,""),"")
&amp;IFERROR(IF(AND((DR$44-DR49-INDEX(Sheep!$V$327:$V$334,DR48,1))&gt;(DR$44-DS$44),(DR$44-DR49-INDEX(Sheep!$V$327:$V$334,DR48,1))&lt;=0),"Scan-"  &amp;DR48,""),"")
&amp;IFERROR(IF(AND((DR$44-DR49-150                                                                            )&gt;(DR$44-DS$44),(DR$44-DR49-150                                                                             )&lt;=0),"Birth-" &amp;DR48,""),"")
&amp;IFERROR(IF(AND((DR$44-DR49-150-Sheep!$R$320                                           )&gt;(DR$44-DS$44),(DR$44-DR49-150-Sheep!$R$320                                            )&lt;=0),"Wean-"&amp;DR48,""),"")
&amp;IFERROR(IF(AND((DR$44-DR49-150-Sheep!$R$321                                           )&gt;(DR$44-DS$44),(DR$44-DR49-150-Sheep!$R$321                                            )&lt;=0),"Alt1-"   &amp;DR48,""),"")
&amp;IFERROR(IF(AND((DR$44-DR49-150-Sheep!$R$322                                           )&gt;(DR$44-DS$44),(DR$44-DR49-150-Sheep!$R$322                                            )&lt;=0),"Alt2-"   &amp;DR48,""),"")</f>
        <v/>
      </c>
      <c r="DS50" s="440" t="str">
        <f xml:space="preserve">                    IF(AND((DS$44                                  -Sheep!$N$253                               )&gt;(DS$44-DT$44),(DS$44                                  -Sheep!$N$253                                )&lt;=0),"Born","")
&amp;                   IF(AND((DS$44-Sheep!$R$320-Sheep!$N$253                                )&gt;(DS$44-DT$44),(DS$44-Sheep!$R$320-Sheep!$N$253                                )&lt;=0),"WeanStd","")
&amp;                   IF(AND((DS$44-Sheep!$R$321-Sheep!$N$253                                )&gt;(DS$44-DT$44),(DS$44-Sheep!$R$321-Sheep!$N$253                                )&lt;=0),"WeanAlt1","")
&amp;                   IF(AND((DS$44-Sheep!$R$322-Sheep!$N$253                                )&gt;(DS$44-DT$44),(DS$44-Sheep!$R$322-Sheep!$N$253                                )&lt;=0),"WeanAlt2","")
&amp;IFERROR(IF(AND((DS$44-DS49                                                                                     )&gt;(DS$44-DT$44),(DS$44-DS49                                                                                     )&lt;=0),"Join-"    &amp;DS48,""),"")
&amp;IFERROR(IF(AND((DS$44-DS49-INDEX(Sheep!$V$327:$V$334,DS48,1))&gt;(DS$44-DT$44),(DS$44-DS49-INDEX(Sheep!$V$327:$V$334,DS48,1))&lt;=0),"Scan-"  &amp;DS48,""),"")
&amp;IFERROR(IF(AND((DS$44-DS49-150                                                                            )&gt;(DS$44-DT$44),(DS$44-DS49-150                                                                             )&lt;=0),"Birth-" &amp;DS48,""),"")
&amp;IFERROR(IF(AND((DS$44-DS49-150-Sheep!$R$320                                           )&gt;(DS$44-DT$44),(DS$44-DS49-150-Sheep!$R$320                                            )&lt;=0),"Wean-"&amp;DS48,""),"")
&amp;IFERROR(IF(AND((DS$44-DS49-150-Sheep!$R$321                                           )&gt;(DS$44-DT$44),(DS$44-DS49-150-Sheep!$R$321                                            )&lt;=0),"Alt1-"   &amp;DS48,""),"")
&amp;IFERROR(IF(AND((DS$44-DS49-150-Sheep!$R$322                                           )&gt;(DS$44-DT$44),(DS$44-DS49-150-Sheep!$R$322                                            )&lt;=0),"Alt2-"   &amp;DS48,""),"")</f>
        <v/>
      </c>
      <c r="DT50" s="440" t="str">
        <f xml:space="preserve">                    IF(AND((DT$44                                  -Sheep!$N$253                               )&gt;(DT$44-DU$44),(DT$44                                  -Sheep!$N$253                                )&lt;=0),"Born","")
&amp;                   IF(AND((DT$44-Sheep!$R$320-Sheep!$N$253                                )&gt;(DT$44-DU$44),(DT$44-Sheep!$R$320-Sheep!$N$253                                )&lt;=0),"WeanStd","")
&amp;                   IF(AND((DT$44-Sheep!$R$321-Sheep!$N$253                                )&gt;(DT$44-DU$44),(DT$44-Sheep!$R$321-Sheep!$N$253                                )&lt;=0),"WeanAlt1","")
&amp;                   IF(AND((DT$44-Sheep!$R$322-Sheep!$N$253                                )&gt;(DT$44-DU$44),(DT$44-Sheep!$R$322-Sheep!$N$253                                )&lt;=0),"WeanAlt2","")
&amp;IFERROR(IF(AND((DT$44-DT49                                                                                     )&gt;(DT$44-DU$44),(DT$44-DT49                                                                                     )&lt;=0),"Join-"    &amp;DT48,""),"")
&amp;IFERROR(IF(AND((DT$44-DT49-INDEX(Sheep!$V$327:$V$334,DT48,1))&gt;(DT$44-DU$44),(DT$44-DT49-INDEX(Sheep!$V$327:$V$334,DT48,1))&lt;=0),"Scan-"  &amp;DT48,""),"")
&amp;IFERROR(IF(AND((DT$44-DT49-150                                                                            )&gt;(DT$44-DU$44),(DT$44-DT49-150                                                                             )&lt;=0),"Birth-" &amp;DT48,""),"")
&amp;IFERROR(IF(AND((DT$44-DT49-150-Sheep!$R$320                                           )&gt;(DT$44-DU$44),(DT$44-DT49-150-Sheep!$R$320                                            )&lt;=0),"Wean-"&amp;DT48,""),"")
&amp;IFERROR(IF(AND((DT$44-DT49-150-Sheep!$R$321                                           )&gt;(DT$44-DU$44),(DT$44-DT49-150-Sheep!$R$321                                            )&lt;=0),"Alt1-"   &amp;DT48,""),"")
&amp;IFERROR(IF(AND((DT$44-DT49-150-Sheep!$R$322                                           )&gt;(DT$44-DU$44),(DT$44-DT49-150-Sheep!$R$322                                            )&lt;=0),"Alt2-"   &amp;DT48,""),"")</f>
        <v/>
      </c>
      <c r="DU50" s="440" t="str">
        <f xml:space="preserve">                    IF(AND((DU$44                                  -Sheep!$N$253                               )&gt;(DU$44-DV$44),(DU$44                                  -Sheep!$N$253                                )&lt;=0),"Born","")
&amp;                   IF(AND((DU$44-Sheep!$R$320-Sheep!$N$253                                )&gt;(DU$44-DV$44),(DU$44-Sheep!$R$320-Sheep!$N$253                                )&lt;=0),"WeanStd","")
&amp;                   IF(AND((DU$44-Sheep!$R$321-Sheep!$N$253                                )&gt;(DU$44-DV$44),(DU$44-Sheep!$R$321-Sheep!$N$253                                )&lt;=0),"WeanAlt1","")
&amp;                   IF(AND((DU$44-Sheep!$R$322-Sheep!$N$253                                )&gt;(DU$44-DV$44),(DU$44-Sheep!$R$322-Sheep!$N$253                                )&lt;=0),"WeanAlt2","")
&amp;IFERROR(IF(AND((DU$44-DU49                                                                                     )&gt;(DU$44-DV$44),(DU$44-DU49                                                                                     )&lt;=0),"Join-"    &amp;DU48,""),"")
&amp;IFERROR(IF(AND((DU$44-DU49-INDEX(Sheep!$V$327:$V$334,DU48,1))&gt;(DU$44-DV$44),(DU$44-DU49-INDEX(Sheep!$V$327:$V$334,DU48,1))&lt;=0),"Scan-"  &amp;DU48,""),"")
&amp;IFERROR(IF(AND((DU$44-DU49-150                                                                            )&gt;(DU$44-DV$44),(DU$44-DU49-150                                                                             )&lt;=0),"Birth-" &amp;DU48,""),"")
&amp;IFERROR(IF(AND((DU$44-DU49-150-Sheep!$R$320                                           )&gt;(DU$44-DV$44),(DU$44-DU49-150-Sheep!$R$320                                            )&lt;=0),"Wean-"&amp;DU48,""),"")
&amp;IFERROR(IF(AND((DU$44-DU49-150-Sheep!$R$321                                           )&gt;(DU$44-DV$44),(DU$44-DU49-150-Sheep!$R$321                                            )&lt;=0),"Alt1-"   &amp;DU48,""),"")
&amp;IFERROR(IF(AND((DU$44-DU49-150-Sheep!$R$322                                           )&gt;(DU$44-DV$44),(DU$44-DU49-150-Sheep!$R$322                                            )&lt;=0),"Alt2-"   &amp;DU48,""),"")</f>
        <v/>
      </c>
      <c r="DV50" s="440" t="str">
        <f xml:space="preserve">                    IF(AND((DV$44                                  -Sheep!$N$253                               )&gt;(DV$44-DW$44),(DV$44                                  -Sheep!$N$253                                )&lt;=0),"Born","")
&amp;                   IF(AND((DV$44-Sheep!$R$320-Sheep!$N$253                                )&gt;(DV$44-DW$44),(DV$44-Sheep!$R$320-Sheep!$N$253                                )&lt;=0),"WeanStd","")
&amp;                   IF(AND((DV$44-Sheep!$R$321-Sheep!$N$253                                )&gt;(DV$44-DW$44),(DV$44-Sheep!$R$321-Sheep!$N$253                                )&lt;=0),"WeanAlt1","")
&amp;                   IF(AND((DV$44-Sheep!$R$322-Sheep!$N$253                                )&gt;(DV$44-DW$44),(DV$44-Sheep!$R$322-Sheep!$N$253                                )&lt;=0),"WeanAlt2","")
&amp;IFERROR(IF(AND((DV$44-DV49                                                                                     )&gt;(DV$44-DW$44),(DV$44-DV49                                                                                     )&lt;=0),"Join-"    &amp;DV48,""),"")
&amp;IFERROR(IF(AND((DV$44-DV49-INDEX(Sheep!$V$327:$V$334,DV48,1))&gt;(DV$44-DW$44),(DV$44-DV49-INDEX(Sheep!$V$327:$V$334,DV48,1))&lt;=0),"Scan-"  &amp;DV48,""),"")
&amp;IFERROR(IF(AND((DV$44-DV49-150                                                                            )&gt;(DV$44-DW$44),(DV$44-DV49-150                                                                             )&lt;=0),"Birth-" &amp;DV48,""),"")
&amp;IFERROR(IF(AND((DV$44-DV49-150-Sheep!$R$320                                           )&gt;(DV$44-DW$44),(DV$44-DV49-150-Sheep!$R$320                                            )&lt;=0),"Wean-"&amp;DV48,""),"")
&amp;IFERROR(IF(AND((DV$44-DV49-150-Sheep!$R$321                                           )&gt;(DV$44-DW$44),(DV$44-DV49-150-Sheep!$R$321                                            )&lt;=0),"Alt1-"   &amp;DV48,""),"")
&amp;IFERROR(IF(AND((DV$44-DV49-150-Sheep!$R$322                                           )&gt;(DV$44-DW$44),(DV$44-DV49-150-Sheep!$R$322                                            )&lt;=0),"Alt2-"   &amp;DV48,""),"")</f>
        <v/>
      </c>
      <c r="DW50" s="440" t="str">
        <f xml:space="preserve">                    IF(AND((DW$44                                  -Sheep!$N$253                               )&gt;(DW$44-DX$44),(DW$44                                  -Sheep!$N$253                                )&lt;=0),"Born","")
&amp;                   IF(AND((DW$44-Sheep!$R$320-Sheep!$N$253                                )&gt;(DW$44-DX$44),(DW$44-Sheep!$R$320-Sheep!$N$253                                )&lt;=0),"WeanStd","")
&amp;                   IF(AND((DW$44-Sheep!$R$321-Sheep!$N$253                                )&gt;(DW$44-DX$44),(DW$44-Sheep!$R$321-Sheep!$N$253                                )&lt;=0),"WeanAlt1","")
&amp;                   IF(AND((DW$44-Sheep!$R$322-Sheep!$N$253                                )&gt;(DW$44-DX$44),(DW$44-Sheep!$R$322-Sheep!$N$253                                )&lt;=0),"WeanAlt2","")
&amp;IFERROR(IF(AND((DW$44-DW49                                                                                     )&gt;(DW$44-DX$44),(DW$44-DW49                                                                                     )&lt;=0),"Join-"    &amp;DW48,""),"")
&amp;IFERROR(IF(AND((DW$44-DW49-INDEX(Sheep!$V$327:$V$334,DW48,1))&gt;(DW$44-DX$44),(DW$44-DW49-INDEX(Sheep!$V$327:$V$334,DW48,1))&lt;=0),"Scan-"  &amp;DW48,""),"")
&amp;IFERROR(IF(AND((DW$44-DW49-150                                                                            )&gt;(DW$44-DX$44),(DW$44-DW49-150                                                                             )&lt;=0),"Birth-" &amp;DW48,""),"")
&amp;IFERROR(IF(AND((DW$44-DW49-150-Sheep!$R$320                                           )&gt;(DW$44-DX$44),(DW$44-DW49-150-Sheep!$R$320                                            )&lt;=0),"Wean-"&amp;DW48,""),"")
&amp;IFERROR(IF(AND((DW$44-DW49-150-Sheep!$R$321                                           )&gt;(DW$44-DX$44),(DW$44-DW49-150-Sheep!$R$321                                            )&lt;=0),"Alt1-"   &amp;DW48,""),"")
&amp;IFERROR(IF(AND((DW$44-DW49-150-Sheep!$R$322                                           )&gt;(DW$44-DX$44),(DW$44-DW49-150-Sheep!$R$322                                            )&lt;=0),"Alt2-"   &amp;DW48,""),"")</f>
        <v>Scan-2</v>
      </c>
      <c r="DX50" s="440" t="str">
        <f xml:space="preserve">                    IF(AND((DX$44                                  -Sheep!$N$253                               )&gt;(DX$44-DY$44),(DX$44                                  -Sheep!$N$253                                )&lt;=0),"Born","")
&amp;                   IF(AND((DX$44-Sheep!$R$320-Sheep!$N$253                                )&gt;(DX$44-DY$44),(DX$44-Sheep!$R$320-Sheep!$N$253                                )&lt;=0),"WeanStd","")
&amp;                   IF(AND((DX$44-Sheep!$R$321-Sheep!$N$253                                )&gt;(DX$44-DY$44),(DX$44-Sheep!$R$321-Sheep!$N$253                                )&lt;=0),"WeanAlt1","")
&amp;                   IF(AND((DX$44-Sheep!$R$322-Sheep!$N$253                                )&gt;(DX$44-DY$44),(DX$44-Sheep!$R$322-Sheep!$N$253                                )&lt;=0),"WeanAlt2","")
&amp;IFERROR(IF(AND((DX$44-DX49                                                                                     )&gt;(DX$44-DY$44),(DX$44-DX49                                                                                     )&lt;=0),"Join-"    &amp;DX48,""),"")
&amp;IFERROR(IF(AND((DX$44-DX49-INDEX(Sheep!$V$327:$V$334,DX48,1))&gt;(DX$44-DY$44),(DX$44-DX49-INDEX(Sheep!$V$327:$V$334,DX48,1))&lt;=0),"Scan-"  &amp;DX48,""),"")
&amp;IFERROR(IF(AND((DX$44-DX49-150                                                                            )&gt;(DX$44-DY$44),(DX$44-DX49-150                                                                             )&lt;=0),"Birth-" &amp;DX48,""),"")
&amp;IFERROR(IF(AND((DX$44-DX49-150-Sheep!$R$320                                           )&gt;(DX$44-DY$44),(DX$44-DX49-150-Sheep!$R$320                                            )&lt;=0),"Wean-"&amp;DX48,""),"")
&amp;IFERROR(IF(AND((DX$44-DX49-150-Sheep!$R$321                                           )&gt;(DX$44-DY$44),(DX$44-DX49-150-Sheep!$R$321                                            )&lt;=0),"Alt1-"   &amp;DX48,""),"")
&amp;IFERROR(IF(AND((DX$44-DX49-150-Sheep!$R$322                                           )&gt;(DX$44-DY$44),(DX$44-DX49-150-Sheep!$R$322                                            )&lt;=0),"Alt2-"   &amp;DX48,""),"")</f>
        <v/>
      </c>
      <c r="DY50" s="440" t="str">
        <f xml:space="preserve">                    IF(AND((DY$44                                  -Sheep!$N$253                               )&gt;(DY$44-DZ$44),(DY$44                                  -Sheep!$N$253                                )&lt;=0),"Born","")
&amp;                   IF(AND((DY$44-Sheep!$R$320-Sheep!$N$253                                )&gt;(DY$44-DZ$44),(DY$44-Sheep!$R$320-Sheep!$N$253                                )&lt;=0),"WeanStd","")
&amp;                   IF(AND((DY$44-Sheep!$R$321-Sheep!$N$253                                )&gt;(DY$44-DZ$44),(DY$44-Sheep!$R$321-Sheep!$N$253                                )&lt;=0),"WeanAlt1","")
&amp;                   IF(AND((DY$44-Sheep!$R$322-Sheep!$N$253                                )&gt;(DY$44-DZ$44),(DY$44-Sheep!$R$322-Sheep!$N$253                                )&lt;=0),"WeanAlt2","")
&amp;IFERROR(IF(AND((DY$44-DY49                                                                                     )&gt;(DY$44-DZ$44),(DY$44-DY49                                                                                     )&lt;=0),"Join-"    &amp;DY48,""),"")
&amp;IFERROR(IF(AND((DY$44-DY49-INDEX(Sheep!$V$327:$V$334,DY48,1))&gt;(DY$44-DZ$44),(DY$44-DY49-INDEX(Sheep!$V$327:$V$334,DY48,1))&lt;=0),"Scan-"  &amp;DY48,""),"")
&amp;IFERROR(IF(AND((DY$44-DY49-150                                                                            )&gt;(DY$44-DZ$44),(DY$44-DY49-150                                                                             )&lt;=0),"Birth-" &amp;DY48,""),"")
&amp;IFERROR(IF(AND((DY$44-DY49-150-Sheep!$R$320                                           )&gt;(DY$44-DZ$44),(DY$44-DY49-150-Sheep!$R$320                                            )&lt;=0),"Wean-"&amp;DY48,""),"")
&amp;IFERROR(IF(AND((DY$44-DY49-150-Sheep!$R$321                                           )&gt;(DY$44-DZ$44),(DY$44-DY49-150-Sheep!$R$321                                            )&lt;=0),"Alt1-"   &amp;DY48,""),"")
&amp;IFERROR(IF(AND((DY$44-DY49-150-Sheep!$R$322                                           )&gt;(DY$44-DZ$44),(DY$44-DY49-150-Sheep!$R$322                                            )&lt;=0),"Alt2-"   &amp;DY48,""),"")</f>
        <v/>
      </c>
      <c r="DZ50" s="440" t="str">
        <f xml:space="preserve">                    IF(AND((DZ$44                                  -Sheep!$N$253                               )&gt;(DZ$44-EA$44),(DZ$44                                  -Sheep!$N$253                                )&lt;=0),"Born","")
&amp;                   IF(AND((DZ$44-Sheep!$R$320-Sheep!$N$253                                )&gt;(DZ$44-EA$44),(DZ$44-Sheep!$R$320-Sheep!$N$253                                )&lt;=0),"WeanStd","")
&amp;                   IF(AND((DZ$44-Sheep!$R$321-Sheep!$N$253                                )&gt;(DZ$44-EA$44),(DZ$44-Sheep!$R$321-Sheep!$N$253                                )&lt;=0),"WeanAlt1","")
&amp;                   IF(AND((DZ$44-Sheep!$R$322-Sheep!$N$253                                )&gt;(DZ$44-EA$44),(DZ$44-Sheep!$R$322-Sheep!$N$253                                )&lt;=0),"WeanAlt2","")
&amp;IFERROR(IF(AND((DZ$44-DZ49                                                                                     )&gt;(DZ$44-EA$44),(DZ$44-DZ49                                                                                     )&lt;=0),"Join-"    &amp;DZ48,""),"")
&amp;IFERROR(IF(AND((DZ$44-DZ49-INDEX(Sheep!$V$327:$V$334,DZ48,1))&gt;(DZ$44-EA$44),(DZ$44-DZ49-INDEX(Sheep!$V$327:$V$334,DZ48,1))&lt;=0),"Scan-"  &amp;DZ48,""),"")
&amp;IFERROR(IF(AND((DZ$44-DZ49-150                                                                            )&gt;(DZ$44-EA$44),(DZ$44-DZ49-150                                                                             )&lt;=0),"Birth-" &amp;DZ48,""),"")
&amp;IFERROR(IF(AND((DZ$44-DZ49-150-Sheep!$R$320                                           )&gt;(DZ$44-EA$44),(DZ$44-DZ49-150-Sheep!$R$320                                            )&lt;=0),"Wean-"&amp;DZ48,""),"")
&amp;IFERROR(IF(AND((DZ$44-DZ49-150-Sheep!$R$321                                           )&gt;(DZ$44-EA$44),(DZ$44-DZ49-150-Sheep!$R$321                                            )&lt;=0),"Alt1-"   &amp;DZ48,""),"")
&amp;IFERROR(IF(AND((DZ$44-DZ49-150-Sheep!$R$322                                           )&gt;(DZ$44-EA$44),(DZ$44-DZ49-150-Sheep!$R$322                                            )&lt;=0),"Alt2-"   &amp;DZ48,""),"")</f>
        <v/>
      </c>
      <c r="EA50" s="440" t="str">
        <f xml:space="preserve">                    IF(AND((EA$44                                  -Sheep!$N$253                               )&gt;(EA$44-EB$44),(EA$44                                  -Sheep!$N$253                                )&lt;=0),"Born","")
&amp;                   IF(AND((EA$44-Sheep!$R$320-Sheep!$N$253                                )&gt;(EA$44-EB$44),(EA$44-Sheep!$R$320-Sheep!$N$253                                )&lt;=0),"WeanStd","")
&amp;                   IF(AND((EA$44-Sheep!$R$321-Sheep!$N$253                                )&gt;(EA$44-EB$44),(EA$44-Sheep!$R$321-Sheep!$N$253                                )&lt;=0),"WeanAlt1","")
&amp;                   IF(AND((EA$44-Sheep!$R$322-Sheep!$N$253                                )&gt;(EA$44-EB$44),(EA$44-Sheep!$R$322-Sheep!$N$253                                )&lt;=0),"WeanAlt2","")
&amp;IFERROR(IF(AND((EA$44-EA49                                                                                     )&gt;(EA$44-EB$44),(EA$44-EA49                                                                                     )&lt;=0),"Join-"    &amp;EA48,""),"")
&amp;IFERROR(IF(AND((EA$44-EA49-INDEX(Sheep!$V$327:$V$334,EA48,1))&gt;(EA$44-EB$44),(EA$44-EA49-INDEX(Sheep!$V$327:$V$334,EA48,1))&lt;=0),"Scan-"  &amp;EA48,""),"")
&amp;IFERROR(IF(AND((EA$44-EA49-150                                                                            )&gt;(EA$44-EB$44),(EA$44-EA49-150                                                                             )&lt;=0),"Birth-" &amp;EA48,""),"")
&amp;IFERROR(IF(AND((EA$44-EA49-150-Sheep!$R$320                                           )&gt;(EA$44-EB$44),(EA$44-EA49-150-Sheep!$R$320                                            )&lt;=0),"Wean-"&amp;EA48,""),"")
&amp;IFERROR(IF(AND((EA$44-EA49-150-Sheep!$R$321                                           )&gt;(EA$44-EB$44),(EA$44-EA49-150-Sheep!$R$321                                            )&lt;=0),"Alt1-"   &amp;EA48,""),"")
&amp;IFERROR(IF(AND((EA$44-EA49-150-Sheep!$R$322                                           )&gt;(EA$44-EB$44),(EA$44-EA49-150-Sheep!$R$322                                            )&lt;=0),"Alt2-"   &amp;EA48,""),"")</f>
        <v/>
      </c>
      <c r="EB50" s="440" t="str">
        <f xml:space="preserve">                    IF(AND((EB$44                                  -Sheep!$N$253                               )&gt;(EB$44-EC$44),(EB$44                                  -Sheep!$N$253                                )&lt;=0),"Born","")
&amp;                   IF(AND((EB$44-Sheep!$R$320-Sheep!$N$253                                )&gt;(EB$44-EC$44),(EB$44-Sheep!$R$320-Sheep!$N$253                                )&lt;=0),"WeanStd","")
&amp;                   IF(AND((EB$44-Sheep!$R$321-Sheep!$N$253                                )&gt;(EB$44-EC$44),(EB$44-Sheep!$R$321-Sheep!$N$253                                )&lt;=0),"WeanAlt1","")
&amp;                   IF(AND((EB$44-Sheep!$R$322-Sheep!$N$253                                )&gt;(EB$44-EC$44),(EB$44-Sheep!$R$322-Sheep!$N$253                                )&lt;=0),"WeanAlt2","")
&amp;IFERROR(IF(AND((EB$44-EB49                                                                                     )&gt;(EB$44-EC$44),(EB$44-EB49                                                                                     )&lt;=0),"Join-"    &amp;EB48,""),"")
&amp;IFERROR(IF(AND((EB$44-EB49-INDEX(Sheep!$V$327:$V$334,EB48,1))&gt;(EB$44-EC$44),(EB$44-EB49-INDEX(Sheep!$V$327:$V$334,EB48,1))&lt;=0),"Scan-"  &amp;EB48,""),"")
&amp;IFERROR(IF(AND((EB$44-EB49-150                                                                            )&gt;(EB$44-EC$44),(EB$44-EB49-150                                                                             )&lt;=0),"Birth-" &amp;EB48,""),"")
&amp;IFERROR(IF(AND((EB$44-EB49-150-Sheep!$R$320                                           )&gt;(EB$44-EC$44),(EB$44-EB49-150-Sheep!$R$320                                            )&lt;=0),"Wean-"&amp;EB48,""),"")
&amp;IFERROR(IF(AND((EB$44-EB49-150-Sheep!$R$321                                           )&gt;(EB$44-EC$44),(EB$44-EB49-150-Sheep!$R$321                                            )&lt;=0),"Alt1-"   &amp;EB48,""),"")
&amp;IFERROR(IF(AND((EB$44-EB49-150-Sheep!$R$322                                           )&gt;(EB$44-EC$44),(EB$44-EB49-150-Sheep!$R$322                                            )&lt;=0),"Alt2-"   &amp;EB48,""),"")</f>
        <v/>
      </c>
      <c r="EC50" s="440" t="str">
        <f xml:space="preserve">                    IF(AND((EC$44                                  -Sheep!$N$253                               )&gt;(EC$44-ED$44),(EC$44                                  -Sheep!$N$253                                )&lt;=0),"Born","")
&amp;                   IF(AND((EC$44-Sheep!$R$320-Sheep!$N$253                                )&gt;(EC$44-ED$44),(EC$44-Sheep!$R$320-Sheep!$N$253                                )&lt;=0),"WeanStd","")
&amp;                   IF(AND((EC$44-Sheep!$R$321-Sheep!$N$253                                )&gt;(EC$44-ED$44),(EC$44-Sheep!$R$321-Sheep!$N$253                                )&lt;=0),"WeanAlt1","")
&amp;                   IF(AND((EC$44-Sheep!$R$322-Sheep!$N$253                                )&gt;(EC$44-ED$44),(EC$44-Sheep!$R$322-Sheep!$N$253                                )&lt;=0),"WeanAlt2","")
&amp;IFERROR(IF(AND((EC$44-EC49                                                                                     )&gt;(EC$44-ED$44),(EC$44-EC49                                                                                     )&lt;=0),"Join-"    &amp;EC48,""),"")
&amp;IFERROR(IF(AND((EC$44-EC49-INDEX(Sheep!$V$327:$V$334,EC48,1))&gt;(EC$44-ED$44),(EC$44-EC49-INDEX(Sheep!$V$327:$V$334,EC48,1))&lt;=0),"Scan-"  &amp;EC48,""),"")
&amp;IFERROR(IF(AND((EC$44-EC49-150                                                                            )&gt;(EC$44-ED$44),(EC$44-EC49-150                                                                             )&lt;=0),"Birth-" &amp;EC48,""),"")
&amp;IFERROR(IF(AND((EC$44-EC49-150-Sheep!$R$320                                           )&gt;(EC$44-ED$44),(EC$44-EC49-150-Sheep!$R$320                                            )&lt;=0),"Wean-"&amp;EC48,""),"")
&amp;IFERROR(IF(AND((EC$44-EC49-150-Sheep!$R$321                                           )&gt;(EC$44-ED$44),(EC$44-EC49-150-Sheep!$R$321                                            )&lt;=0),"Alt1-"   &amp;EC48,""),"")
&amp;IFERROR(IF(AND((EC$44-EC49-150-Sheep!$R$322                                           )&gt;(EC$44-ED$44),(EC$44-EC49-150-Sheep!$R$322                                            )&lt;=0),"Alt2-"   &amp;EC48,""),"")</f>
        <v/>
      </c>
      <c r="ED50" s="440" t="str">
        <f xml:space="preserve">                    IF(AND((ED$44                                  -Sheep!$N$253                               )&gt;(ED$44-EE$44),(ED$44                                  -Sheep!$N$253                                )&lt;=0),"Born","")
&amp;                   IF(AND((ED$44-Sheep!$R$320-Sheep!$N$253                                )&gt;(ED$44-EE$44),(ED$44-Sheep!$R$320-Sheep!$N$253                                )&lt;=0),"WeanStd","")
&amp;                   IF(AND((ED$44-Sheep!$R$321-Sheep!$N$253                                )&gt;(ED$44-EE$44),(ED$44-Sheep!$R$321-Sheep!$N$253                                )&lt;=0),"WeanAlt1","")
&amp;                   IF(AND((ED$44-Sheep!$R$322-Sheep!$N$253                                )&gt;(ED$44-EE$44),(ED$44-Sheep!$R$322-Sheep!$N$253                                )&lt;=0),"WeanAlt2","")
&amp;IFERROR(IF(AND((ED$44-ED49                                                                                     )&gt;(ED$44-EE$44),(ED$44-ED49                                                                                     )&lt;=0),"Join-"    &amp;ED48,""),"")
&amp;IFERROR(IF(AND((ED$44-ED49-INDEX(Sheep!$V$327:$V$334,ED48,1))&gt;(ED$44-EE$44),(ED$44-ED49-INDEX(Sheep!$V$327:$V$334,ED48,1))&lt;=0),"Scan-"  &amp;ED48,""),"")
&amp;IFERROR(IF(AND((ED$44-ED49-150                                                                            )&gt;(ED$44-EE$44),(ED$44-ED49-150                                                                             )&lt;=0),"Birth-" &amp;ED48,""),"")
&amp;IFERROR(IF(AND((ED$44-ED49-150-Sheep!$R$320                                           )&gt;(ED$44-EE$44),(ED$44-ED49-150-Sheep!$R$320                                            )&lt;=0),"Wean-"&amp;ED48,""),"")
&amp;IFERROR(IF(AND((ED$44-ED49-150-Sheep!$R$321                                           )&gt;(ED$44-EE$44),(ED$44-ED49-150-Sheep!$R$321                                            )&lt;=0),"Alt1-"   &amp;ED48,""),"")
&amp;IFERROR(IF(AND((ED$44-ED49-150-Sheep!$R$322                                           )&gt;(ED$44-EE$44),(ED$44-ED49-150-Sheep!$R$322                                            )&lt;=0),"Alt2-"   &amp;ED48,""),"")</f>
        <v/>
      </c>
      <c r="EE50" s="440" t="str">
        <f xml:space="preserve">                    IF(AND((EE$44                                  -Sheep!$N$253                               )&gt;(EE$44-EF$44),(EE$44                                  -Sheep!$N$253                                )&lt;=0),"Born","")
&amp;                   IF(AND((EE$44-Sheep!$R$320-Sheep!$N$253                                )&gt;(EE$44-EF$44),(EE$44-Sheep!$R$320-Sheep!$N$253                                )&lt;=0),"WeanStd","")
&amp;                   IF(AND((EE$44-Sheep!$R$321-Sheep!$N$253                                )&gt;(EE$44-EF$44),(EE$44-Sheep!$R$321-Sheep!$N$253                                )&lt;=0),"WeanAlt1","")
&amp;                   IF(AND((EE$44-Sheep!$R$322-Sheep!$N$253                                )&gt;(EE$44-EF$44),(EE$44-Sheep!$R$322-Sheep!$N$253                                )&lt;=0),"WeanAlt2","")
&amp;IFERROR(IF(AND((EE$44-EE49                                                                                     )&gt;(EE$44-EF$44),(EE$44-EE49                                                                                     )&lt;=0),"Join-"    &amp;EE48,""),"")
&amp;IFERROR(IF(AND((EE$44-EE49-INDEX(Sheep!$V$327:$V$334,EE48,1))&gt;(EE$44-EF$44),(EE$44-EE49-INDEX(Sheep!$V$327:$V$334,EE48,1))&lt;=0),"Scan-"  &amp;EE48,""),"")
&amp;IFERROR(IF(AND((EE$44-EE49-150                                                                            )&gt;(EE$44-EF$44),(EE$44-EE49-150                                                                             )&lt;=0),"Birth-" &amp;EE48,""),"")
&amp;IFERROR(IF(AND((EE$44-EE49-150-Sheep!$R$320                                           )&gt;(EE$44-EF$44),(EE$44-EE49-150-Sheep!$R$320                                            )&lt;=0),"Wean-"&amp;EE48,""),"")
&amp;IFERROR(IF(AND((EE$44-EE49-150-Sheep!$R$321                                           )&gt;(EE$44-EF$44),(EE$44-EE49-150-Sheep!$R$321                                            )&lt;=0),"Alt1-"   &amp;EE48,""),"")
&amp;IFERROR(IF(AND((EE$44-EE49-150-Sheep!$R$322                                           )&gt;(EE$44-EF$44),(EE$44-EE49-150-Sheep!$R$322                                            )&lt;=0),"Alt2-"   &amp;EE48,""),"")</f>
        <v/>
      </c>
      <c r="EF50" s="440" t="str">
        <f xml:space="preserve">                    IF(AND((EF$44                                  -Sheep!$N$253                               )&gt;(EF$44-EG$44),(EF$44                                  -Sheep!$N$253                                )&lt;=0),"Born","")
&amp;                   IF(AND((EF$44-Sheep!$R$320-Sheep!$N$253                                )&gt;(EF$44-EG$44),(EF$44-Sheep!$R$320-Sheep!$N$253                                )&lt;=0),"WeanStd","")
&amp;                   IF(AND((EF$44-Sheep!$R$321-Sheep!$N$253                                )&gt;(EF$44-EG$44),(EF$44-Sheep!$R$321-Sheep!$N$253                                )&lt;=0),"WeanAlt1","")
&amp;                   IF(AND((EF$44-Sheep!$R$322-Sheep!$N$253                                )&gt;(EF$44-EG$44),(EF$44-Sheep!$R$322-Sheep!$N$253                                )&lt;=0),"WeanAlt2","")
&amp;IFERROR(IF(AND((EF$44-EF49                                                                                     )&gt;(EF$44-EG$44),(EF$44-EF49                                                                                     )&lt;=0),"Join-"    &amp;EF48,""),"")
&amp;IFERROR(IF(AND((EF$44-EF49-INDEX(Sheep!$V$327:$V$334,EF48,1))&gt;(EF$44-EG$44),(EF$44-EF49-INDEX(Sheep!$V$327:$V$334,EF48,1))&lt;=0),"Scan-"  &amp;EF48,""),"")
&amp;IFERROR(IF(AND((EF$44-EF49-150                                                                            )&gt;(EF$44-EG$44),(EF$44-EF49-150                                                                             )&lt;=0),"Birth-" &amp;EF48,""),"")
&amp;IFERROR(IF(AND((EF$44-EF49-150-Sheep!$R$320                                           )&gt;(EF$44-EG$44),(EF$44-EF49-150-Sheep!$R$320                                            )&lt;=0),"Wean-"&amp;EF48,""),"")
&amp;IFERROR(IF(AND((EF$44-EF49-150-Sheep!$R$321                                           )&gt;(EF$44-EG$44),(EF$44-EF49-150-Sheep!$R$321                                            )&lt;=0),"Alt1-"   &amp;EF48,""),"")
&amp;IFERROR(IF(AND((EF$44-EF49-150-Sheep!$R$322                                           )&gt;(EF$44-EG$44),(EF$44-EF49-150-Sheep!$R$322                                            )&lt;=0),"Alt2-"   &amp;EF48,""),"")</f>
        <v/>
      </c>
      <c r="EG50" s="440" t="str">
        <f xml:space="preserve">                    IF(AND((EG$44                                  -Sheep!$N$253                               )&gt;(EG$44-EH$44),(EG$44                                  -Sheep!$N$253                                )&lt;=0),"Born","")
&amp;                   IF(AND((EG$44-Sheep!$R$320-Sheep!$N$253                                )&gt;(EG$44-EH$44),(EG$44-Sheep!$R$320-Sheep!$N$253                                )&lt;=0),"WeanStd","")
&amp;                   IF(AND((EG$44-Sheep!$R$321-Sheep!$N$253                                )&gt;(EG$44-EH$44),(EG$44-Sheep!$R$321-Sheep!$N$253                                )&lt;=0),"WeanAlt1","")
&amp;                   IF(AND((EG$44-Sheep!$R$322-Sheep!$N$253                                )&gt;(EG$44-EH$44),(EG$44-Sheep!$R$322-Sheep!$N$253                                )&lt;=0),"WeanAlt2","")
&amp;IFERROR(IF(AND((EG$44-EG49                                                                                     )&gt;(EG$44-EH$44),(EG$44-EG49                                                                                     )&lt;=0),"Join-"    &amp;EG48,""),"")
&amp;IFERROR(IF(AND((EG$44-EG49-INDEX(Sheep!$V$327:$V$334,EG48,1))&gt;(EG$44-EH$44),(EG$44-EG49-INDEX(Sheep!$V$327:$V$334,EG48,1))&lt;=0),"Scan-"  &amp;EG48,""),"")
&amp;IFERROR(IF(AND((EG$44-EG49-150                                                                            )&gt;(EG$44-EH$44),(EG$44-EG49-150                                                                             )&lt;=0),"Birth-" &amp;EG48,""),"")
&amp;IFERROR(IF(AND((EG$44-EG49-150-Sheep!$R$320                                           )&gt;(EG$44-EH$44),(EG$44-EG49-150-Sheep!$R$320                                            )&lt;=0),"Wean-"&amp;EG48,""),"")
&amp;IFERROR(IF(AND((EG$44-EG49-150-Sheep!$R$321                                           )&gt;(EG$44-EH$44),(EG$44-EG49-150-Sheep!$R$321                                            )&lt;=0),"Alt1-"   &amp;EG48,""),"")
&amp;IFERROR(IF(AND((EG$44-EG49-150-Sheep!$R$322                                           )&gt;(EG$44-EH$44),(EG$44-EG49-150-Sheep!$R$322                                            )&lt;=0),"Alt2-"   &amp;EG48,""),"")</f>
        <v/>
      </c>
      <c r="EH50" s="440" t="str">
        <f xml:space="preserve">                    IF(AND((EH$44                                  -Sheep!$N$253                               )&gt;(EH$44-EI$44),(EH$44                                  -Sheep!$N$253                                )&lt;=0),"Born","")
&amp;                   IF(AND((EH$44-Sheep!$R$320-Sheep!$N$253                                )&gt;(EH$44-EI$44),(EH$44-Sheep!$R$320-Sheep!$N$253                                )&lt;=0),"WeanStd","")
&amp;                   IF(AND((EH$44-Sheep!$R$321-Sheep!$N$253                                )&gt;(EH$44-EI$44),(EH$44-Sheep!$R$321-Sheep!$N$253                                )&lt;=0),"WeanAlt1","")
&amp;                   IF(AND((EH$44-Sheep!$R$322-Sheep!$N$253                                )&gt;(EH$44-EI$44),(EH$44-Sheep!$R$322-Sheep!$N$253                                )&lt;=0),"WeanAlt2","")
&amp;IFERROR(IF(AND((EH$44-EH49                                                                                     )&gt;(EH$44-EI$44),(EH$44-EH49                                                                                     )&lt;=0),"Join-"    &amp;EH48,""),"")
&amp;IFERROR(IF(AND((EH$44-EH49-INDEX(Sheep!$V$327:$V$334,EH48,1))&gt;(EH$44-EI$44),(EH$44-EH49-INDEX(Sheep!$V$327:$V$334,EH48,1))&lt;=0),"Scan-"  &amp;EH48,""),"")
&amp;IFERROR(IF(AND((EH$44-EH49-150                                                                            )&gt;(EH$44-EI$44),(EH$44-EH49-150                                                                             )&lt;=0),"Birth-" &amp;EH48,""),"")
&amp;IFERROR(IF(AND((EH$44-EH49-150-Sheep!$R$320                                           )&gt;(EH$44-EI$44),(EH$44-EH49-150-Sheep!$R$320                                            )&lt;=0),"Wean-"&amp;EH48,""),"")
&amp;IFERROR(IF(AND((EH$44-EH49-150-Sheep!$R$321                                           )&gt;(EH$44-EI$44),(EH$44-EH49-150-Sheep!$R$321                                            )&lt;=0),"Alt1-"   &amp;EH48,""),"")
&amp;IFERROR(IF(AND((EH$44-EH49-150-Sheep!$R$322                                           )&gt;(EH$44-EI$44),(EH$44-EH49-150-Sheep!$R$322                                            )&lt;=0),"Alt2-"   &amp;EH48,""),"")</f>
        <v/>
      </c>
      <c r="EI50" s="440" t="str">
        <f xml:space="preserve">                    IF(AND((EI$44                                  -Sheep!$N$253                               )&gt;(EI$44-EJ$44),(EI$44                                  -Sheep!$N$253                                )&lt;=0),"Born","")
&amp;                   IF(AND((EI$44-Sheep!$R$320-Sheep!$N$253                                )&gt;(EI$44-EJ$44),(EI$44-Sheep!$R$320-Sheep!$N$253                                )&lt;=0),"WeanStd","")
&amp;                   IF(AND((EI$44-Sheep!$R$321-Sheep!$N$253                                )&gt;(EI$44-EJ$44),(EI$44-Sheep!$R$321-Sheep!$N$253                                )&lt;=0),"WeanAlt1","")
&amp;                   IF(AND((EI$44-Sheep!$R$322-Sheep!$N$253                                )&gt;(EI$44-EJ$44),(EI$44-Sheep!$R$322-Sheep!$N$253                                )&lt;=0),"WeanAlt2","")
&amp;IFERROR(IF(AND((EI$44-EI49                                                                                     )&gt;(EI$44-EJ$44),(EI$44-EI49                                                                                     )&lt;=0),"Join-"    &amp;EI48,""),"")
&amp;IFERROR(IF(AND((EI$44-EI49-INDEX(Sheep!$V$327:$V$334,EI48,1))&gt;(EI$44-EJ$44),(EI$44-EI49-INDEX(Sheep!$V$327:$V$334,EI48,1))&lt;=0),"Scan-"  &amp;EI48,""),"")
&amp;IFERROR(IF(AND((EI$44-EI49-150                                                                            )&gt;(EI$44-EJ$44),(EI$44-EI49-150                                                                             )&lt;=0),"Birth-" &amp;EI48,""),"")
&amp;IFERROR(IF(AND((EI$44-EI49-150-Sheep!$R$320                                           )&gt;(EI$44-EJ$44),(EI$44-EI49-150-Sheep!$R$320                                            )&lt;=0),"Wean-"&amp;EI48,""),"")
&amp;IFERROR(IF(AND((EI$44-EI49-150-Sheep!$R$321                                           )&gt;(EI$44-EJ$44),(EI$44-EI49-150-Sheep!$R$321                                            )&lt;=0),"Alt1-"   &amp;EI48,""),"")
&amp;IFERROR(IF(AND((EI$44-EI49-150-Sheep!$R$322                                           )&gt;(EI$44-EJ$44),(EI$44-EI49-150-Sheep!$R$322                                            )&lt;=0),"Alt2-"   &amp;EI48,""),"")</f>
        <v>Birth-2</v>
      </c>
      <c r="EJ50" s="440" t="str">
        <f xml:space="preserve">                    IF(AND((EJ$44                                  -Sheep!$N$253                               )&gt;(EJ$44-EK$44),(EJ$44                                  -Sheep!$N$253                                )&lt;=0),"Born","")
&amp;                   IF(AND((EJ$44-Sheep!$R$320-Sheep!$N$253                                )&gt;(EJ$44-EK$44),(EJ$44-Sheep!$R$320-Sheep!$N$253                                )&lt;=0),"WeanStd","")
&amp;                   IF(AND((EJ$44-Sheep!$R$321-Sheep!$N$253                                )&gt;(EJ$44-EK$44),(EJ$44-Sheep!$R$321-Sheep!$N$253                                )&lt;=0),"WeanAlt1","")
&amp;                   IF(AND((EJ$44-Sheep!$R$322-Sheep!$N$253                                )&gt;(EJ$44-EK$44),(EJ$44-Sheep!$R$322-Sheep!$N$253                                )&lt;=0),"WeanAlt2","")
&amp;IFERROR(IF(AND((EJ$44-EJ49                                                                                     )&gt;(EJ$44-EK$44),(EJ$44-EJ49                                                                                     )&lt;=0),"Join-"    &amp;EJ48,""),"")
&amp;IFERROR(IF(AND((EJ$44-EJ49-INDEX(Sheep!$V$327:$V$334,EJ48,1))&gt;(EJ$44-EK$44),(EJ$44-EJ49-INDEX(Sheep!$V$327:$V$334,EJ48,1))&lt;=0),"Scan-"  &amp;EJ48,""),"")
&amp;IFERROR(IF(AND((EJ$44-EJ49-150                                                                            )&gt;(EJ$44-EK$44),(EJ$44-EJ49-150                                                                             )&lt;=0),"Birth-" &amp;EJ48,""),"")
&amp;IFERROR(IF(AND((EJ$44-EJ49-150-Sheep!$R$320                                           )&gt;(EJ$44-EK$44),(EJ$44-EJ49-150-Sheep!$R$320                                            )&lt;=0),"Wean-"&amp;EJ48,""),"")
&amp;IFERROR(IF(AND((EJ$44-EJ49-150-Sheep!$R$321                                           )&gt;(EJ$44-EK$44),(EJ$44-EJ49-150-Sheep!$R$321                                            )&lt;=0),"Alt1-"   &amp;EJ48,""),"")
&amp;IFERROR(IF(AND((EJ$44-EJ49-150-Sheep!$R$322                                           )&gt;(EJ$44-EK$44),(EJ$44-EJ49-150-Sheep!$R$322                                            )&lt;=0),"Alt2-"   &amp;EJ48,""),"")</f>
        <v/>
      </c>
      <c r="EK50" s="440" t="str">
        <f xml:space="preserve">                    IF(AND((EK$44                                  -Sheep!$N$253                               )&gt;(EK$44-EL$44),(EK$44                                  -Sheep!$N$253                                )&lt;=0),"Born","")
&amp;                   IF(AND((EK$44-Sheep!$R$320-Sheep!$N$253                                )&gt;(EK$44-EL$44),(EK$44-Sheep!$R$320-Sheep!$N$253                                )&lt;=0),"WeanStd","")
&amp;                   IF(AND((EK$44-Sheep!$R$321-Sheep!$N$253                                )&gt;(EK$44-EL$44),(EK$44-Sheep!$R$321-Sheep!$N$253                                )&lt;=0),"WeanAlt1","")
&amp;                   IF(AND((EK$44-Sheep!$R$322-Sheep!$N$253                                )&gt;(EK$44-EL$44),(EK$44-Sheep!$R$322-Sheep!$N$253                                )&lt;=0),"WeanAlt2","")
&amp;IFERROR(IF(AND((EK$44-EK49                                                                                     )&gt;(EK$44-EL$44),(EK$44-EK49                                                                                     )&lt;=0),"Join-"    &amp;EK48,""),"")
&amp;IFERROR(IF(AND((EK$44-EK49-INDEX(Sheep!$V$327:$V$334,EK48,1))&gt;(EK$44-EL$44),(EK$44-EK49-INDEX(Sheep!$V$327:$V$334,EK48,1))&lt;=0),"Scan-"  &amp;EK48,""),"")
&amp;IFERROR(IF(AND((EK$44-EK49-150                                                                            )&gt;(EK$44-EL$44),(EK$44-EK49-150                                                                             )&lt;=0),"Birth-" &amp;EK48,""),"")
&amp;IFERROR(IF(AND((EK$44-EK49-150-Sheep!$R$320                                           )&gt;(EK$44-EL$44),(EK$44-EK49-150-Sheep!$R$320                                            )&lt;=0),"Wean-"&amp;EK48,""),"")
&amp;IFERROR(IF(AND((EK$44-EK49-150-Sheep!$R$321                                           )&gt;(EK$44-EL$44),(EK$44-EK49-150-Sheep!$R$321                                            )&lt;=0),"Alt1-"   &amp;EK48,""),"")
&amp;IFERROR(IF(AND((EK$44-EK49-150-Sheep!$R$322                                           )&gt;(EK$44-EL$44),(EK$44-EK49-150-Sheep!$R$322                                            )&lt;=0),"Alt2-"   &amp;EK48,""),"")</f>
        <v/>
      </c>
      <c r="EL50" s="440" t="str">
        <f xml:space="preserve">                    IF(AND((EL$44                                  -Sheep!$N$253                               )&gt;(EL$44-EM$44),(EL$44                                  -Sheep!$N$253                                )&lt;=0),"Born","")
&amp;                   IF(AND((EL$44-Sheep!$R$320-Sheep!$N$253                                )&gt;(EL$44-EM$44),(EL$44-Sheep!$R$320-Sheep!$N$253                                )&lt;=0),"WeanStd","")
&amp;                   IF(AND((EL$44-Sheep!$R$321-Sheep!$N$253                                )&gt;(EL$44-EM$44),(EL$44-Sheep!$R$321-Sheep!$N$253                                )&lt;=0),"WeanAlt1","")
&amp;                   IF(AND((EL$44-Sheep!$R$322-Sheep!$N$253                                )&gt;(EL$44-EM$44),(EL$44-Sheep!$R$322-Sheep!$N$253                                )&lt;=0),"WeanAlt2","")
&amp;IFERROR(IF(AND((EL$44-EL49                                                                                     )&gt;(EL$44-EM$44),(EL$44-EL49                                                                                     )&lt;=0),"Join-"    &amp;EL48,""),"")
&amp;IFERROR(IF(AND((EL$44-EL49-INDEX(Sheep!$V$327:$V$334,EL48,1))&gt;(EL$44-EM$44),(EL$44-EL49-INDEX(Sheep!$V$327:$V$334,EL48,1))&lt;=0),"Scan-"  &amp;EL48,""),"")
&amp;IFERROR(IF(AND((EL$44-EL49-150                                                                            )&gt;(EL$44-EM$44),(EL$44-EL49-150                                                                             )&lt;=0),"Birth-" &amp;EL48,""),"")
&amp;IFERROR(IF(AND((EL$44-EL49-150-Sheep!$R$320                                           )&gt;(EL$44-EM$44),(EL$44-EL49-150-Sheep!$R$320                                            )&lt;=0),"Wean-"&amp;EL48,""),"")
&amp;IFERROR(IF(AND((EL$44-EL49-150-Sheep!$R$321                                           )&gt;(EL$44-EM$44),(EL$44-EL49-150-Sheep!$R$321                                            )&lt;=0),"Alt1-"   &amp;EL48,""),"")
&amp;IFERROR(IF(AND((EL$44-EL49-150-Sheep!$R$322                                           )&gt;(EL$44-EM$44),(EL$44-EL49-150-Sheep!$R$322                                            )&lt;=0),"Alt2-"   &amp;EL48,""),"")</f>
        <v/>
      </c>
      <c r="EM50" s="440" t="str">
        <f xml:space="preserve">                    IF(AND((EM$44                                  -Sheep!$N$253                               )&gt;(EM$44-EN$44),(EM$44                                  -Sheep!$N$253                                )&lt;=0),"Born","")
&amp;                   IF(AND((EM$44-Sheep!$R$320-Sheep!$N$253                                )&gt;(EM$44-EN$44),(EM$44-Sheep!$R$320-Sheep!$N$253                                )&lt;=0),"WeanStd","")
&amp;                   IF(AND((EM$44-Sheep!$R$321-Sheep!$N$253                                )&gt;(EM$44-EN$44),(EM$44-Sheep!$R$321-Sheep!$N$253                                )&lt;=0),"WeanAlt1","")
&amp;                   IF(AND((EM$44-Sheep!$R$322-Sheep!$N$253                                )&gt;(EM$44-EN$44),(EM$44-Sheep!$R$322-Sheep!$N$253                                )&lt;=0),"WeanAlt2","")
&amp;IFERROR(IF(AND((EM$44-EM49                                                                                     )&gt;(EM$44-EN$44),(EM$44-EM49                                                                                     )&lt;=0),"Join-"    &amp;EM48,""),"")
&amp;IFERROR(IF(AND((EM$44-EM49-INDEX(Sheep!$V$327:$V$334,EM48,1))&gt;(EM$44-EN$44),(EM$44-EM49-INDEX(Sheep!$V$327:$V$334,EM48,1))&lt;=0),"Scan-"  &amp;EM48,""),"")
&amp;IFERROR(IF(AND((EM$44-EM49-150                                                                            )&gt;(EM$44-EN$44),(EM$44-EM49-150                                                                             )&lt;=0),"Birth-" &amp;EM48,""),"")
&amp;IFERROR(IF(AND((EM$44-EM49-150-Sheep!$R$320                                           )&gt;(EM$44-EN$44),(EM$44-EM49-150-Sheep!$R$320                                            )&lt;=0),"Wean-"&amp;EM48,""),"")
&amp;IFERROR(IF(AND((EM$44-EM49-150-Sheep!$R$321                                           )&gt;(EM$44-EN$44),(EM$44-EM49-150-Sheep!$R$321                                            )&lt;=0),"Alt1-"   &amp;EM48,""),"")
&amp;IFERROR(IF(AND((EM$44-EM49-150-Sheep!$R$322                                           )&gt;(EM$44-EN$44),(EM$44-EM49-150-Sheep!$R$322                                            )&lt;=0),"Alt2-"   &amp;EM48,""),"")</f>
        <v/>
      </c>
      <c r="EN50" s="440" t="str">
        <f xml:space="preserve">                    IF(AND((EN$44                                  -Sheep!$N$253                               )&gt;(EN$44-EO$44),(EN$44                                  -Sheep!$N$253                                )&lt;=0),"Born","")
&amp;                   IF(AND((EN$44-Sheep!$R$320-Sheep!$N$253                                )&gt;(EN$44-EO$44),(EN$44-Sheep!$R$320-Sheep!$N$253                                )&lt;=0),"WeanStd","")
&amp;                   IF(AND((EN$44-Sheep!$R$321-Sheep!$N$253                                )&gt;(EN$44-EO$44),(EN$44-Sheep!$R$321-Sheep!$N$253                                )&lt;=0),"WeanAlt1","")
&amp;                   IF(AND((EN$44-Sheep!$R$322-Sheep!$N$253                                )&gt;(EN$44-EO$44),(EN$44-Sheep!$R$322-Sheep!$N$253                                )&lt;=0),"WeanAlt2","")
&amp;IFERROR(IF(AND((EN$44-EN49                                                                                     )&gt;(EN$44-EO$44),(EN$44-EN49                                                                                     )&lt;=0),"Join-"    &amp;EN48,""),"")
&amp;IFERROR(IF(AND((EN$44-EN49-INDEX(Sheep!$V$327:$V$334,EN48,1))&gt;(EN$44-EO$44),(EN$44-EN49-INDEX(Sheep!$V$327:$V$334,EN48,1))&lt;=0),"Scan-"  &amp;EN48,""),"")
&amp;IFERROR(IF(AND((EN$44-EN49-150                                                                            )&gt;(EN$44-EO$44),(EN$44-EN49-150                                                                             )&lt;=0),"Birth-" &amp;EN48,""),"")
&amp;IFERROR(IF(AND((EN$44-EN49-150-Sheep!$R$320                                           )&gt;(EN$44-EO$44),(EN$44-EN49-150-Sheep!$R$320                                            )&lt;=0),"Wean-"&amp;EN48,""),"")
&amp;IFERROR(IF(AND((EN$44-EN49-150-Sheep!$R$321                                           )&gt;(EN$44-EO$44),(EN$44-EN49-150-Sheep!$R$321                                            )&lt;=0),"Alt1-"   &amp;EN48,""),"")
&amp;IFERROR(IF(AND((EN$44-EN49-150-Sheep!$R$322                                           )&gt;(EN$44-EO$44),(EN$44-EN49-150-Sheep!$R$322                                            )&lt;=0),"Alt2-"   &amp;EN48,""),"")</f>
        <v/>
      </c>
      <c r="EO50" s="440" t="str">
        <f xml:space="preserve">                    IF(AND((EO$44                                  -Sheep!$N$253                               )&gt;(EO$44-EP$44),(EO$44                                  -Sheep!$N$253                                )&lt;=0),"Born","")
&amp;                   IF(AND((EO$44-Sheep!$R$320-Sheep!$N$253                                )&gt;(EO$44-EP$44),(EO$44-Sheep!$R$320-Sheep!$N$253                                )&lt;=0),"WeanStd","")
&amp;                   IF(AND((EO$44-Sheep!$R$321-Sheep!$N$253                                )&gt;(EO$44-EP$44),(EO$44-Sheep!$R$321-Sheep!$N$253                                )&lt;=0),"WeanAlt1","")
&amp;                   IF(AND((EO$44-Sheep!$R$322-Sheep!$N$253                                )&gt;(EO$44-EP$44),(EO$44-Sheep!$R$322-Sheep!$N$253                                )&lt;=0),"WeanAlt2","")
&amp;IFERROR(IF(AND((EO$44-EO49                                                                                     )&gt;(EO$44-EP$44),(EO$44-EO49                                                                                     )&lt;=0),"Join-"    &amp;EO48,""),"")
&amp;IFERROR(IF(AND((EO$44-EO49-INDEX(Sheep!$V$327:$V$334,EO48,1))&gt;(EO$44-EP$44),(EO$44-EO49-INDEX(Sheep!$V$327:$V$334,EO48,1))&lt;=0),"Scan-"  &amp;EO48,""),"")
&amp;IFERROR(IF(AND((EO$44-EO49-150                                                                            )&gt;(EO$44-EP$44),(EO$44-EO49-150                                                                             )&lt;=0),"Birth-" &amp;EO48,""),"")
&amp;IFERROR(IF(AND((EO$44-EO49-150-Sheep!$R$320                                           )&gt;(EO$44-EP$44),(EO$44-EO49-150-Sheep!$R$320                                            )&lt;=0),"Wean-"&amp;EO48,""),"")
&amp;IFERROR(IF(AND((EO$44-EO49-150-Sheep!$R$321                                           )&gt;(EO$44-EP$44),(EO$44-EO49-150-Sheep!$R$321                                            )&lt;=0),"Alt1-"   &amp;EO48,""),"")
&amp;IFERROR(IF(AND((EO$44-EO49-150-Sheep!$R$322                                           )&gt;(EO$44-EP$44),(EO$44-EO49-150-Sheep!$R$322                                            )&lt;=0),"Alt2-"   &amp;EO48,""),"")</f>
        <v/>
      </c>
      <c r="EP50" s="440" t="str">
        <f xml:space="preserve">                    IF(AND((EP$44                                  -Sheep!$N$253                               )&gt;(EP$44-EQ$44),(EP$44                                  -Sheep!$N$253                                )&lt;=0),"Born","")
&amp;                   IF(AND((EP$44-Sheep!$R$320-Sheep!$N$253                                )&gt;(EP$44-EQ$44),(EP$44-Sheep!$R$320-Sheep!$N$253                                )&lt;=0),"WeanStd","")
&amp;                   IF(AND((EP$44-Sheep!$R$321-Sheep!$N$253                                )&gt;(EP$44-EQ$44),(EP$44-Sheep!$R$321-Sheep!$N$253                                )&lt;=0),"WeanAlt1","")
&amp;                   IF(AND((EP$44-Sheep!$R$322-Sheep!$N$253                                )&gt;(EP$44-EQ$44),(EP$44-Sheep!$R$322-Sheep!$N$253                                )&lt;=0),"WeanAlt2","")
&amp;IFERROR(IF(AND((EP$44-EP49                                                                                     )&gt;(EP$44-EQ$44),(EP$44-EP49                                                                                     )&lt;=0),"Join-"    &amp;EP48,""),"")
&amp;IFERROR(IF(AND((EP$44-EP49-INDEX(Sheep!$V$327:$V$334,EP48,1))&gt;(EP$44-EQ$44),(EP$44-EP49-INDEX(Sheep!$V$327:$V$334,EP48,1))&lt;=0),"Scan-"  &amp;EP48,""),"")
&amp;IFERROR(IF(AND((EP$44-EP49-150                                                                            )&gt;(EP$44-EQ$44),(EP$44-EP49-150                                                                             )&lt;=0),"Birth-" &amp;EP48,""),"")
&amp;IFERROR(IF(AND((EP$44-EP49-150-Sheep!$R$320                                           )&gt;(EP$44-EQ$44),(EP$44-EP49-150-Sheep!$R$320                                            )&lt;=0),"Wean-"&amp;EP48,""),"")
&amp;IFERROR(IF(AND((EP$44-EP49-150-Sheep!$R$321                                           )&gt;(EP$44-EQ$44),(EP$44-EP49-150-Sheep!$R$321                                            )&lt;=0),"Alt1-"   &amp;EP48,""),"")
&amp;IFERROR(IF(AND((EP$44-EP49-150-Sheep!$R$322                                           )&gt;(EP$44-EQ$44),(EP$44-EP49-150-Sheep!$R$322                                            )&lt;=0),"Alt2-"   &amp;EP48,""),"")</f>
        <v/>
      </c>
      <c r="EQ50" s="440" t="str">
        <f xml:space="preserve">                    IF(AND((EQ$44                                  -Sheep!$N$253                               )&gt;(EQ$44-ER$44),(EQ$44                                  -Sheep!$N$253                                )&lt;=0),"Born","")
&amp;                   IF(AND((EQ$44-Sheep!$R$320-Sheep!$N$253                                )&gt;(EQ$44-ER$44),(EQ$44-Sheep!$R$320-Sheep!$N$253                                )&lt;=0),"WeanStd","")
&amp;                   IF(AND((EQ$44-Sheep!$R$321-Sheep!$N$253                                )&gt;(EQ$44-ER$44),(EQ$44-Sheep!$R$321-Sheep!$N$253                                )&lt;=0),"WeanAlt1","")
&amp;                   IF(AND((EQ$44-Sheep!$R$322-Sheep!$N$253                                )&gt;(EQ$44-ER$44),(EQ$44-Sheep!$R$322-Sheep!$N$253                                )&lt;=0),"WeanAlt2","")
&amp;IFERROR(IF(AND((EQ$44-EQ49                                                                                     )&gt;(EQ$44-ER$44),(EQ$44-EQ49                                                                                     )&lt;=0),"Join-"    &amp;EQ48,""),"")
&amp;IFERROR(IF(AND((EQ$44-EQ49-INDEX(Sheep!$V$327:$V$334,EQ48,1))&gt;(EQ$44-ER$44),(EQ$44-EQ49-INDEX(Sheep!$V$327:$V$334,EQ48,1))&lt;=0),"Scan-"  &amp;EQ48,""),"")
&amp;IFERROR(IF(AND((EQ$44-EQ49-150                                                                            )&gt;(EQ$44-ER$44),(EQ$44-EQ49-150                                                                             )&lt;=0),"Birth-" &amp;EQ48,""),"")
&amp;IFERROR(IF(AND((EQ$44-EQ49-150-Sheep!$R$320                                           )&gt;(EQ$44-ER$44),(EQ$44-EQ49-150-Sheep!$R$320                                            )&lt;=0),"Wean-"&amp;EQ48,""),"")
&amp;IFERROR(IF(AND((EQ$44-EQ49-150-Sheep!$R$321                                           )&gt;(EQ$44-ER$44),(EQ$44-EQ49-150-Sheep!$R$321                                            )&lt;=0),"Alt1-"   &amp;EQ48,""),"")
&amp;IFERROR(IF(AND((EQ$44-EQ49-150-Sheep!$R$322                                           )&gt;(EQ$44-ER$44),(EQ$44-EQ49-150-Sheep!$R$322                                            )&lt;=0),"Alt2-"   &amp;EQ48,""),"")</f>
        <v/>
      </c>
      <c r="ER50" s="440" t="str">
        <f xml:space="preserve">                    IF(AND((ER$44                                  -Sheep!$N$253                               )&gt;(ER$44-ES$44),(ER$44                                  -Sheep!$N$253                                )&lt;=0),"Born","")
&amp;                   IF(AND((ER$44-Sheep!$R$320-Sheep!$N$253                                )&gt;(ER$44-ES$44),(ER$44-Sheep!$R$320-Sheep!$N$253                                )&lt;=0),"WeanStd","")
&amp;                   IF(AND((ER$44-Sheep!$R$321-Sheep!$N$253                                )&gt;(ER$44-ES$44),(ER$44-Sheep!$R$321-Sheep!$N$253                                )&lt;=0),"WeanAlt1","")
&amp;                   IF(AND((ER$44-Sheep!$R$322-Sheep!$N$253                                )&gt;(ER$44-ES$44),(ER$44-Sheep!$R$322-Sheep!$N$253                                )&lt;=0),"WeanAlt2","")
&amp;IFERROR(IF(AND((ER$44-ER49                                                                                     )&gt;(ER$44-ES$44),(ER$44-ER49                                                                                     )&lt;=0),"Join-"    &amp;ER48,""),"")
&amp;IFERROR(IF(AND((ER$44-ER49-INDEX(Sheep!$V$327:$V$334,ER48,1))&gt;(ER$44-ES$44),(ER$44-ER49-INDEX(Sheep!$V$327:$V$334,ER48,1))&lt;=0),"Scan-"  &amp;ER48,""),"")
&amp;IFERROR(IF(AND((ER$44-ER49-150                                                                            )&gt;(ER$44-ES$44),(ER$44-ER49-150                                                                             )&lt;=0),"Birth-" &amp;ER48,""),"")
&amp;IFERROR(IF(AND((ER$44-ER49-150-Sheep!$R$320                                           )&gt;(ER$44-ES$44),(ER$44-ER49-150-Sheep!$R$320                                            )&lt;=0),"Wean-"&amp;ER48,""),"")
&amp;IFERROR(IF(AND((ER$44-ER49-150-Sheep!$R$321                                           )&gt;(ER$44-ES$44),(ER$44-ER49-150-Sheep!$R$321                                            )&lt;=0),"Alt1-"   &amp;ER48,""),"")
&amp;IFERROR(IF(AND((ER$44-ER49-150-Sheep!$R$322                                           )&gt;(ER$44-ES$44),(ER$44-ER49-150-Sheep!$R$322                                            )&lt;=0),"Alt2-"   &amp;ER48,""),"")</f>
        <v/>
      </c>
      <c r="ES50" s="440" t="str">
        <f xml:space="preserve">                    IF(AND((ES$44                                  -Sheep!$N$253                               )&gt;(ES$44-ET$44),(ES$44                                  -Sheep!$N$253                                )&lt;=0),"Born","")
&amp;                   IF(AND((ES$44-Sheep!$R$320-Sheep!$N$253                                )&gt;(ES$44-ET$44),(ES$44-Sheep!$R$320-Sheep!$N$253                                )&lt;=0),"WeanStd","")
&amp;                   IF(AND((ES$44-Sheep!$R$321-Sheep!$N$253                                )&gt;(ES$44-ET$44),(ES$44-Sheep!$R$321-Sheep!$N$253                                )&lt;=0),"WeanAlt1","")
&amp;                   IF(AND((ES$44-Sheep!$R$322-Sheep!$N$253                                )&gt;(ES$44-ET$44),(ES$44-Sheep!$R$322-Sheep!$N$253                                )&lt;=0),"WeanAlt2","")
&amp;IFERROR(IF(AND((ES$44-ES49                                                                                     )&gt;(ES$44-ET$44),(ES$44-ES49                                                                                     )&lt;=0),"Join-"    &amp;ES48,""),"")
&amp;IFERROR(IF(AND((ES$44-ES49-INDEX(Sheep!$V$327:$V$334,ES48,1))&gt;(ES$44-ET$44),(ES$44-ES49-INDEX(Sheep!$V$327:$V$334,ES48,1))&lt;=0),"Scan-"  &amp;ES48,""),"")
&amp;IFERROR(IF(AND((ES$44-ES49-150                                                                            )&gt;(ES$44-ET$44),(ES$44-ES49-150                                                                             )&lt;=0),"Birth-" &amp;ES48,""),"")
&amp;IFERROR(IF(AND((ES$44-ES49-150-Sheep!$R$320                                           )&gt;(ES$44-ET$44),(ES$44-ES49-150-Sheep!$R$320                                            )&lt;=0),"Wean-"&amp;ES48,""),"")
&amp;IFERROR(IF(AND((ES$44-ES49-150-Sheep!$R$321                                           )&gt;(ES$44-ET$44),(ES$44-ES49-150-Sheep!$R$321                                            )&lt;=0),"Alt1-"   &amp;ES48,""),"")
&amp;IFERROR(IF(AND((ES$44-ES49-150-Sheep!$R$322                                           )&gt;(ES$44-ET$44),(ES$44-ES49-150-Sheep!$R$322                                            )&lt;=0),"Alt2-"   &amp;ES48,""),"")</f>
        <v/>
      </c>
      <c r="ET50" s="440" t="str">
        <f xml:space="preserve">                    IF(AND((ET$44                                  -Sheep!$N$253                               )&gt;(ET$44-EU$44),(ET$44                                  -Sheep!$N$253                                )&lt;=0),"Born","")
&amp;                   IF(AND((ET$44-Sheep!$R$320-Sheep!$N$253                                )&gt;(ET$44-EU$44),(ET$44-Sheep!$R$320-Sheep!$N$253                                )&lt;=0),"WeanStd","")
&amp;                   IF(AND((ET$44-Sheep!$R$321-Sheep!$N$253                                )&gt;(ET$44-EU$44),(ET$44-Sheep!$R$321-Sheep!$N$253                                )&lt;=0),"WeanAlt1","")
&amp;                   IF(AND((ET$44-Sheep!$R$322-Sheep!$N$253                                )&gt;(ET$44-EU$44),(ET$44-Sheep!$R$322-Sheep!$N$253                                )&lt;=0),"WeanAlt2","")
&amp;IFERROR(IF(AND((ET$44-ET49                                                                                     )&gt;(ET$44-EU$44),(ET$44-ET49                                                                                     )&lt;=0),"Join-"    &amp;ET48,""),"")
&amp;IFERROR(IF(AND((ET$44-ET49-INDEX(Sheep!$V$327:$V$334,ET48,1))&gt;(ET$44-EU$44),(ET$44-ET49-INDEX(Sheep!$V$327:$V$334,ET48,1))&lt;=0),"Scan-"  &amp;ET48,""),"")
&amp;IFERROR(IF(AND((ET$44-ET49-150                                                                            )&gt;(ET$44-EU$44),(ET$44-ET49-150                                                                             )&lt;=0),"Birth-" &amp;ET48,""),"")
&amp;IFERROR(IF(AND((ET$44-ET49-150-Sheep!$R$320                                           )&gt;(ET$44-EU$44),(ET$44-ET49-150-Sheep!$R$320                                            )&lt;=0),"Wean-"&amp;ET48,""),"")
&amp;IFERROR(IF(AND((ET$44-ET49-150-Sheep!$R$321                                           )&gt;(ET$44-EU$44),(ET$44-ET49-150-Sheep!$R$321                                            )&lt;=0),"Alt1-"   &amp;ET48,""),"")
&amp;IFERROR(IF(AND((ET$44-ET49-150-Sheep!$R$322                                           )&gt;(ET$44-EU$44),(ET$44-ET49-150-Sheep!$R$322                                            )&lt;=0),"Alt2-"   &amp;ET48,""),"")</f>
        <v/>
      </c>
      <c r="EU50" s="440" t="str">
        <f xml:space="preserve">                    IF(AND((EU$44                                  -Sheep!$N$253                               )&gt;(EU$44-EV$44),(EU$44                                  -Sheep!$N$253                                )&lt;=0),"Born","")
&amp;                   IF(AND((EU$44-Sheep!$R$320-Sheep!$N$253                                )&gt;(EU$44-EV$44),(EU$44-Sheep!$R$320-Sheep!$N$253                                )&lt;=0),"WeanStd","")
&amp;                   IF(AND((EU$44-Sheep!$R$321-Sheep!$N$253                                )&gt;(EU$44-EV$44),(EU$44-Sheep!$R$321-Sheep!$N$253                                )&lt;=0),"WeanAlt1","")
&amp;                   IF(AND((EU$44-Sheep!$R$322-Sheep!$N$253                                )&gt;(EU$44-EV$44),(EU$44-Sheep!$R$322-Sheep!$N$253                                )&lt;=0),"WeanAlt2","")
&amp;IFERROR(IF(AND((EU$44-EU49                                                                                     )&gt;(EU$44-EV$44),(EU$44-EU49                                                                                     )&lt;=0),"Join-"    &amp;EU48,""),"")
&amp;IFERROR(IF(AND((EU$44-EU49-INDEX(Sheep!$V$327:$V$334,EU48,1))&gt;(EU$44-EV$44),(EU$44-EU49-INDEX(Sheep!$V$327:$V$334,EU48,1))&lt;=0),"Scan-"  &amp;EU48,""),"")
&amp;IFERROR(IF(AND((EU$44-EU49-150                                                                            )&gt;(EU$44-EV$44),(EU$44-EU49-150                                                                             )&lt;=0),"Birth-" &amp;EU48,""),"")
&amp;IFERROR(IF(AND((EU$44-EU49-150-Sheep!$R$320                                           )&gt;(EU$44-EV$44),(EU$44-EU49-150-Sheep!$R$320                                            )&lt;=0),"Wean-"&amp;EU48,""),"")
&amp;IFERROR(IF(AND((EU$44-EU49-150-Sheep!$R$321                                           )&gt;(EU$44-EV$44),(EU$44-EU49-150-Sheep!$R$321                                            )&lt;=0),"Alt1-"   &amp;EU48,""),"")
&amp;IFERROR(IF(AND((EU$44-EU49-150-Sheep!$R$322                                           )&gt;(EU$44-EV$44),(EU$44-EU49-150-Sheep!$R$322                                            )&lt;=0),"Alt2-"   &amp;EU48,""),"")</f>
        <v/>
      </c>
      <c r="EV50" s="440" t="str">
        <f xml:space="preserve">                    IF(AND((EV$44                                  -Sheep!$N$253                               )&gt;(EV$44-EW$44),(EV$44                                  -Sheep!$N$253                                )&lt;=0),"Born","")
&amp;                   IF(AND((EV$44-Sheep!$R$320-Sheep!$N$253                                )&gt;(EV$44-EW$44),(EV$44-Sheep!$R$320-Sheep!$N$253                                )&lt;=0),"WeanStd","")
&amp;                   IF(AND((EV$44-Sheep!$R$321-Sheep!$N$253                                )&gt;(EV$44-EW$44),(EV$44-Sheep!$R$321-Sheep!$N$253                                )&lt;=0),"WeanAlt1","")
&amp;                   IF(AND((EV$44-Sheep!$R$322-Sheep!$N$253                                )&gt;(EV$44-EW$44),(EV$44-Sheep!$R$322-Sheep!$N$253                                )&lt;=0),"WeanAlt2","")
&amp;IFERROR(IF(AND((EV$44-EV49                                                                                     )&gt;(EV$44-EW$44),(EV$44-EV49                                                                                     )&lt;=0),"Join-"    &amp;EV48,""),"")
&amp;IFERROR(IF(AND((EV$44-EV49-INDEX(Sheep!$V$327:$V$334,EV48,1))&gt;(EV$44-EW$44),(EV$44-EV49-INDEX(Sheep!$V$327:$V$334,EV48,1))&lt;=0),"Scan-"  &amp;EV48,""),"")
&amp;IFERROR(IF(AND((EV$44-EV49-150                                                                            )&gt;(EV$44-EW$44),(EV$44-EV49-150                                                                             )&lt;=0),"Birth-" &amp;EV48,""),"")
&amp;IFERROR(IF(AND((EV$44-EV49-150-Sheep!$R$320                                           )&gt;(EV$44-EW$44),(EV$44-EV49-150-Sheep!$R$320                                            )&lt;=0),"Wean-"&amp;EV48,""),"")
&amp;IFERROR(IF(AND((EV$44-EV49-150-Sheep!$R$321                                           )&gt;(EV$44-EW$44),(EV$44-EV49-150-Sheep!$R$321                                            )&lt;=0),"Alt1-"   &amp;EV48,""),"")
&amp;IFERROR(IF(AND((EV$44-EV49-150-Sheep!$R$322                                           )&gt;(EV$44-EW$44),(EV$44-EV49-150-Sheep!$R$322                                            )&lt;=0),"Alt2-"   &amp;EV48,""),"")</f>
        <v>Wean-2</v>
      </c>
      <c r="EW50" s="440" t="str">
        <f xml:space="preserve">                    IF(AND((EW$44                                  -Sheep!$N$253                               )&gt;(EW$44-EX$44),(EW$44                                  -Sheep!$N$253                                )&lt;=0),"Born","")
&amp;                   IF(AND((EW$44-Sheep!$R$320-Sheep!$N$253                                )&gt;(EW$44-EX$44),(EW$44-Sheep!$R$320-Sheep!$N$253                                )&lt;=0),"WeanStd","")
&amp;                   IF(AND((EW$44-Sheep!$R$321-Sheep!$N$253                                )&gt;(EW$44-EX$44),(EW$44-Sheep!$R$321-Sheep!$N$253                                )&lt;=0),"WeanAlt1","")
&amp;                   IF(AND((EW$44-Sheep!$R$322-Sheep!$N$253                                )&gt;(EW$44-EX$44),(EW$44-Sheep!$R$322-Sheep!$N$253                                )&lt;=0),"WeanAlt2","")
&amp;IFERROR(IF(AND((EW$44-EW49                                                                                     )&gt;(EW$44-EX$44),(EW$44-EW49                                                                                     )&lt;=0),"Join-"    &amp;EW48,""),"")
&amp;IFERROR(IF(AND((EW$44-EW49-INDEX(Sheep!$V$327:$V$334,EW48,1))&gt;(EW$44-EX$44),(EW$44-EW49-INDEX(Sheep!$V$327:$V$334,EW48,1))&lt;=0),"Scan-"  &amp;EW48,""),"")
&amp;IFERROR(IF(AND((EW$44-EW49-150                                                                            )&gt;(EW$44-EX$44),(EW$44-EW49-150                                                                             )&lt;=0),"Birth-" &amp;EW48,""),"")
&amp;IFERROR(IF(AND((EW$44-EW49-150-Sheep!$R$320                                           )&gt;(EW$44-EX$44),(EW$44-EW49-150-Sheep!$R$320                                            )&lt;=0),"Wean-"&amp;EW48,""),"")
&amp;IFERROR(IF(AND((EW$44-EW49-150-Sheep!$R$321                                           )&gt;(EW$44-EX$44),(EW$44-EW49-150-Sheep!$R$321                                            )&lt;=0),"Alt1-"   &amp;EW48,""),"")
&amp;IFERROR(IF(AND((EW$44-EW49-150-Sheep!$R$322                                           )&gt;(EW$44-EX$44),(EW$44-EW49-150-Sheep!$R$322                                            )&lt;=0),"Alt2-"   &amp;EW48,""),"")</f>
        <v/>
      </c>
      <c r="EX50" s="440" t="str">
        <f xml:space="preserve">                    IF(AND((EX$44                                  -Sheep!$N$253                               )&gt;(EX$44-EY$44),(EX$44                                  -Sheep!$N$253                                )&lt;=0),"Born","")
&amp;                   IF(AND((EX$44-Sheep!$R$320-Sheep!$N$253                                )&gt;(EX$44-EY$44),(EX$44-Sheep!$R$320-Sheep!$N$253                                )&lt;=0),"WeanStd","")
&amp;                   IF(AND((EX$44-Sheep!$R$321-Sheep!$N$253                                )&gt;(EX$44-EY$44),(EX$44-Sheep!$R$321-Sheep!$N$253                                )&lt;=0),"WeanAlt1","")
&amp;                   IF(AND((EX$44-Sheep!$R$322-Sheep!$N$253                                )&gt;(EX$44-EY$44),(EX$44-Sheep!$R$322-Sheep!$N$253                                )&lt;=0),"WeanAlt2","")
&amp;IFERROR(IF(AND((EX$44-EX49                                                                                     )&gt;(EX$44-EY$44),(EX$44-EX49                                                                                     )&lt;=0),"Join-"    &amp;EX48,""),"")
&amp;IFERROR(IF(AND((EX$44-EX49-INDEX(Sheep!$V$327:$V$334,EX48,1))&gt;(EX$44-EY$44),(EX$44-EX49-INDEX(Sheep!$V$327:$V$334,EX48,1))&lt;=0),"Scan-"  &amp;EX48,""),"")
&amp;IFERROR(IF(AND((EX$44-EX49-150                                                                            )&gt;(EX$44-EY$44),(EX$44-EX49-150                                                                             )&lt;=0),"Birth-" &amp;EX48,""),"")
&amp;IFERROR(IF(AND((EX$44-EX49-150-Sheep!$R$320                                           )&gt;(EX$44-EY$44),(EX$44-EX49-150-Sheep!$R$320                                            )&lt;=0),"Wean-"&amp;EX48,""),"")
&amp;IFERROR(IF(AND((EX$44-EX49-150-Sheep!$R$321                                           )&gt;(EX$44-EY$44),(EX$44-EX49-150-Sheep!$R$321                                            )&lt;=0),"Alt1-"   &amp;EX48,""),"")
&amp;IFERROR(IF(AND((EX$44-EX49-150-Sheep!$R$322                                           )&gt;(EX$44-EY$44),(EX$44-EX49-150-Sheep!$R$322                                            )&lt;=0),"Alt2-"   &amp;EX48,""),"")</f>
        <v/>
      </c>
      <c r="EY50" s="440" t="str">
        <f xml:space="preserve">                    IF(AND((EY$44                                  -Sheep!$N$253                               )&gt;(EY$44-EZ$44),(EY$44                                  -Sheep!$N$253                                )&lt;=0),"Born","")
&amp;                   IF(AND((EY$44-Sheep!$R$320-Sheep!$N$253                                )&gt;(EY$44-EZ$44),(EY$44-Sheep!$R$320-Sheep!$N$253                                )&lt;=0),"WeanStd","")
&amp;                   IF(AND((EY$44-Sheep!$R$321-Sheep!$N$253                                )&gt;(EY$44-EZ$44),(EY$44-Sheep!$R$321-Sheep!$N$253                                )&lt;=0),"WeanAlt1","")
&amp;                   IF(AND((EY$44-Sheep!$R$322-Sheep!$N$253                                )&gt;(EY$44-EZ$44),(EY$44-Sheep!$R$322-Sheep!$N$253                                )&lt;=0),"WeanAlt2","")
&amp;IFERROR(IF(AND((EY$44-EY49                                                                                     )&gt;(EY$44-EZ$44),(EY$44-EY49                                                                                     )&lt;=0),"Join-"    &amp;EY48,""),"")
&amp;IFERROR(IF(AND((EY$44-EY49-INDEX(Sheep!$V$327:$V$334,EY48,1))&gt;(EY$44-EZ$44),(EY$44-EY49-INDEX(Sheep!$V$327:$V$334,EY48,1))&lt;=0),"Scan-"  &amp;EY48,""),"")
&amp;IFERROR(IF(AND((EY$44-EY49-150                                                                            )&gt;(EY$44-EZ$44),(EY$44-EY49-150                                                                             )&lt;=0),"Birth-" &amp;EY48,""),"")
&amp;IFERROR(IF(AND((EY$44-EY49-150-Sheep!$R$320                                           )&gt;(EY$44-EZ$44),(EY$44-EY49-150-Sheep!$R$320                                            )&lt;=0),"Wean-"&amp;EY48,""),"")
&amp;IFERROR(IF(AND((EY$44-EY49-150-Sheep!$R$321                                           )&gt;(EY$44-EZ$44),(EY$44-EY49-150-Sheep!$R$321                                            )&lt;=0),"Alt1-"   &amp;EY48,""),"")
&amp;IFERROR(IF(AND((EY$44-EY49-150-Sheep!$R$322                                           )&gt;(EY$44-EZ$44),(EY$44-EY49-150-Sheep!$R$322                                            )&lt;=0),"Alt2-"   &amp;EY48,""),"")</f>
        <v/>
      </c>
      <c r="EZ50" s="440" t="str">
        <f xml:space="preserve">                    IF(AND((EZ$44                                  -Sheep!$N$253                               )&gt;(EZ$44-FA$44),(EZ$44                                  -Sheep!$N$253                                )&lt;=0),"Born","")
&amp;                   IF(AND((EZ$44-Sheep!$R$320-Sheep!$N$253                                )&gt;(EZ$44-FA$44),(EZ$44-Sheep!$R$320-Sheep!$N$253                                )&lt;=0),"WeanStd","")
&amp;                   IF(AND((EZ$44-Sheep!$R$321-Sheep!$N$253                                )&gt;(EZ$44-FA$44),(EZ$44-Sheep!$R$321-Sheep!$N$253                                )&lt;=0),"WeanAlt1","")
&amp;                   IF(AND((EZ$44-Sheep!$R$322-Sheep!$N$253                                )&gt;(EZ$44-FA$44),(EZ$44-Sheep!$R$322-Sheep!$N$253                                )&lt;=0),"WeanAlt2","")
&amp;IFERROR(IF(AND((EZ$44-EZ49                                                                                     )&gt;(EZ$44-FA$44),(EZ$44-EZ49                                                                                     )&lt;=0),"Join-"    &amp;EZ48,""),"")
&amp;IFERROR(IF(AND((EZ$44-EZ49-INDEX(Sheep!$V$327:$V$334,EZ48,1))&gt;(EZ$44-FA$44),(EZ$44-EZ49-INDEX(Sheep!$V$327:$V$334,EZ48,1))&lt;=0),"Scan-"  &amp;EZ48,""),"")
&amp;IFERROR(IF(AND((EZ$44-EZ49-150                                                                            )&gt;(EZ$44-FA$44),(EZ$44-EZ49-150                                                                             )&lt;=0),"Birth-" &amp;EZ48,""),"")
&amp;IFERROR(IF(AND((EZ$44-EZ49-150-Sheep!$R$320                                           )&gt;(EZ$44-FA$44),(EZ$44-EZ49-150-Sheep!$R$320                                            )&lt;=0),"Wean-"&amp;EZ48,""),"")
&amp;IFERROR(IF(AND((EZ$44-EZ49-150-Sheep!$R$321                                           )&gt;(EZ$44-FA$44),(EZ$44-EZ49-150-Sheep!$R$321                                            )&lt;=0),"Alt1-"   &amp;EZ48,""),"")
&amp;IFERROR(IF(AND((EZ$44-EZ49-150-Sheep!$R$322                                           )&gt;(EZ$44-FA$44),(EZ$44-EZ49-150-Sheep!$R$322                                            )&lt;=0),"Alt2-"   &amp;EZ48,""),"")</f>
        <v>Alt1-2</v>
      </c>
      <c r="FA50" s="440" t="str">
        <f xml:space="preserve">                    IF(AND((FA$44                                  -Sheep!$N$253                               )&gt;(FA$44-FB$44),(FA$44                                  -Sheep!$N$253                                )&lt;=0),"Born","")
&amp;                   IF(AND((FA$44-Sheep!$R$320-Sheep!$N$253                                )&gt;(FA$44-FB$44),(FA$44-Sheep!$R$320-Sheep!$N$253                                )&lt;=0),"WeanStd","")
&amp;                   IF(AND((FA$44-Sheep!$R$321-Sheep!$N$253                                )&gt;(FA$44-FB$44),(FA$44-Sheep!$R$321-Sheep!$N$253                                )&lt;=0),"WeanAlt1","")
&amp;                   IF(AND((FA$44-Sheep!$R$322-Sheep!$N$253                                )&gt;(FA$44-FB$44),(FA$44-Sheep!$R$322-Sheep!$N$253                                )&lt;=0),"WeanAlt2","")
&amp;IFERROR(IF(AND((FA$44-FA49                                                                                     )&gt;(FA$44-FB$44),(FA$44-FA49                                                                                     )&lt;=0),"Join-"    &amp;FA48,""),"")
&amp;IFERROR(IF(AND((FA$44-FA49-INDEX(Sheep!$V$327:$V$334,FA48,1))&gt;(FA$44-FB$44),(FA$44-FA49-INDEX(Sheep!$V$327:$V$334,FA48,1))&lt;=0),"Scan-"  &amp;FA48,""),"")
&amp;IFERROR(IF(AND((FA$44-FA49-150                                                                            )&gt;(FA$44-FB$44),(FA$44-FA49-150                                                                             )&lt;=0),"Birth-" &amp;FA48,""),"")
&amp;IFERROR(IF(AND((FA$44-FA49-150-Sheep!$R$320                                           )&gt;(FA$44-FB$44),(FA$44-FA49-150-Sheep!$R$320                                            )&lt;=0),"Wean-"&amp;FA48,""),"")
&amp;IFERROR(IF(AND((FA$44-FA49-150-Sheep!$R$321                                           )&gt;(FA$44-FB$44),(FA$44-FA49-150-Sheep!$R$321                                            )&lt;=0),"Alt1-"   &amp;FA48,""),"")
&amp;IFERROR(IF(AND((FA$44-FA49-150-Sheep!$R$322                                           )&gt;(FA$44-FB$44),(FA$44-FA49-150-Sheep!$R$322                                            )&lt;=0),"Alt2-"   &amp;FA48,""),"")</f>
        <v/>
      </c>
      <c r="FB50" s="440" t="str">
        <f xml:space="preserve">                    IF(AND((FB$44                                  -Sheep!$N$253                               )&gt;(FB$44-FC$44),(FB$44                                  -Sheep!$N$253                                )&lt;=0),"Born","")
&amp;                   IF(AND((FB$44-Sheep!$R$320-Sheep!$N$253                                )&gt;(FB$44-FC$44),(FB$44-Sheep!$R$320-Sheep!$N$253                                )&lt;=0),"WeanStd","")
&amp;                   IF(AND((FB$44-Sheep!$R$321-Sheep!$N$253                                )&gt;(FB$44-FC$44),(FB$44-Sheep!$R$321-Sheep!$N$253                                )&lt;=0),"WeanAlt1","")
&amp;                   IF(AND((FB$44-Sheep!$R$322-Sheep!$N$253                                )&gt;(FB$44-FC$44),(FB$44-Sheep!$R$322-Sheep!$N$253                                )&lt;=0),"WeanAlt2","")
&amp;IFERROR(IF(AND((FB$44-FB49                                                                                     )&gt;(FB$44-FC$44),(FB$44-FB49                                                                                     )&lt;=0),"Join-"    &amp;FB48,""),"")
&amp;IFERROR(IF(AND((FB$44-FB49-INDEX(Sheep!$V$327:$V$334,FB48,1))&gt;(FB$44-FC$44),(FB$44-FB49-INDEX(Sheep!$V$327:$V$334,FB48,1))&lt;=0),"Scan-"  &amp;FB48,""),"")
&amp;IFERROR(IF(AND((FB$44-FB49-150                                                                            )&gt;(FB$44-FC$44),(FB$44-FB49-150                                                                             )&lt;=0),"Birth-" &amp;FB48,""),"")
&amp;IFERROR(IF(AND((FB$44-FB49-150-Sheep!$R$320                                           )&gt;(FB$44-FC$44),(FB$44-FB49-150-Sheep!$R$320                                            )&lt;=0),"Wean-"&amp;FB48,""),"")
&amp;IFERROR(IF(AND((FB$44-FB49-150-Sheep!$R$321                                           )&gt;(FB$44-FC$44),(FB$44-FB49-150-Sheep!$R$321                                            )&lt;=0),"Alt1-"   &amp;FB48,""),"")
&amp;IFERROR(IF(AND((FB$44-FB49-150-Sheep!$R$322                                           )&gt;(FB$44-FC$44),(FB$44-FB49-150-Sheep!$R$322                                            )&lt;=0),"Alt2-"   &amp;FB48,""),"")</f>
        <v/>
      </c>
      <c r="FC50" s="440" t="str">
        <f xml:space="preserve">                    IF(AND((FC$44                                  -Sheep!$N$253                               )&gt;(FC$44-FD$44),(FC$44                                  -Sheep!$N$253                                )&lt;=0),"Born","")
&amp;                   IF(AND((FC$44-Sheep!$R$320-Sheep!$N$253                                )&gt;(FC$44-FD$44),(FC$44-Sheep!$R$320-Sheep!$N$253                                )&lt;=0),"WeanStd","")
&amp;                   IF(AND((FC$44-Sheep!$R$321-Sheep!$N$253                                )&gt;(FC$44-FD$44),(FC$44-Sheep!$R$321-Sheep!$N$253                                )&lt;=0),"WeanAlt1","")
&amp;                   IF(AND((FC$44-Sheep!$R$322-Sheep!$N$253                                )&gt;(FC$44-FD$44),(FC$44-Sheep!$R$322-Sheep!$N$253                                )&lt;=0),"WeanAlt2","")
&amp;IFERROR(IF(AND((FC$44-FC49                                                                                     )&gt;(FC$44-FD$44),(FC$44-FC49                                                                                     )&lt;=0),"Join-"    &amp;FC48,""),"")
&amp;IFERROR(IF(AND((FC$44-FC49-INDEX(Sheep!$V$327:$V$334,FC48,1))&gt;(FC$44-FD$44),(FC$44-FC49-INDEX(Sheep!$V$327:$V$334,FC48,1))&lt;=0),"Scan-"  &amp;FC48,""),"")
&amp;IFERROR(IF(AND((FC$44-FC49-150                                                                            )&gt;(FC$44-FD$44),(FC$44-FC49-150                                                                             )&lt;=0),"Birth-" &amp;FC48,""),"")
&amp;IFERROR(IF(AND((FC$44-FC49-150-Sheep!$R$320                                           )&gt;(FC$44-FD$44),(FC$44-FC49-150-Sheep!$R$320                                            )&lt;=0),"Wean-"&amp;FC48,""),"")
&amp;IFERROR(IF(AND((FC$44-FC49-150-Sheep!$R$321                                           )&gt;(FC$44-FD$44),(FC$44-FC49-150-Sheep!$R$321                                            )&lt;=0),"Alt1-"   &amp;FC48,""),"")
&amp;IFERROR(IF(AND((FC$44-FC49-150-Sheep!$R$322                                           )&gt;(FC$44-FD$44),(FC$44-FC49-150-Sheep!$R$322                                            )&lt;=0),"Alt2-"   &amp;FC48,""),"")</f>
        <v/>
      </c>
      <c r="FD50" s="440" t="str">
        <f xml:space="preserve">                    IF(AND((FD$44                                  -Sheep!$N$253                               )&gt;(FD$44-FE$44),(FD$44                                  -Sheep!$N$253                                )&lt;=0),"Born","")
&amp;                   IF(AND((FD$44-Sheep!$R$320-Sheep!$N$253                                )&gt;(FD$44-FE$44),(FD$44-Sheep!$R$320-Sheep!$N$253                                )&lt;=0),"WeanStd","")
&amp;                   IF(AND((FD$44-Sheep!$R$321-Sheep!$N$253                                )&gt;(FD$44-FE$44),(FD$44-Sheep!$R$321-Sheep!$N$253                                )&lt;=0),"WeanAlt1","")
&amp;                   IF(AND((FD$44-Sheep!$R$322-Sheep!$N$253                                )&gt;(FD$44-FE$44),(FD$44-Sheep!$R$322-Sheep!$N$253                                )&lt;=0),"WeanAlt2","")
&amp;IFERROR(IF(AND((FD$44-FD49                                                                                     )&gt;(FD$44-FE$44),(FD$44-FD49                                                                                     )&lt;=0),"Join-"    &amp;FD48,""),"")
&amp;IFERROR(IF(AND((FD$44-FD49-INDEX(Sheep!$V$327:$V$334,FD48,1))&gt;(FD$44-FE$44),(FD$44-FD49-INDEX(Sheep!$V$327:$V$334,FD48,1))&lt;=0),"Scan-"  &amp;FD48,""),"")
&amp;IFERROR(IF(AND((FD$44-FD49-150                                                                            )&gt;(FD$44-FE$44),(FD$44-FD49-150                                                                             )&lt;=0),"Birth-" &amp;FD48,""),"")
&amp;IFERROR(IF(AND((FD$44-FD49-150-Sheep!$R$320                                           )&gt;(FD$44-FE$44),(FD$44-FD49-150-Sheep!$R$320                                            )&lt;=0),"Wean-"&amp;FD48,""),"")
&amp;IFERROR(IF(AND((FD$44-FD49-150-Sheep!$R$321                                           )&gt;(FD$44-FE$44),(FD$44-FD49-150-Sheep!$R$321                                            )&lt;=0),"Alt1-"   &amp;FD48,""),"")
&amp;IFERROR(IF(AND((FD$44-FD49-150-Sheep!$R$322                                           )&gt;(FD$44-FE$44),(FD$44-FD49-150-Sheep!$R$322                                            )&lt;=0),"Alt2-"   &amp;FD48,""),"")</f>
        <v>Alt2-2</v>
      </c>
      <c r="FE50" s="440" t="str">
        <f xml:space="preserve">                    IF(AND((FE$44                                  -Sheep!$N$253                               )&gt;(FE$44-FF$44),(FE$44                                  -Sheep!$N$253                                )&lt;=0),"Born","")
&amp;                   IF(AND((FE$44-Sheep!$R$320-Sheep!$N$253                                )&gt;(FE$44-FF$44),(FE$44-Sheep!$R$320-Sheep!$N$253                                )&lt;=0),"WeanStd","")
&amp;                   IF(AND((FE$44-Sheep!$R$321-Sheep!$N$253                                )&gt;(FE$44-FF$44),(FE$44-Sheep!$R$321-Sheep!$N$253                                )&lt;=0),"WeanAlt1","")
&amp;                   IF(AND((FE$44-Sheep!$R$322-Sheep!$N$253                                )&gt;(FE$44-FF$44),(FE$44-Sheep!$R$322-Sheep!$N$253                                )&lt;=0),"WeanAlt2","")
&amp;IFERROR(IF(AND((FE$44-FE49                                                                                     )&gt;(FE$44-FF$44),(FE$44-FE49                                                                                     )&lt;=0),"Join-"    &amp;FE48,""),"")
&amp;IFERROR(IF(AND((FE$44-FE49-INDEX(Sheep!$V$327:$V$334,FE48,1))&gt;(FE$44-FF$44),(FE$44-FE49-INDEX(Sheep!$V$327:$V$334,FE48,1))&lt;=0),"Scan-"  &amp;FE48,""),"")
&amp;IFERROR(IF(AND((FE$44-FE49-150                                                                            )&gt;(FE$44-FF$44),(FE$44-FE49-150                                                                             )&lt;=0),"Birth-" &amp;FE48,""),"")
&amp;IFERROR(IF(AND((FE$44-FE49-150-Sheep!$R$320                                           )&gt;(FE$44-FF$44),(FE$44-FE49-150-Sheep!$R$320                                            )&lt;=0),"Wean-"&amp;FE48,""),"")
&amp;IFERROR(IF(AND((FE$44-FE49-150-Sheep!$R$321                                           )&gt;(FE$44-FF$44),(FE$44-FE49-150-Sheep!$R$321                                            )&lt;=0),"Alt1-"   &amp;FE48,""),"")
&amp;IFERROR(IF(AND((FE$44-FE49-150-Sheep!$R$322                                           )&gt;(FE$44-FF$44),(FE$44-FE49-150-Sheep!$R$322                                            )&lt;=0),"Alt2-"   &amp;FE48,""),"")</f>
        <v/>
      </c>
      <c r="FF50" s="440" t="str">
        <f xml:space="preserve">                    IF(AND((FF$44                                  -Sheep!$N$253                               )&gt;(FF$44-FG$44),(FF$44                                  -Sheep!$N$253                                )&lt;=0),"Born","")
&amp;                   IF(AND((FF$44-Sheep!$R$320-Sheep!$N$253                                )&gt;(FF$44-FG$44),(FF$44-Sheep!$R$320-Sheep!$N$253                                )&lt;=0),"WeanStd","")
&amp;                   IF(AND((FF$44-Sheep!$R$321-Sheep!$N$253                                )&gt;(FF$44-FG$44),(FF$44-Sheep!$R$321-Sheep!$N$253                                )&lt;=0),"WeanAlt1","")
&amp;                   IF(AND((FF$44-Sheep!$R$322-Sheep!$N$253                                )&gt;(FF$44-FG$44),(FF$44-Sheep!$R$322-Sheep!$N$253                                )&lt;=0),"WeanAlt2","")
&amp;IFERROR(IF(AND((FF$44-FF49                                                                                     )&gt;(FF$44-FG$44),(FF$44-FF49                                                                                     )&lt;=0),"Join-"    &amp;FF48,""),"")
&amp;IFERROR(IF(AND((FF$44-FF49-INDEX(Sheep!$V$327:$V$334,FF48,1))&gt;(FF$44-FG$44),(FF$44-FF49-INDEX(Sheep!$V$327:$V$334,FF48,1))&lt;=0),"Scan-"  &amp;FF48,""),"")
&amp;IFERROR(IF(AND((FF$44-FF49-150                                                                            )&gt;(FF$44-FG$44),(FF$44-FF49-150                                                                             )&lt;=0),"Birth-" &amp;FF48,""),"")
&amp;IFERROR(IF(AND((FF$44-FF49-150-Sheep!$R$320                                           )&gt;(FF$44-FG$44),(FF$44-FF49-150-Sheep!$R$320                                            )&lt;=0),"Wean-"&amp;FF48,""),"")
&amp;IFERROR(IF(AND((FF$44-FF49-150-Sheep!$R$321                                           )&gt;(FF$44-FG$44),(FF$44-FF49-150-Sheep!$R$321                                            )&lt;=0),"Alt1-"   &amp;FF48,""),"")
&amp;IFERROR(IF(AND((FF$44-FF49-150-Sheep!$R$322                                           )&gt;(FF$44-FG$44),(FF$44-FF49-150-Sheep!$R$322                                            )&lt;=0),"Alt2-"   &amp;FF48,""),"")</f>
        <v/>
      </c>
      <c r="FG50" s="440" t="str">
        <f xml:space="preserve">                    IF(AND((FG$44                                  -Sheep!$N$253                               )&gt;(FG$44-FH$44),(FG$44                                  -Sheep!$N$253                                )&lt;=0),"Born","")
&amp;                   IF(AND((FG$44-Sheep!$R$320-Sheep!$N$253                                )&gt;(FG$44-FH$44),(FG$44-Sheep!$R$320-Sheep!$N$253                                )&lt;=0),"WeanStd","")
&amp;                   IF(AND((FG$44-Sheep!$R$321-Sheep!$N$253                                )&gt;(FG$44-FH$44),(FG$44-Sheep!$R$321-Sheep!$N$253                                )&lt;=0),"WeanAlt1","")
&amp;                   IF(AND((FG$44-Sheep!$R$322-Sheep!$N$253                                )&gt;(FG$44-FH$44),(FG$44-Sheep!$R$322-Sheep!$N$253                                )&lt;=0),"WeanAlt2","")
&amp;IFERROR(IF(AND((FG$44-FG49                                                                                     )&gt;(FG$44-FH$44),(FG$44-FG49                                                                                     )&lt;=0),"Join-"    &amp;FG48,""),"")
&amp;IFERROR(IF(AND((FG$44-FG49-INDEX(Sheep!$V$327:$V$334,FG48,1))&gt;(FG$44-FH$44),(FG$44-FG49-INDEX(Sheep!$V$327:$V$334,FG48,1))&lt;=0),"Scan-"  &amp;FG48,""),"")
&amp;IFERROR(IF(AND((FG$44-FG49-150                                                                            )&gt;(FG$44-FH$44),(FG$44-FG49-150                                                                             )&lt;=0),"Birth-" &amp;FG48,""),"")
&amp;IFERROR(IF(AND((FG$44-FG49-150-Sheep!$R$320                                           )&gt;(FG$44-FH$44),(FG$44-FG49-150-Sheep!$R$320                                            )&lt;=0),"Wean-"&amp;FG48,""),"")
&amp;IFERROR(IF(AND((FG$44-FG49-150-Sheep!$R$321                                           )&gt;(FG$44-FH$44),(FG$44-FG49-150-Sheep!$R$321                                            )&lt;=0),"Alt1-"   &amp;FG48,""),"")
&amp;IFERROR(IF(AND((FG$44-FG49-150-Sheep!$R$322                                           )&gt;(FG$44-FH$44),(FG$44-FG49-150-Sheep!$R$322                                            )&lt;=0),"Alt2-"   &amp;FG48,""),"")</f>
        <v/>
      </c>
      <c r="FH50" s="440" t="str">
        <f xml:space="preserve">                    IF(AND((FH$44                                  -Sheep!$N$253                               )&gt;(FH$44-FI$44),(FH$44                                  -Sheep!$N$253                                )&lt;=0),"Born","")
&amp;                   IF(AND((FH$44-Sheep!$R$320-Sheep!$N$253                                )&gt;(FH$44-FI$44),(FH$44-Sheep!$R$320-Sheep!$N$253                                )&lt;=0),"WeanStd","")
&amp;                   IF(AND((FH$44-Sheep!$R$321-Sheep!$N$253                                )&gt;(FH$44-FI$44),(FH$44-Sheep!$R$321-Sheep!$N$253                                )&lt;=0),"WeanAlt1","")
&amp;                   IF(AND((FH$44-Sheep!$R$322-Sheep!$N$253                                )&gt;(FH$44-FI$44),(FH$44-Sheep!$R$322-Sheep!$N$253                                )&lt;=0),"WeanAlt2","")
&amp;IFERROR(IF(AND((FH$44-FH49                                                                                     )&gt;(FH$44-FI$44),(FH$44-FH49                                                                                     )&lt;=0),"Join-"    &amp;FH48,""),"")
&amp;IFERROR(IF(AND((FH$44-FH49-INDEX(Sheep!$V$327:$V$334,FH48,1))&gt;(FH$44-FI$44),(FH$44-FH49-INDEX(Sheep!$V$327:$V$334,FH48,1))&lt;=0),"Scan-"  &amp;FH48,""),"")
&amp;IFERROR(IF(AND((FH$44-FH49-150                                                                            )&gt;(FH$44-FI$44),(FH$44-FH49-150                                                                             )&lt;=0),"Birth-" &amp;FH48,""),"")
&amp;IFERROR(IF(AND((FH$44-FH49-150-Sheep!$R$320                                           )&gt;(FH$44-FI$44),(FH$44-FH49-150-Sheep!$R$320                                            )&lt;=0),"Wean-"&amp;FH48,""),"")
&amp;IFERROR(IF(AND((FH$44-FH49-150-Sheep!$R$321                                           )&gt;(FH$44-FI$44),(FH$44-FH49-150-Sheep!$R$321                                            )&lt;=0),"Alt1-"   &amp;FH48,""),"")
&amp;IFERROR(IF(AND((FH$44-FH49-150-Sheep!$R$322                                           )&gt;(FH$44-FI$44),(FH$44-FH49-150-Sheep!$R$322                                            )&lt;=0),"Alt2-"   &amp;FH48,""),"")</f>
        <v/>
      </c>
      <c r="FI50" s="440" t="str">
        <f xml:space="preserve">                    IF(AND((FI$44                                  -Sheep!$N$253                               )&gt;(FI$44-FJ$44),(FI$44                                  -Sheep!$N$253                                )&lt;=0),"Born","")
&amp;                   IF(AND((FI$44-Sheep!$R$320-Sheep!$N$253                                )&gt;(FI$44-FJ$44),(FI$44-Sheep!$R$320-Sheep!$N$253                                )&lt;=0),"WeanStd","")
&amp;                   IF(AND((FI$44-Sheep!$R$321-Sheep!$N$253                                )&gt;(FI$44-FJ$44),(FI$44-Sheep!$R$321-Sheep!$N$253                                )&lt;=0),"WeanAlt1","")
&amp;                   IF(AND((FI$44-Sheep!$R$322-Sheep!$N$253                                )&gt;(FI$44-FJ$44),(FI$44-Sheep!$R$322-Sheep!$N$253                                )&lt;=0),"WeanAlt2","")
&amp;IFERROR(IF(AND((FI$44-FI49                                                                                     )&gt;(FI$44-FJ$44),(FI$44-FI49                                                                                     )&lt;=0),"Join-"    &amp;FI48,""),"")
&amp;IFERROR(IF(AND((FI$44-FI49-INDEX(Sheep!$V$327:$V$334,FI48,1))&gt;(FI$44-FJ$44),(FI$44-FI49-INDEX(Sheep!$V$327:$V$334,FI48,1))&lt;=0),"Scan-"  &amp;FI48,""),"")
&amp;IFERROR(IF(AND((FI$44-FI49-150                                                                            )&gt;(FI$44-FJ$44),(FI$44-FI49-150                                                                             )&lt;=0),"Birth-" &amp;FI48,""),"")
&amp;IFERROR(IF(AND((FI$44-FI49-150-Sheep!$R$320                                           )&gt;(FI$44-FJ$44),(FI$44-FI49-150-Sheep!$R$320                                            )&lt;=0),"Wean-"&amp;FI48,""),"")
&amp;IFERROR(IF(AND((FI$44-FI49-150-Sheep!$R$321                                           )&gt;(FI$44-FJ$44),(FI$44-FI49-150-Sheep!$R$321                                            )&lt;=0),"Alt1-"   &amp;FI48,""),"")
&amp;IFERROR(IF(AND((FI$44-FI49-150-Sheep!$R$322                                           )&gt;(FI$44-FJ$44),(FI$44-FI49-150-Sheep!$R$322                                            )&lt;=0),"Alt2-"   &amp;FI48,""),"")</f>
        <v/>
      </c>
      <c r="FJ50" s="440" t="str">
        <f xml:space="preserve">                    IF(AND((FJ$44                                  -Sheep!$N$253                               )&gt;(FJ$44-FK$44),(FJ$44                                  -Sheep!$N$253                                )&lt;=0),"Born","")
&amp;                   IF(AND((FJ$44-Sheep!$R$320-Sheep!$N$253                                )&gt;(FJ$44-FK$44),(FJ$44-Sheep!$R$320-Sheep!$N$253                                )&lt;=0),"WeanStd","")
&amp;                   IF(AND((FJ$44-Sheep!$R$321-Sheep!$N$253                                )&gt;(FJ$44-FK$44),(FJ$44-Sheep!$R$321-Sheep!$N$253                                )&lt;=0),"WeanAlt1","")
&amp;                   IF(AND((FJ$44-Sheep!$R$322-Sheep!$N$253                                )&gt;(FJ$44-FK$44),(FJ$44-Sheep!$R$322-Sheep!$N$253                                )&lt;=0),"WeanAlt2","")
&amp;IFERROR(IF(AND((FJ$44-FJ49                                                                                     )&gt;(FJ$44-FK$44),(FJ$44-FJ49                                                                                     )&lt;=0),"Join-"    &amp;FJ48,""),"")
&amp;IFERROR(IF(AND((FJ$44-FJ49-INDEX(Sheep!$V$327:$V$334,FJ48,1))&gt;(FJ$44-FK$44),(FJ$44-FJ49-INDEX(Sheep!$V$327:$V$334,FJ48,1))&lt;=0),"Scan-"  &amp;FJ48,""),"")
&amp;IFERROR(IF(AND((FJ$44-FJ49-150                                                                            )&gt;(FJ$44-FK$44),(FJ$44-FJ49-150                                                                             )&lt;=0),"Birth-" &amp;FJ48,""),"")
&amp;IFERROR(IF(AND((FJ$44-FJ49-150-Sheep!$R$320                                           )&gt;(FJ$44-FK$44),(FJ$44-FJ49-150-Sheep!$R$320                                            )&lt;=0),"Wean-"&amp;FJ48,""),"")
&amp;IFERROR(IF(AND((FJ$44-FJ49-150-Sheep!$R$321                                           )&gt;(FJ$44-FK$44),(FJ$44-FJ49-150-Sheep!$R$321                                            )&lt;=0),"Alt1-"   &amp;FJ48,""),"")
&amp;IFERROR(IF(AND((FJ$44-FJ49-150-Sheep!$R$322                                           )&gt;(FJ$44-FK$44),(FJ$44-FJ49-150-Sheep!$R$322                                            )&lt;=0),"Alt2-"   &amp;FJ48,""),"")</f>
        <v/>
      </c>
      <c r="FK50" s="440" t="str">
        <f xml:space="preserve">                    IF(AND((FK$44                                  -Sheep!$N$253                               )&gt;(FK$44-FL$44),(FK$44                                  -Sheep!$N$253                                )&lt;=0),"Born","")
&amp;                   IF(AND((FK$44-Sheep!$R$320-Sheep!$N$253                                )&gt;(FK$44-FL$44),(FK$44-Sheep!$R$320-Sheep!$N$253                                )&lt;=0),"WeanStd","")
&amp;                   IF(AND((FK$44-Sheep!$R$321-Sheep!$N$253                                )&gt;(FK$44-FL$44),(FK$44-Sheep!$R$321-Sheep!$N$253                                )&lt;=0),"WeanAlt1","")
&amp;                   IF(AND((FK$44-Sheep!$R$322-Sheep!$N$253                                )&gt;(FK$44-FL$44),(FK$44-Sheep!$R$322-Sheep!$N$253                                )&lt;=0),"WeanAlt2","")
&amp;IFERROR(IF(AND((FK$44-FK49                                                                                     )&gt;(FK$44-FL$44),(FK$44-FK49                                                                                     )&lt;=0),"Join-"    &amp;FK48,""),"")
&amp;IFERROR(IF(AND((FK$44-FK49-INDEX(Sheep!$V$327:$V$334,FK48,1))&gt;(FK$44-FL$44),(FK$44-FK49-INDEX(Sheep!$V$327:$V$334,FK48,1))&lt;=0),"Scan-"  &amp;FK48,""),"")
&amp;IFERROR(IF(AND((FK$44-FK49-150                                                                            )&gt;(FK$44-FL$44),(FK$44-FK49-150                                                                             )&lt;=0),"Birth-" &amp;FK48,""),"")
&amp;IFERROR(IF(AND((FK$44-FK49-150-Sheep!$R$320                                           )&gt;(FK$44-FL$44),(FK$44-FK49-150-Sheep!$R$320                                            )&lt;=0),"Wean-"&amp;FK48,""),"")
&amp;IFERROR(IF(AND((FK$44-FK49-150-Sheep!$R$321                                           )&gt;(FK$44-FL$44),(FK$44-FK49-150-Sheep!$R$321                                            )&lt;=0),"Alt1-"   &amp;FK48,""),"")
&amp;IFERROR(IF(AND((FK$44-FK49-150-Sheep!$R$322                                           )&gt;(FK$44-FL$44),(FK$44-FK49-150-Sheep!$R$322                                            )&lt;=0),"Alt2-"   &amp;FK48,""),"")</f>
        <v/>
      </c>
      <c r="FL50" s="440" t="str">
        <f xml:space="preserve">                    IF(AND((FL$44                                  -Sheep!$N$253                               )&gt;(FL$44-FM$44),(FL$44                                  -Sheep!$N$253                                )&lt;=0),"Born","")
&amp;                   IF(AND((FL$44-Sheep!$R$320-Sheep!$N$253                                )&gt;(FL$44-FM$44),(FL$44-Sheep!$R$320-Sheep!$N$253                                )&lt;=0),"WeanStd","")
&amp;                   IF(AND((FL$44-Sheep!$R$321-Sheep!$N$253                                )&gt;(FL$44-FM$44),(FL$44-Sheep!$R$321-Sheep!$N$253                                )&lt;=0),"WeanAlt1","")
&amp;                   IF(AND((FL$44-Sheep!$R$322-Sheep!$N$253                                )&gt;(FL$44-FM$44),(FL$44-Sheep!$R$322-Sheep!$N$253                                )&lt;=0),"WeanAlt2","")
&amp;IFERROR(IF(AND((FL$44-FL49                                                                                     )&gt;(FL$44-FM$44),(FL$44-FL49                                                                                     )&lt;=0),"Join-"    &amp;FL48,""),"")
&amp;IFERROR(IF(AND((FL$44-FL49-INDEX(Sheep!$V$327:$V$334,FL48,1))&gt;(FL$44-FM$44),(FL$44-FL49-INDEX(Sheep!$V$327:$V$334,FL48,1))&lt;=0),"Scan-"  &amp;FL48,""),"")
&amp;IFERROR(IF(AND((FL$44-FL49-150                                                                            )&gt;(FL$44-FM$44),(FL$44-FL49-150                                                                             )&lt;=0),"Birth-" &amp;FL48,""),"")
&amp;IFERROR(IF(AND((FL$44-FL49-150-Sheep!$R$320                                           )&gt;(FL$44-FM$44),(FL$44-FL49-150-Sheep!$R$320                                            )&lt;=0),"Wean-"&amp;FL48,""),"")
&amp;IFERROR(IF(AND((FL$44-FL49-150-Sheep!$R$321                                           )&gt;(FL$44-FM$44),(FL$44-FL49-150-Sheep!$R$321                                            )&lt;=0),"Alt1-"   &amp;FL48,""),"")
&amp;IFERROR(IF(AND((FL$44-FL49-150-Sheep!$R$322                                           )&gt;(FL$44-FM$44),(FL$44-FL49-150-Sheep!$R$322                                            )&lt;=0),"Alt2-"   &amp;FL48,""),"")</f>
        <v/>
      </c>
      <c r="FM50" s="440" t="str">
        <f xml:space="preserve">                    IF(AND((FM$44                                  -Sheep!$N$253                               )&gt;(FM$44-FN$44),(FM$44                                  -Sheep!$N$253                                )&lt;=0),"Born","")
&amp;                   IF(AND((FM$44-Sheep!$R$320-Sheep!$N$253                                )&gt;(FM$44-FN$44),(FM$44-Sheep!$R$320-Sheep!$N$253                                )&lt;=0),"WeanStd","")
&amp;                   IF(AND((FM$44-Sheep!$R$321-Sheep!$N$253                                )&gt;(FM$44-FN$44),(FM$44-Sheep!$R$321-Sheep!$N$253                                )&lt;=0),"WeanAlt1","")
&amp;                   IF(AND((FM$44-Sheep!$R$322-Sheep!$N$253                                )&gt;(FM$44-FN$44),(FM$44-Sheep!$R$322-Sheep!$N$253                                )&lt;=0),"WeanAlt2","")
&amp;IFERROR(IF(AND((FM$44-FM49                                                                                     )&gt;(FM$44-FN$44),(FM$44-FM49                                                                                     )&lt;=0),"Join-"    &amp;FM48,""),"")
&amp;IFERROR(IF(AND((FM$44-FM49-INDEX(Sheep!$V$327:$V$334,FM48,1))&gt;(FM$44-FN$44),(FM$44-FM49-INDEX(Sheep!$V$327:$V$334,FM48,1))&lt;=0),"Scan-"  &amp;FM48,""),"")
&amp;IFERROR(IF(AND((FM$44-FM49-150                                                                            )&gt;(FM$44-FN$44),(FM$44-FM49-150                                                                             )&lt;=0),"Birth-" &amp;FM48,""),"")
&amp;IFERROR(IF(AND((FM$44-FM49-150-Sheep!$R$320                                           )&gt;(FM$44-FN$44),(FM$44-FM49-150-Sheep!$R$320                                            )&lt;=0),"Wean-"&amp;FM48,""),"")
&amp;IFERROR(IF(AND((FM$44-FM49-150-Sheep!$R$321                                           )&gt;(FM$44-FN$44),(FM$44-FM49-150-Sheep!$R$321                                            )&lt;=0),"Alt1-"   &amp;FM48,""),"")
&amp;IFERROR(IF(AND((FM$44-FM49-150-Sheep!$R$322                                           )&gt;(FM$44-FN$44),(FM$44-FM49-150-Sheep!$R$322                                            )&lt;=0),"Alt2-"   &amp;FM48,""),"")</f>
        <v>Join-3</v>
      </c>
      <c r="FN50" s="440" t="str">
        <f xml:space="preserve">                    IF(AND((FN$44                                  -Sheep!$N$253                               )&gt;(FN$44-FO$44),(FN$44                                  -Sheep!$N$253                                )&lt;=0),"Born","")
&amp;                   IF(AND((FN$44-Sheep!$R$320-Sheep!$N$253                                )&gt;(FN$44-FO$44),(FN$44-Sheep!$R$320-Sheep!$N$253                                )&lt;=0),"WeanStd","")
&amp;                   IF(AND((FN$44-Sheep!$R$321-Sheep!$N$253                                )&gt;(FN$44-FO$44),(FN$44-Sheep!$R$321-Sheep!$N$253                                )&lt;=0),"WeanAlt1","")
&amp;                   IF(AND((FN$44-Sheep!$R$322-Sheep!$N$253                                )&gt;(FN$44-FO$44),(FN$44-Sheep!$R$322-Sheep!$N$253                                )&lt;=0),"WeanAlt2","")
&amp;IFERROR(IF(AND((FN$44-FN49                                                                                     )&gt;(FN$44-FO$44),(FN$44-FN49                                                                                     )&lt;=0),"Join-"    &amp;FN48,""),"")
&amp;IFERROR(IF(AND((FN$44-FN49-INDEX(Sheep!$V$327:$V$334,FN48,1))&gt;(FN$44-FO$44),(FN$44-FN49-INDEX(Sheep!$V$327:$V$334,FN48,1))&lt;=0),"Scan-"  &amp;FN48,""),"")
&amp;IFERROR(IF(AND((FN$44-FN49-150                                                                            )&gt;(FN$44-FO$44),(FN$44-FN49-150                                                                             )&lt;=0),"Birth-" &amp;FN48,""),"")
&amp;IFERROR(IF(AND((FN$44-FN49-150-Sheep!$R$320                                           )&gt;(FN$44-FO$44),(FN$44-FN49-150-Sheep!$R$320                                            )&lt;=0),"Wean-"&amp;FN48,""),"")
&amp;IFERROR(IF(AND((FN$44-FN49-150-Sheep!$R$321                                           )&gt;(FN$44-FO$44),(FN$44-FN49-150-Sheep!$R$321                                            )&lt;=0),"Alt1-"   &amp;FN48,""),"")
&amp;IFERROR(IF(AND((FN$44-FN49-150-Sheep!$R$322                                           )&gt;(FN$44-FO$44),(FN$44-FN49-150-Sheep!$R$322                                            )&lt;=0),"Alt2-"   &amp;FN48,""),"")</f>
        <v/>
      </c>
      <c r="FO50" s="440" t="str">
        <f xml:space="preserve">                    IF(AND((FO$44                                  -Sheep!$N$253                               )&gt;(FO$44-FP$44),(FO$44                                  -Sheep!$N$253                                )&lt;=0),"Born","")
&amp;                   IF(AND((FO$44-Sheep!$R$320-Sheep!$N$253                                )&gt;(FO$44-FP$44),(FO$44-Sheep!$R$320-Sheep!$N$253                                )&lt;=0),"WeanStd","")
&amp;                   IF(AND((FO$44-Sheep!$R$321-Sheep!$N$253                                )&gt;(FO$44-FP$44),(FO$44-Sheep!$R$321-Sheep!$N$253                                )&lt;=0),"WeanAlt1","")
&amp;                   IF(AND((FO$44-Sheep!$R$322-Sheep!$N$253                                )&gt;(FO$44-FP$44),(FO$44-Sheep!$R$322-Sheep!$N$253                                )&lt;=0),"WeanAlt2","")
&amp;IFERROR(IF(AND((FO$44-FO49                                                                                     )&gt;(FO$44-FP$44),(FO$44-FO49                                                                                     )&lt;=0),"Join-"    &amp;FO48,""),"")
&amp;IFERROR(IF(AND((FO$44-FO49-INDEX(Sheep!$V$327:$V$334,FO48,1))&gt;(FO$44-FP$44),(FO$44-FO49-INDEX(Sheep!$V$327:$V$334,FO48,1))&lt;=0),"Scan-"  &amp;FO48,""),"")
&amp;IFERROR(IF(AND((FO$44-FO49-150                                                                            )&gt;(FO$44-FP$44),(FO$44-FO49-150                                                                             )&lt;=0),"Birth-" &amp;FO48,""),"")
&amp;IFERROR(IF(AND((FO$44-FO49-150-Sheep!$R$320                                           )&gt;(FO$44-FP$44),(FO$44-FO49-150-Sheep!$R$320                                            )&lt;=0),"Wean-"&amp;FO48,""),"")
&amp;IFERROR(IF(AND((FO$44-FO49-150-Sheep!$R$321                                           )&gt;(FO$44-FP$44),(FO$44-FO49-150-Sheep!$R$321                                            )&lt;=0),"Alt1-"   &amp;FO48,""),"")
&amp;IFERROR(IF(AND((FO$44-FO49-150-Sheep!$R$322                                           )&gt;(FO$44-FP$44),(FO$44-FO49-150-Sheep!$R$322                                            )&lt;=0),"Alt2-"   &amp;FO48,""),"")</f>
        <v/>
      </c>
      <c r="FP50" s="440" t="str">
        <f xml:space="preserve">                    IF(AND((FP$44                                  -Sheep!$N$253                               )&gt;(FP$44-FQ$44),(FP$44                                  -Sheep!$N$253                                )&lt;=0),"Born","")
&amp;                   IF(AND((FP$44-Sheep!$R$320-Sheep!$N$253                                )&gt;(FP$44-FQ$44),(FP$44-Sheep!$R$320-Sheep!$N$253                                )&lt;=0),"WeanStd","")
&amp;                   IF(AND((FP$44-Sheep!$R$321-Sheep!$N$253                                )&gt;(FP$44-FQ$44),(FP$44-Sheep!$R$321-Sheep!$N$253                                )&lt;=0),"WeanAlt1","")
&amp;                   IF(AND((FP$44-Sheep!$R$322-Sheep!$N$253                                )&gt;(FP$44-FQ$44),(FP$44-Sheep!$R$322-Sheep!$N$253                                )&lt;=0),"WeanAlt2","")
&amp;IFERROR(IF(AND((FP$44-FP49                                                                                     )&gt;(FP$44-FQ$44),(FP$44-FP49                                                                                     )&lt;=0),"Join-"    &amp;FP48,""),"")
&amp;IFERROR(IF(AND((FP$44-FP49-INDEX(Sheep!$V$327:$V$334,FP48,1))&gt;(FP$44-FQ$44),(FP$44-FP49-INDEX(Sheep!$V$327:$V$334,FP48,1))&lt;=0),"Scan-"  &amp;FP48,""),"")
&amp;IFERROR(IF(AND((FP$44-FP49-150                                                                            )&gt;(FP$44-FQ$44),(FP$44-FP49-150                                                                             )&lt;=0),"Birth-" &amp;FP48,""),"")
&amp;IFERROR(IF(AND((FP$44-FP49-150-Sheep!$R$320                                           )&gt;(FP$44-FQ$44),(FP$44-FP49-150-Sheep!$R$320                                            )&lt;=0),"Wean-"&amp;FP48,""),"")
&amp;IFERROR(IF(AND((FP$44-FP49-150-Sheep!$R$321                                           )&gt;(FP$44-FQ$44),(FP$44-FP49-150-Sheep!$R$321                                            )&lt;=0),"Alt1-"   &amp;FP48,""),"")
&amp;IFERROR(IF(AND((FP$44-FP49-150-Sheep!$R$322                                           )&gt;(FP$44-FQ$44),(FP$44-FP49-150-Sheep!$R$322                                            )&lt;=0),"Alt2-"   &amp;FP48,""),"")</f>
        <v/>
      </c>
      <c r="FQ50" s="440" t="str">
        <f xml:space="preserve">                    IF(AND((FQ$44                                  -Sheep!$N$253                               )&gt;(FQ$44-FR$44),(FQ$44                                  -Sheep!$N$253                                )&lt;=0),"Born","")
&amp;                   IF(AND((FQ$44-Sheep!$R$320-Sheep!$N$253                                )&gt;(FQ$44-FR$44),(FQ$44-Sheep!$R$320-Sheep!$N$253                                )&lt;=0),"WeanStd","")
&amp;                   IF(AND((FQ$44-Sheep!$R$321-Sheep!$N$253                                )&gt;(FQ$44-FR$44),(FQ$44-Sheep!$R$321-Sheep!$N$253                                )&lt;=0),"WeanAlt1","")
&amp;                   IF(AND((FQ$44-Sheep!$R$322-Sheep!$N$253                                )&gt;(FQ$44-FR$44),(FQ$44-Sheep!$R$322-Sheep!$N$253                                )&lt;=0),"WeanAlt2","")
&amp;IFERROR(IF(AND((FQ$44-FQ49                                                                                     )&gt;(FQ$44-FR$44),(FQ$44-FQ49                                                                                     )&lt;=0),"Join-"    &amp;FQ48,""),"")
&amp;IFERROR(IF(AND((FQ$44-FQ49-INDEX(Sheep!$V$327:$V$334,FQ48,1))&gt;(FQ$44-FR$44),(FQ$44-FQ49-INDEX(Sheep!$V$327:$V$334,FQ48,1))&lt;=0),"Scan-"  &amp;FQ48,""),"")
&amp;IFERROR(IF(AND((FQ$44-FQ49-150                                                                            )&gt;(FQ$44-FR$44),(FQ$44-FQ49-150                                                                             )&lt;=0),"Birth-" &amp;FQ48,""),"")
&amp;IFERROR(IF(AND((FQ$44-FQ49-150-Sheep!$R$320                                           )&gt;(FQ$44-FR$44),(FQ$44-FQ49-150-Sheep!$R$320                                            )&lt;=0),"Wean-"&amp;FQ48,""),"")
&amp;IFERROR(IF(AND((FQ$44-FQ49-150-Sheep!$R$321                                           )&gt;(FQ$44-FR$44),(FQ$44-FQ49-150-Sheep!$R$321                                            )&lt;=0),"Alt1-"   &amp;FQ48,""),"")
&amp;IFERROR(IF(AND((FQ$44-FQ49-150-Sheep!$R$322                                           )&gt;(FQ$44-FR$44),(FQ$44-FQ49-150-Sheep!$R$322                                            )&lt;=0),"Alt2-"   &amp;FQ48,""),"")</f>
        <v/>
      </c>
      <c r="FR50" s="440" t="str">
        <f xml:space="preserve">                    IF(AND((FR$44                                  -Sheep!$N$253                               )&gt;(FR$44-FS$44),(FR$44                                  -Sheep!$N$253                                )&lt;=0),"Born","")
&amp;                   IF(AND((FR$44-Sheep!$R$320-Sheep!$N$253                                )&gt;(FR$44-FS$44),(FR$44-Sheep!$R$320-Sheep!$N$253                                )&lt;=0),"WeanStd","")
&amp;                   IF(AND((FR$44-Sheep!$R$321-Sheep!$N$253                                )&gt;(FR$44-FS$44),(FR$44-Sheep!$R$321-Sheep!$N$253                                )&lt;=0),"WeanAlt1","")
&amp;                   IF(AND((FR$44-Sheep!$R$322-Sheep!$N$253                                )&gt;(FR$44-FS$44),(FR$44-Sheep!$R$322-Sheep!$N$253                                )&lt;=0),"WeanAlt2","")
&amp;IFERROR(IF(AND((FR$44-FR49                                                                                     )&gt;(FR$44-FS$44),(FR$44-FR49                                                                                     )&lt;=0),"Join-"    &amp;FR48,""),"")
&amp;IFERROR(IF(AND((FR$44-FR49-INDEX(Sheep!$V$327:$V$334,FR48,1))&gt;(FR$44-FS$44),(FR$44-FR49-INDEX(Sheep!$V$327:$V$334,FR48,1))&lt;=0),"Scan-"  &amp;FR48,""),"")
&amp;IFERROR(IF(AND((FR$44-FR49-150                                                                            )&gt;(FR$44-FS$44),(FR$44-FR49-150                                                                             )&lt;=0),"Birth-" &amp;FR48,""),"")
&amp;IFERROR(IF(AND((FR$44-FR49-150-Sheep!$R$320                                           )&gt;(FR$44-FS$44),(FR$44-FR49-150-Sheep!$R$320                                            )&lt;=0),"Wean-"&amp;FR48,""),"")
&amp;IFERROR(IF(AND((FR$44-FR49-150-Sheep!$R$321                                           )&gt;(FR$44-FS$44),(FR$44-FR49-150-Sheep!$R$321                                            )&lt;=0),"Alt1-"   &amp;FR48,""),"")
&amp;IFERROR(IF(AND((FR$44-FR49-150-Sheep!$R$322                                           )&gt;(FR$44-FS$44),(FR$44-FR49-150-Sheep!$R$322                                            )&lt;=0),"Alt2-"   &amp;FR48,""),"")</f>
        <v/>
      </c>
      <c r="FS50" s="440" t="str">
        <f xml:space="preserve">                    IF(AND((FS$44                                  -Sheep!$N$253                               )&gt;(FS$44-FT$44),(FS$44                                  -Sheep!$N$253                                )&lt;=0),"Born","")
&amp;                   IF(AND((FS$44-Sheep!$R$320-Sheep!$N$253                                )&gt;(FS$44-FT$44),(FS$44-Sheep!$R$320-Sheep!$N$253                                )&lt;=0),"WeanStd","")
&amp;                   IF(AND((FS$44-Sheep!$R$321-Sheep!$N$253                                )&gt;(FS$44-FT$44),(FS$44-Sheep!$R$321-Sheep!$N$253                                )&lt;=0),"WeanAlt1","")
&amp;                   IF(AND((FS$44-Sheep!$R$322-Sheep!$N$253                                )&gt;(FS$44-FT$44),(FS$44-Sheep!$R$322-Sheep!$N$253                                )&lt;=0),"WeanAlt2","")
&amp;IFERROR(IF(AND((FS$44-FS49                                                                                     )&gt;(FS$44-FT$44),(FS$44-FS49                                                                                     )&lt;=0),"Join-"    &amp;FS48,""),"")
&amp;IFERROR(IF(AND((FS$44-FS49-INDEX(Sheep!$V$327:$V$334,FS48,1))&gt;(FS$44-FT$44),(FS$44-FS49-INDEX(Sheep!$V$327:$V$334,FS48,1))&lt;=0),"Scan-"  &amp;FS48,""),"")
&amp;IFERROR(IF(AND((FS$44-FS49-150                                                                            )&gt;(FS$44-FT$44),(FS$44-FS49-150                                                                             )&lt;=0),"Birth-" &amp;FS48,""),"")
&amp;IFERROR(IF(AND((FS$44-FS49-150-Sheep!$R$320                                           )&gt;(FS$44-FT$44),(FS$44-FS49-150-Sheep!$R$320                                            )&lt;=0),"Wean-"&amp;FS48,""),"")
&amp;IFERROR(IF(AND((FS$44-FS49-150-Sheep!$R$321                                           )&gt;(FS$44-FT$44),(FS$44-FS49-150-Sheep!$R$321                                            )&lt;=0),"Alt1-"   &amp;FS48,""),"")
&amp;IFERROR(IF(AND((FS$44-FS49-150-Sheep!$R$322                                           )&gt;(FS$44-FT$44),(FS$44-FS49-150-Sheep!$R$322                                            )&lt;=0),"Alt2-"   &amp;FS48,""),"")</f>
        <v/>
      </c>
      <c r="FT50" s="440" t="str">
        <f xml:space="preserve">                    IF(AND((FT$44                                  -Sheep!$N$253                               )&gt;(FT$44-FU$44),(FT$44                                  -Sheep!$N$253                                )&lt;=0),"Born","")
&amp;                   IF(AND((FT$44-Sheep!$R$320-Sheep!$N$253                                )&gt;(FT$44-FU$44),(FT$44-Sheep!$R$320-Sheep!$N$253                                )&lt;=0),"WeanStd","")
&amp;                   IF(AND((FT$44-Sheep!$R$321-Sheep!$N$253                                )&gt;(FT$44-FU$44),(FT$44-Sheep!$R$321-Sheep!$N$253                                )&lt;=0),"WeanAlt1","")
&amp;                   IF(AND((FT$44-Sheep!$R$322-Sheep!$N$253                                )&gt;(FT$44-FU$44),(FT$44-Sheep!$R$322-Sheep!$N$253                                )&lt;=0),"WeanAlt2","")
&amp;IFERROR(IF(AND((FT$44-FT49                                                                                     )&gt;(FT$44-FU$44),(FT$44-FT49                                                                                     )&lt;=0),"Join-"    &amp;FT48,""),"")
&amp;IFERROR(IF(AND((FT$44-FT49-INDEX(Sheep!$V$327:$V$334,FT48,1))&gt;(FT$44-FU$44),(FT$44-FT49-INDEX(Sheep!$V$327:$V$334,FT48,1))&lt;=0),"Scan-"  &amp;FT48,""),"")
&amp;IFERROR(IF(AND((FT$44-FT49-150                                                                            )&gt;(FT$44-FU$44),(FT$44-FT49-150                                                                             )&lt;=0),"Birth-" &amp;FT48,""),"")
&amp;IFERROR(IF(AND((FT$44-FT49-150-Sheep!$R$320                                           )&gt;(FT$44-FU$44),(FT$44-FT49-150-Sheep!$R$320                                            )&lt;=0),"Wean-"&amp;FT48,""),"")
&amp;IFERROR(IF(AND((FT$44-FT49-150-Sheep!$R$321                                           )&gt;(FT$44-FU$44),(FT$44-FT49-150-Sheep!$R$321                                            )&lt;=0),"Alt1-"   &amp;FT48,""),"")
&amp;IFERROR(IF(AND((FT$44-FT49-150-Sheep!$R$322                                           )&gt;(FT$44-FU$44),(FT$44-FT49-150-Sheep!$R$322                                            )&lt;=0),"Alt2-"   &amp;FT48,""),"")</f>
        <v/>
      </c>
      <c r="FU50" s="440" t="str">
        <f xml:space="preserve">                    IF(AND((FU$44                                  -Sheep!$N$253                               )&gt;(FU$44-FV$44),(FU$44                                  -Sheep!$N$253                                )&lt;=0),"Born","")
&amp;                   IF(AND((FU$44-Sheep!$R$320-Sheep!$N$253                                )&gt;(FU$44-FV$44),(FU$44-Sheep!$R$320-Sheep!$N$253                                )&lt;=0),"WeanStd","")
&amp;                   IF(AND((FU$44-Sheep!$R$321-Sheep!$N$253                                )&gt;(FU$44-FV$44),(FU$44-Sheep!$R$321-Sheep!$N$253                                )&lt;=0),"WeanAlt1","")
&amp;                   IF(AND((FU$44-Sheep!$R$322-Sheep!$N$253                                )&gt;(FU$44-FV$44),(FU$44-Sheep!$R$322-Sheep!$N$253                                )&lt;=0),"WeanAlt2","")
&amp;IFERROR(IF(AND((FU$44-FU49                                                                                     )&gt;(FU$44-FV$44),(FU$44-FU49                                                                                     )&lt;=0),"Join-"    &amp;FU48,""),"")
&amp;IFERROR(IF(AND((FU$44-FU49-INDEX(Sheep!$V$327:$V$334,FU48,1))&gt;(FU$44-FV$44),(FU$44-FU49-INDEX(Sheep!$V$327:$V$334,FU48,1))&lt;=0),"Scan-"  &amp;FU48,""),"")
&amp;IFERROR(IF(AND((FU$44-FU49-150                                                                            )&gt;(FU$44-FV$44),(FU$44-FU49-150                                                                             )&lt;=0),"Birth-" &amp;FU48,""),"")
&amp;IFERROR(IF(AND((FU$44-FU49-150-Sheep!$R$320                                           )&gt;(FU$44-FV$44),(FU$44-FU49-150-Sheep!$R$320                                            )&lt;=0),"Wean-"&amp;FU48,""),"")
&amp;IFERROR(IF(AND((FU$44-FU49-150-Sheep!$R$321                                           )&gt;(FU$44-FV$44),(FU$44-FU49-150-Sheep!$R$321                                            )&lt;=0),"Alt1-"   &amp;FU48,""),"")
&amp;IFERROR(IF(AND((FU$44-FU49-150-Sheep!$R$322                                           )&gt;(FU$44-FV$44),(FU$44-FU49-150-Sheep!$R$322                                            )&lt;=0),"Alt2-"   &amp;FU48,""),"")</f>
        <v/>
      </c>
      <c r="FV50" s="440" t="str">
        <f xml:space="preserve">                    IF(AND((FV$44                                  -Sheep!$N$253                               )&gt;(FV$44-FW$44),(FV$44                                  -Sheep!$N$253                                )&lt;=0),"Born","")
&amp;                   IF(AND((FV$44-Sheep!$R$320-Sheep!$N$253                                )&gt;(FV$44-FW$44),(FV$44-Sheep!$R$320-Sheep!$N$253                                )&lt;=0),"WeanStd","")
&amp;                   IF(AND((FV$44-Sheep!$R$321-Sheep!$N$253                                )&gt;(FV$44-FW$44),(FV$44-Sheep!$R$321-Sheep!$N$253                                )&lt;=0),"WeanAlt1","")
&amp;                   IF(AND((FV$44-Sheep!$R$322-Sheep!$N$253                                )&gt;(FV$44-FW$44),(FV$44-Sheep!$R$322-Sheep!$N$253                                )&lt;=0),"WeanAlt2","")
&amp;IFERROR(IF(AND((FV$44-FV49                                                                                     )&gt;(FV$44-FW$44),(FV$44-FV49                                                                                     )&lt;=0),"Join-"    &amp;FV48,""),"")
&amp;IFERROR(IF(AND((FV$44-FV49-INDEX(Sheep!$V$327:$V$334,FV48,1))&gt;(FV$44-FW$44),(FV$44-FV49-INDEX(Sheep!$V$327:$V$334,FV48,1))&lt;=0),"Scan-"  &amp;FV48,""),"")
&amp;IFERROR(IF(AND((FV$44-FV49-150                                                                            )&gt;(FV$44-FW$44),(FV$44-FV49-150                                                                             )&lt;=0),"Birth-" &amp;FV48,""),"")
&amp;IFERROR(IF(AND((FV$44-FV49-150-Sheep!$R$320                                           )&gt;(FV$44-FW$44),(FV$44-FV49-150-Sheep!$R$320                                            )&lt;=0),"Wean-"&amp;FV48,""),"")
&amp;IFERROR(IF(AND((FV$44-FV49-150-Sheep!$R$321                                           )&gt;(FV$44-FW$44),(FV$44-FV49-150-Sheep!$R$321                                            )&lt;=0),"Alt1-"   &amp;FV48,""),"")
&amp;IFERROR(IF(AND((FV$44-FV49-150-Sheep!$R$322                                           )&gt;(FV$44-FW$44),(FV$44-FV49-150-Sheep!$R$322                                            )&lt;=0),"Alt2-"   &amp;FV48,""),"")</f>
        <v/>
      </c>
      <c r="FW50" s="440" t="str">
        <f xml:space="preserve">                    IF(AND((FW$44                                  -Sheep!$N$253                               )&gt;(FW$44-FX$44),(FW$44                                  -Sheep!$N$253                                )&lt;=0),"Born","")
&amp;                   IF(AND((FW$44-Sheep!$R$320-Sheep!$N$253                                )&gt;(FW$44-FX$44),(FW$44-Sheep!$R$320-Sheep!$N$253                                )&lt;=0),"WeanStd","")
&amp;                   IF(AND((FW$44-Sheep!$R$321-Sheep!$N$253                                )&gt;(FW$44-FX$44),(FW$44-Sheep!$R$321-Sheep!$N$253                                )&lt;=0),"WeanAlt1","")
&amp;                   IF(AND((FW$44-Sheep!$R$322-Sheep!$N$253                                )&gt;(FW$44-FX$44),(FW$44-Sheep!$R$322-Sheep!$N$253                                )&lt;=0),"WeanAlt2","")
&amp;IFERROR(IF(AND((FW$44-FW49                                                                                     )&gt;(FW$44-FX$44),(FW$44-FW49                                                                                     )&lt;=0),"Join-"    &amp;FW48,""),"")
&amp;IFERROR(IF(AND((FW$44-FW49-INDEX(Sheep!$V$327:$V$334,FW48,1))&gt;(FW$44-FX$44),(FW$44-FW49-INDEX(Sheep!$V$327:$V$334,FW48,1))&lt;=0),"Scan-"  &amp;FW48,""),"")
&amp;IFERROR(IF(AND((FW$44-FW49-150                                                                            )&gt;(FW$44-FX$44),(FW$44-FW49-150                                                                             )&lt;=0),"Birth-" &amp;FW48,""),"")
&amp;IFERROR(IF(AND((FW$44-FW49-150-Sheep!$R$320                                           )&gt;(FW$44-FX$44),(FW$44-FW49-150-Sheep!$R$320                                            )&lt;=0),"Wean-"&amp;FW48,""),"")
&amp;IFERROR(IF(AND((FW$44-FW49-150-Sheep!$R$321                                           )&gt;(FW$44-FX$44),(FW$44-FW49-150-Sheep!$R$321                                            )&lt;=0),"Alt1-"   &amp;FW48,""),"")
&amp;IFERROR(IF(AND((FW$44-FW49-150-Sheep!$R$322                                           )&gt;(FW$44-FX$44),(FW$44-FW49-150-Sheep!$R$322                                            )&lt;=0),"Alt2-"   &amp;FW48,""),"")</f>
        <v>Scan-3</v>
      </c>
      <c r="FX50" s="440" t="str">
        <f xml:space="preserve">                    IF(AND((FX$44                                  -Sheep!$N$253                               )&gt;(FX$44-FY$44),(FX$44                                  -Sheep!$N$253                                )&lt;=0),"Born","")
&amp;                   IF(AND((FX$44-Sheep!$R$320-Sheep!$N$253                                )&gt;(FX$44-FY$44),(FX$44-Sheep!$R$320-Sheep!$N$253                                )&lt;=0),"WeanStd","")
&amp;                   IF(AND((FX$44-Sheep!$R$321-Sheep!$N$253                                )&gt;(FX$44-FY$44),(FX$44-Sheep!$R$321-Sheep!$N$253                                )&lt;=0),"WeanAlt1","")
&amp;                   IF(AND((FX$44-Sheep!$R$322-Sheep!$N$253                                )&gt;(FX$44-FY$44),(FX$44-Sheep!$R$322-Sheep!$N$253                                )&lt;=0),"WeanAlt2","")
&amp;IFERROR(IF(AND((FX$44-FX49                                                                                     )&gt;(FX$44-FY$44),(FX$44-FX49                                                                                     )&lt;=0),"Join-"    &amp;FX48,""),"")
&amp;IFERROR(IF(AND((FX$44-FX49-INDEX(Sheep!$V$327:$V$334,FX48,1))&gt;(FX$44-FY$44),(FX$44-FX49-INDEX(Sheep!$V$327:$V$334,FX48,1))&lt;=0),"Scan-"  &amp;FX48,""),"")
&amp;IFERROR(IF(AND((FX$44-FX49-150                                                                            )&gt;(FX$44-FY$44),(FX$44-FX49-150                                                                             )&lt;=0),"Birth-" &amp;FX48,""),"")
&amp;IFERROR(IF(AND((FX$44-FX49-150-Sheep!$R$320                                           )&gt;(FX$44-FY$44),(FX$44-FX49-150-Sheep!$R$320                                            )&lt;=0),"Wean-"&amp;FX48,""),"")
&amp;IFERROR(IF(AND((FX$44-FX49-150-Sheep!$R$321                                           )&gt;(FX$44-FY$44),(FX$44-FX49-150-Sheep!$R$321                                            )&lt;=0),"Alt1-"   &amp;FX48,""),"")
&amp;IFERROR(IF(AND((FX$44-FX49-150-Sheep!$R$322                                           )&gt;(FX$44-FY$44),(FX$44-FX49-150-Sheep!$R$322                                            )&lt;=0),"Alt2-"   &amp;FX48,""),"")</f>
        <v/>
      </c>
      <c r="FY50" s="440" t="str">
        <f xml:space="preserve">                    IF(AND((FY$44                                  -Sheep!$N$253                               )&gt;(FY$44-FZ$44),(FY$44                                  -Sheep!$N$253                                )&lt;=0),"Born","")
&amp;                   IF(AND((FY$44-Sheep!$R$320-Sheep!$N$253                                )&gt;(FY$44-FZ$44),(FY$44-Sheep!$R$320-Sheep!$N$253                                )&lt;=0),"WeanStd","")
&amp;                   IF(AND((FY$44-Sheep!$R$321-Sheep!$N$253                                )&gt;(FY$44-FZ$44),(FY$44-Sheep!$R$321-Sheep!$N$253                                )&lt;=0),"WeanAlt1","")
&amp;                   IF(AND((FY$44-Sheep!$R$322-Sheep!$N$253                                )&gt;(FY$44-FZ$44),(FY$44-Sheep!$R$322-Sheep!$N$253                                )&lt;=0),"WeanAlt2","")
&amp;IFERROR(IF(AND((FY$44-FY49                                                                                     )&gt;(FY$44-FZ$44),(FY$44-FY49                                                                                     )&lt;=0),"Join-"    &amp;FY48,""),"")
&amp;IFERROR(IF(AND((FY$44-FY49-INDEX(Sheep!$V$327:$V$334,FY48,1))&gt;(FY$44-FZ$44),(FY$44-FY49-INDEX(Sheep!$V$327:$V$334,FY48,1))&lt;=0),"Scan-"  &amp;FY48,""),"")
&amp;IFERROR(IF(AND((FY$44-FY49-150                                                                            )&gt;(FY$44-FZ$44),(FY$44-FY49-150                                                                             )&lt;=0),"Birth-" &amp;FY48,""),"")
&amp;IFERROR(IF(AND((FY$44-FY49-150-Sheep!$R$320                                           )&gt;(FY$44-FZ$44),(FY$44-FY49-150-Sheep!$R$320                                            )&lt;=0),"Wean-"&amp;FY48,""),"")
&amp;IFERROR(IF(AND((FY$44-FY49-150-Sheep!$R$321                                           )&gt;(FY$44-FZ$44),(FY$44-FY49-150-Sheep!$R$321                                            )&lt;=0),"Alt1-"   &amp;FY48,""),"")
&amp;IFERROR(IF(AND((FY$44-FY49-150-Sheep!$R$322                                           )&gt;(FY$44-FZ$44),(FY$44-FY49-150-Sheep!$R$322                                            )&lt;=0),"Alt2-"   &amp;FY48,""),"")</f>
        <v/>
      </c>
      <c r="FZ50" s="440" t="str">
        <f xml:space="preserve">                    IF(AND((FZ$44                                  -Sheep!$N$253                               )&gt;(FZ$44-GA$44),(FZ$44                                  -Sheep!$N$253                                )&lt;=0),"Born","")
&amp;                   IF(AND((FZ$44-Sheep!$R$320-Sheep!$N$253                                )&gt;(FZ$44-GA$44),(FZ$44-Sheep!$R$320-Sheep!$N$253                                )&lt;=0),"WeanStd","")
&amp;                   IF(AND((FZ$44-Sheep!$R$321-Sheep!$N$253                                )&gt;(FZ$44-GA$44),(FZ$44-Sheep!$R$321-Sheep!$N$253                                )&lt;=0),"WeanAlt1","")
&amp;                   IF(AND((FZ$44-Sheep!$R$322-Sheep!$N$253                                )&gt;(FZ$44-GA$44),(FZ$44-Sheep!$R$322-Sheep!$N$253                                )&lt;=0),"WeanAlt2","")
&amp;IFERROR(IF(AND((FZ$44-FZ49                                                                                     )&gt;(FZ$44-GA$44),(FZ$44-FZ49                                                                                     )&lt;=0),"Join-"    &amp;FZ48,""),"")
&amp;IFERROR(IF(AND((FZ$44-FZ49-INDEX(Sheep!$V$327:$V$334,FZ48,1))&gt;(FZ$44-GA$44),(FZ$44-FZ49-INDEX(Sheep!$V$327:$V$334,FZ48,1))&lt;=0),"Scan-"  &amp;FZ48,""),"")
&amp;IFERROR(IF(AND((FZ$44-FZ49-150                                                                            )&gt;(FZ$44-GA$44),(FZ$44-FZ49-150                                                                             )&lt;=0),"Birth-" &amp;FZ48,""),"")
&amp;IFERROR(IF(AND((FZ$44-FZ49-150-Sheep!$R$320                                           )&gt;(FZ$44-GA$44),(FZ$44-FZ49-150-Sheep!$R$320                                            )&lt;=0),"Wean-"&amp;FZ48,""),"")
&amp;IFERROR(IF(AND((FZ$44-FZ49-150-Sheep!$R$321                                           )&gt;(FZ$44-GA$44),(FZ$44-FZ49-150-Sheep!$R$321                                            )&lt;=0),"Alt1-"   &amp;FZ48,""),"")
&amp;IFERROR(IF(AND((FZ$44-FZ49-150-Sheep!$R$322                                           )&gt;(FZ$44-GA$44),(FZ$44-FZ49-150-Sheep!$R$322                                            )&lt;=0),"Alt2-"   &amp;FZ48,""),"")</f>
        <v/>
      </c>
      <c r="GA50" s="440" t="str">
        <f xml:space="preserve">                    IF(AND((GA$44                                  -Sheep!$N$253                               )&gt;(GA$44-GB$44),(GA$44                                  -Sheep!$N$253                                )&lt;=0),"Born","")
&amp;                   IF(AND((GA$44-Sheep!$R$320-Sheep!$N$253                                )&gt;(GA$44-GB$44),(GA$44-Sheep!$R$320-Sheep!$N$253                                )&lt;=0),"WeanStd","")
&amp;                   IF(AND((GA$44-Sheep!$R$321-Sheep!$N$253                                )&gt;(GA$44-GB$44),(GA$44-Sheep!$R$321-Sheep!$N$253                                )&lt;=0),"WeanAlt1","")
&amp;                   IF(AND((GA$44-Sheep!$R$322-Sheep!$N$253                                )&gt;(GA$44-GB$44),(GA$44-Sheep!$R$322-Sheep!$N$253                                )&lt;=0),"WeanAlt2","")
&amp;IFERROR(IF(AND((GA$44-GA49                                                                                     )&gt;(GA$44-GB$44),(GA$44-GA49                                                                                     )&lt;=0),"Join-"    &amp;GA48,""),"")
&amp;IFERROR(IF(AND((GA$44-GA49-INDEX(Sheep!$V$327:$V$334,GA48,1))&gt;(GA$44-GB$44),(GA$44-GA49-INDEX(Sheep!$V$327:$V$334,GA48,1))&lt;=0),"Scan-"  &amp;GA48,""),"")
&amp;IFERROR(IF(AND((GA$44-GA49-150                                                                            )&gt;(GA$44-GB$44),(GA$44-GA49-150                                                                             )&lt;=0),"Birth-" &amp;GA48,""),"")
&amp;IFERROR(IF(AND((GA$44-GA49-150-Sheep!$R$320                                           )&gt;(GA$44-GB$44),(GA$44-GA49-150-Sheep!$R$320                                            )&lt;=0),"Wean-"&amp;GA48,""),"")
&amp;IFERROR(IF(AND((GA$44-GA49-150-Sheep!$R$321                                           )&gt;(GA$44-GB$44),(GA$44-GA49-150-Sheep!$R$321                                            )&lt;=0),"Alt1-"   &amp;GA48,""),"")
&amp;IFERROR(IF(AND((GA$44-GA49-150-Sheep!$R$322                                           )&gt;(GA$44-GB$44),(GA$44-GA49-150-Sheep!$R$322                                            )&lt;=0),"Alt2-"   &amp;GA48,""),"")</f>
        <v/>
      </c>
      <c r="GB50" s="440" t="str">
        <f xml:space="preserve">                    IF(AND((GB$44                                  -Sheep!$N$253                               )&gt;(GB$44-GC$44),(GB$44                                  -Sheep!$N$253                                )&lt;=0),"Born","")
&amp;                   IF(AND((GB$44-Sheep!$R$320-Sheep!$N$253                                )&gt;(GB$44-GC$44),(GB$44-Sheep!$R$320-Sheep!$N$253                                )&lt;=0),"WeanStd","")
&amp;                   IF(AND((GB$44-Sheep!$R$321-Sheep!$N$253                                )&gt;(GB$44-GC$44),(GB$44-Sheep!$R$321-Sheep!$N$253                                )&lt;=0),"WeanAlt1","")
&amp;                   IF(AND((GB$44-Sheep!$R$322-Sheep!$N$253                                )&gt;(GB$44-GC$44),(GB$44-Sheep!$R$322-Sheep!$N$253                                )&lt;=0),"WeanAlt2","")
&amp;IFERROR(IF(AND((GB$44-GB49                                                                                     )&gt;(GB$44-GC$44),(GB$44-GB49                                                                                     )&lt;=0),"Join-"    &amp;GB48,""),"")
&amp;IFERROR(IF(AND((GB$44-GB49-INDEX(Sheep!$V$327:$V$334,GB48,1))&gt;(GB$44-GC$44),(GB$44-GB49-INDEX(Sheep!$V$327:$V$334,GB48,1))&lt;=0),"Scan-"  &amp;GB48,""),"")
&amp;IFERROR(IF(AND((GB$44-GB49-150                                                                            )&gt;(GB$44-GC$44),(GB$44-GB49-150                                                                             )&lt;=0),"Birth-" &amp;GB48,""),"")
&amp;IFERROR(IF(AND((GB$44-GB49-150-Sheep!$R$320                                           )&gt;(GB$44-GC$44),(GB$44-GB49-150-Sheep!$R$320                                            )&lt;=0),"Wean-"&amp;GB48,""),"")
&amp;IFERROR(IF(AND((GB$44-GB49-150-Sheep!$R$321                                           )&gt;(GB$44-GC$44),(GB$44-GB49-150-Sheep!$R$321                                            )&lt;=0),"Alt1-"   &amp;GB48,""),"")
&amp;IFERROR(IF(AND((GB$44-GB49-150-Sheep!$R$322                                           )&gt;(GB$44-GC$44),(GB$44-GB49-150-Sheep!$R$322                                            )&lt;=0),"Alt2-"   &amp;GB48,""),"")</f>
        <v/>
      </c>
      <c r="GC50" s="440" t="str">
        <f xml:space="preserve">                    IF(AND((GC$44                                  -Sheep!$N$253                               )&gt;(GC$44-GD$44),(GC$44                                  -Sheep!$N$253                                )&lt;=0),"Born","")
&amp;                   IF(AND((GC$44-Sheep!$R$320-Sheep!$N$253                                )&gt;(GC$44-GD$44),(GC$44-Sheep!$R$320-Sheep!$N$253                                )&lt;=0),"WeanStd","")
&amp;                   IF(AND((GC$44-Sheep!$R$321-Sheep!$N$253                                )&gt;(GC$44-GD$44),(GC$44-Sheep!$R$321-Sheep!$N$253                                )&lt;=0),"WeanAlt1","")
&amp;                   IF(AND((GC$44-Sheep!$R$322-Sheep!$N$253                                )&gt;(GC$44-GD$44),(GC$44-Sheep!$R$322-Sheep!$N$253                                )&lt;=0),"WeanAlt2","")
&amp;IFERROR(IF(AND((GC$44-GC49                                                                                     )&gt;(GC$44-GD$44),(GC$44-GC49                                                                                     )&lt;=0),"Join-"    &amp;GC48,""),"")
&amp;IFERROR(IF(AND((GC$44-GC49-INDEX(Sheep!$V$327:$V$334,GC48,1))&gt;(GC$44-GD$44),(GC$44-GC49-INDEX(Sheep!$V$327:$V$334,GC48,1))&lt;=0),"Scan-"  &amp;GC48,""),"")
&amp;IFERROR(IF(AND((GC$44-GC49-150                                                                            )&gt;(GC$44-GD$44),(GC$44-GC49-150                                                                             )&lt;=0),"Birth-" &amp;GC48,""),"")
&amp;IFERROR(IF(AND((GC$44-GC49-150-Sheep!$R$320                                           )&gt;(GC$44-GD$44),(GC$44-GC49-150-Sheep!$R$320                                            )&lt;=0),"Wean-"&amp;GC48,""),"")
&amp;IFERROR(IF(AND((GC$44-GC49-150-Sheep!$R$321                                           )&gt;(GC$44-GD$44),(GC$44-GC49-150-Sheep!$R$321                                            )&lt;=0),"Alt1-"   &amp;GC48,""),"")
&amp;IFERROR(IF(AND((GC$44-GC49-150-Sheep!$R$322                                           )&gt;(GC$44-GD$44),(GC$44-GC49-150-Sheep!$R$322                                            )&lt;=0),"Alt2-"   &amp;GC48,""),"")</f>
        <v/>
      </c>
      <c r="GD50" s="440" t="str">
        <f xml:space="preserve">                    IF(AND((GD$44                                  -Sheep!$N$253                               )&gt;(GD$44-GE$44),(GD$44                                  -Sheep!$N$253                                )&lt;=0),"Born","")
&amp;                   IF(AND((GD$44-Sheep!$R$320-Sheep!$N$253                                )&gt;(GD$44-GE$44),(GD$44-Sheep!$R$320-Sheep!$N$253                                )&lt;=0),"WeanStd","")
&amp;                   IF(AND((GD$44-Sheep!$R$321-Sheep!$N$253                                )&gt;(GD$44-GE$44),(GD$44-Sheep!$R$321-Sheep!$N$253                                )&lt;=0),"WeanAlt1","")
&amp;                   IF(AND((GD$44-Sheep!$R$322-Sheep!$N$253                                )&gt;(GD$44-GE$44),(GD$44-Sheep!$R$322-Sheep!$N$253                                )&lt;=0),"WeanAlt2","")
&amp;IFERROR(IF(AND((GD$44-GD49                                                                                     )&gt;(GD$44-GE$44),(GD$44-GD49                                                                                     )&lt;=0),"Join-"    &amp;GD48,""),"")
&amp;IFERROR(IF(AND((GD$44-GD49-INDEX(Sheep!$V$327:$V$334,GD48,1))&gt;(GD$44-GE$44),(GD$44-GD49-INDEX(Sheep!$V$327:$V$334,GD48,1))&lt;=0),"Scan-"  &amp;GD48,""),"")
&amp;IFERROR(IF(AND((GD$44-GD49-150                                                                            )&gt;(GD$44-GE$44),(GD$44-GD49-150                                                                             )&lt;=0),"Birth-" &amp;GD48,""),"")
&amp;IFERROR(IF(AND((GD$44-GD49-150-Sheep!$R$320                                           )&gt;(GD$44-GE$44),(GD$44-GD49-150-Sheep!$R$320                                            )&lt;=0),"Wean-"&amp;GD48,""),"")
&amp;IFERROR(IF(AND((GD$44-GD49-150-Sheep!$R$321                                           )&gt;(GD$44-GE$44),(GD$44-GD49-150-Sheep!$R$321                                            )&lt;=0),"Alt1-"   &amp;GD48,""),"")
&amp;IFERROR(IF(AND((GD$44-GD49-150-Sheep!$R$322                                           )&gt;(GD$44-GE$44),(GD$44-GD49-150-Sheep!$R$322                                            )&lt;=0),"Alt2-"   &amp;GD48,""),"")</f>
        <v/>
      </c>
      <c r="GE50" s="440" t="str">
        <f xml:space="preserve">                    IF(AND((GE$44                                  -Sheep!$N$253                               )&gt;(GE$44-GF$44),(GE$44                                  -Sheep!$N$253                                )&lt;=0),"Born","")
&amp;                   IF(AND((GE$44-Sheep!$R$320-Sheep!$N$253                                )&gt;(GE$44-GF$44),(GE$44-Sheep!$R$320-Sheep!$N$253                                )&lt;=0),"WeanStd","")
&amp;                   IF(AND((GE$44-Sheep!$R$321-Sheep!$N$253                                )&gt;(GE$44-GF$44),(GE$44-Sheep!$R$321-Sheep!$N$253                                )&lt;=0),"WeanAlt1","")
&amp;                   IF(AND((GE$44-Sheep!$R$322-Sheep!$N$253                                )&gt;(GE$44-GF$44),(GE$44-Sheep!$R$322-Sheep!$N$253                                )&lt;=0),"WeanAlt2","")
&amp;IFERROR(IF(AND((GE$44-GE49                                                                                     )&gt;(GE$44-GF$44),(GE$44-GE49                                                                                     )&lt;=0),"Join-"    &amp;GE48,""),"")
&amp;IFERROR(IF(AND((GE$44-GE49-INDEX(Sheep!$V$327:$V$334,GE48,1))&gt;(GE$44-GF$44),(GE$44-GE49-INDEX(Sheep!$V$327:$V$334,GE48,1))&lt;=0),"Scan-"  &amp;GE48,""),"")
&amp;IFERROR(IF(AND((GE$44-GE49-150                                                                            )&gt;(GE$44-GF$44),(GE$44-GE49-150                                                                             )&lt;=0),"Birth-" &amp;GE48,""),"")
&amp;IFERROR(IF(AND((GE$44-GE49-150-Sheep!$R$320                                           )&gt;(GE$44-GF$44),(GE$44-GE49-150-Sheep!$R$320                                            )&lt;=0),"Wean-"&amp;GE48,""),"")
&amp;IFERROR(IF(AND((GE$44-GE49-150-Sheep!$R$321                                           )&gt;(GE$44-GF$44),(GE$44-GE49-150-Sheep!$R$321                                            )&lt;=0),"Alt1-"   &amp;GE48,""),"")
&amp;IFERROR(IF(AND((GE$44-GE49-150-Sheep!$R$322                                           )&gt;(GE$44-GF$44),(GE$44-GE49-150-Sheep!$R$322                                            )&lt;=0),"Alt2-"   &amp;GE48,""),"")</f>
        <v/>
      </c>
      <c r="GF50" s="440" t="str">
        <f xml:space="preserve">                    IF(AND((GF$44                                  -Sheep!$N$253                               )&gt;(GF$44-GG$44),(GF$44                                  -Sheep!$N$253                                )&lt;=0),"Born","")
&amp;                   IF(AND((GF$44-Sheep!$R$320-Sheep!$N$253                                )&gt;(GF$44-GG$44),(GF$44-Sheep!$R$320-Sheep!$N$253                                )&lt;=0),"WeanStd","")
&amp;                   IF(AND((GF$44-Sheep!$R$321-Sheep!$N$253                                )&gt;(GF$44-GG$44),(GF$44-Sheep!$R$321-Sheep!$N$253                                )&lt;=0),"WeanAlt1","")
&amp;                   IF(AND((GF$44-Sheep!$R$322-Sheep!$N$253                                )&gt;(GF$44-GG$44),(GF$44-Sheep!$R$322-Sheep!$N$253                                )&lt;=0),"WeanAlt2","")
&amp;IFERROR(IF(AND((GF$44-GF49                                                                                     )&gt;(GF$44-GG$44),(GF$44-GF49                                                                                     )&lt;=0),"Join-"    &amp;GF48,""),"")
&amp;IFERROR(IF(AND((GF$44-GF49-INDEX(Sheep!$V$327:$V$334,GF48,1))&gt;(GF$44-GG$44),(GF$44-GF49-INDEX(Sheep!$V$327:$V$334,GF48,1))&lt;=0),"Scan-"  &amp;GF48,""),"")
&amp;IFERROR(IF(AND((GF$44-GF49-150                                                                            )&gt;(GF$44-GG$44),(GF$44-GF49-150                                                                             )&lt;=0),"Birth-" &amp;GF48,""),"")
&amp;IFERROR(IF(AND((GF$44-GF49-150-Sheep!$R$320                                           )&gt;(GF$44-GG$44),(GF$44-GF49-150-Sheep!$R$320                                            )&lt;=0),"Wean-"&amp;GF48,""),"")
&amp;IFERROR(IF(AND((GF$44-GF49-150-Sheep!$R$321                                           )&gt;(GF$44-GG$44),(GF$44-GF49-150-Sheep!$R$321                                            )&lt;=0),"Alt1-"   &amp;GF48,""),"")
&amp;IFERROR(IF(AND((GF$44-GF49-150-Sheep!$R$322                                           )&gt;(GF$44-GG$44),(GF$44-GF49-150-Sheep!$R$322                                            )&lt;=0),"Alt2-"   &amp;GF48,""),"")</f>
        <v/>
      </c>
      <c r="GG50" s="440" t="str">
        <f xml:space="preserve">                    IF(AND((GG$44                                  -Sheep!$N$253                               )&gt;(GG$44-GH$44),(GG$44                                  -Sheep!$N$253                                )&lt;=0),"Born","")
&amp;                   IF(AND((GG$44-Sheep!$R$320-Sheep!$N$253                                )&gt;(GG$44-GH$44),(GG$44-Sheep!$R$320-Sheep!$N$253                                )&lt;=0),"WeanStd","")
&amp;                   IF(AND((GG$44-Sheep!$R$321-Sheep!$N$253                                )&gt;(GG$44-GH$44),(GG$44-Sheep!$R$321-Sheep!$N$253                                )&lt;=0),"WeanAlt1","")
&amp;                   IF(AND((GG$44-Sheep!$R$322-Sheep!$N$253                                )&gt;(GG$44-GH$44),(GG$44-Sheep!$R$322-Sheep!$N$253                                )&lt;=0),"WeanAlt2","")
&amp;IFERROR(IF(AND((GG$44-GG49                                                                                     )&gt;(GG$44-GH$44),(GG$44-GG49                                                                                     )&lt;=0),"Join-"    &amp;GG48,""),"")
&amp;IFERROR(IF(AND((GG$44-GG49-INDEX(Sheep!$V$327:$V$334,GG48,1))&gt;(GG$44-GH$44),(GG$44-GG49-INDEX(Sheep!$V$327:$V$334,GG48,1))&lt;=0),"Scan-"  &amp;GG48,""),"")
&amp;IFERROR(IF(AND((GG$44-GG49-150                                                                            )&gt;(GG$44-GH$44),(GG$44-GG49-150                                                                             )&lt;=0),"Birth-" &amp;GG48,""),"")
&amp;IFERROR(IF(AND((GG$44-GG49-150-Sheep!$R$320                                           )&gt;(GG$44-GH$44),(GG$44-GG49-150-Sheep!$R$320                                            )&lt;=0),"Wean-"&amp;GG48,""),"")
&amp;IFERROR(IF(AND((GG$44-GG49-150-Sheep!$R$321                                           )&gt;(GG$44-GH$44),(GG$44-GG49-150-Sheep!$R$321                                            )&lt;=0),"Alt1-"   &amp;GG48,""),"")
&amp;IFERROR(IF(AND((GG$44-GG49-150-Sheep!$R$322                                           )&gt;(GG$44-GH$44),(GG$44-GG49-150-Sheep!$R$322                                            )&lt;=0),"Alt2-"   &amp;GG48,""),"")</f>
        <v/>
      </c>
      <c r="GH50" s="440" t="str">
        <f xml:space="preserve">                    IF(AND((GH$44                                  -Sheep!$N$253                               )&gt;(GH$44-GI$44),(GH$44                                  -Sheep!$N$253                                )&lt;=0),"Born","")
&amp;                   IF(AND((GH$44-Sheep!$R$320-Sheep!$N$253                                )&gt;(GH$44-GI$44),(GH$44-Sheep!$R$320-Sheep!$N$253                                )&lt;=0),"WeanStd","")
&amp;                   IF(AND((GH$44-Sheep!$R$321-Sheep!$N$253                                )&gt;(GH$44-GI$44),(GH$44-Sheep!$R$321-Sheep!$N$253                                )&lt;=0),"WeanAlt1","")
&amp;                   IF(AND((GH$44-Sheep!$R$322-Sheep!$N$253                                )&gt;(GH$44-GI$44),(GH$44-Sheep!$R$322-Sheep!$N$253                                )&lt;=0),"WeanAlt2","")
&amp;IFERROR(IF(AND((GH$44-GH49                                                                                     )&gt;(GH$44-GI$44),(GH$44-GH49                                                                                     )&lt;=0),"Join-"    &amp;GH48,""),"")
&amp;IFERROR(IF(AND((GH$44-GH49-INDEX(Sheep!$V$327:$V$334,GH48,1))&gt;(GH$44-GI$44),(GH$44-GH49-INDEX(Sheep!$V$327:$V$334,GH48,1))&lt;=0),"Scan-"  &amp;GH48,""),"")
&amp;IFERROR(IF(AND((GH$44-GH49-150                                                                            )&gt;(GH$44-GI$44),(GH$44-GH49-150                                                                             )&lt;=0),"Birth-" &amp;GH48,""),"")
&amp;IFERROR(IF(AND((GH$44-GH49-150-Sheep!$R$320                                           )&gt;(GH$44-GI$44),(GH$44-GH49-150-Sheep!$R$320                                            )&lt;=0),"Wean-"&amp;GH48,""),"")
&amp;IFERROR(IF(AND((GH$44-GH49-150-Sheep!$R$321                                           )&gt;(GH$44-GI$44),(GH$44-GH49-150-Sheep!$R$321                                            )&lt;=0),"Alt1-"   &amp;GH48,""),"")
&amp;IFERROR(IF(AND((GH$44-GH49-150-Sheep!$R$322                                           )&gt;(GH$44-GI$44),(GH$44-GH49-150-Sheep!$R$322                                            )&lt;=0),"Alt2-"   &amp;GH48,""),"")</f>
        <v/>
      </c>
      <c r="GI50" s="440" t="str">
        <f xml:space="preserve">                    IF(AND((GI$44                                  -Sheep!$N$253                               )&gt;(GI$44-GJ$44),(GI$44                                  -Sheep!$N$253                                )&lt;=0),"Born","")
&amp;                   IF(AND((GI$44-Sheep!$R$320-Sheep!$N$253                                )&gt;(GI$44-GJ$44),(GI$44-Sheep!$R$320-Sheep!$N$253                                )&lt;=0),"WeanStd","")
&amp;                   IF(AND((GI$44-Sheep!$R$321-Sheep!$N$253                                )&gt;(GI$44-GJ$44),(GI$44-Sheep!$R$321-Sheep!$N$253                                )&lt;=0),"WeanAlt1","")
&amp;                   IF(AND((GI$44-Sheep!$R$322-Sheep!$N$253                                )&gt;(GI$44-GJ$44),(GI$44-Sheep!$R$322-Sheep!$N$253                                )&lt;=0),"WeanAlt2","")
&amp;IFERROR(IF(AND((GI$44-GI49                                                                                     )&gt;(GI$44-GJ$44),(GI$44-GI49                                                                                     )&lt;=0),"Join-"    &amp;GI48,""),"")
&amp;IFERROR(IF(AND((GI$44-GI49-INDEX(Sheep!$V$327:$V$334,GI48,1))&gt;(GI$44-GJ$44),(GI$44-GI49-INDEX(Sheep!$V$327:$V$334,GI48,1))&lt;=0),"Scan-"  &amp;GI48,""),"")
&amp;IFERROR(IF(AND((GI$44-GI49-150                                                                            )&gt;(GI$44-GJ$44),(GI$44-GI49-150                                                                             )&lt;=0),"Birth-" &amp;GI48,""),"")
&amp;IFERROR(IF(AND((GI$44-GI49-150-Sheep!$R$320                                           )&gt;(GI$44-GJ$44),(GI$44-GI49-150-Sheep!$R$320                                            )&lt;=0),"Wean-"&amp;GI48,""),"")
&amp;IFERROR(IF(AND((GI$44-GI49-150-Sheep!$R$321                                           )&gt;(GI$44-GJ$44),(GI$44-GI49-150-Sheep!$R$321                                            )&lt;=0),"Alt1-"   &amp;GI48,""),"")
&amp;IFERROR(IF(AND((GI$44-GI49-150-Sheep!$R$322                                           )&gt;(GI$44-GJ$44),(GI$44-GI49-150-Sheep!$R$322                                            )&lt;=0),"Alt2-"   &amp;GI48,""),"")</f>
        <v>Birth-3</v>
      </c>
      <c r="GJ50" s="440" t="str">
        <f xml:space="preserve">                    IF(AND((GJ$44                                  -Sheep!$N$253                               )&gt;(GJ$44-GK$44),(GJ$44                                  -Sheep!$N$253                                )&lt;=0),"Born","")
&amp;                   IF(AND((GJ$44-Sheep!$R$320-Sheep!$N$253                                )&gt;(GJ$44-GK$44),(GJ$44-Sheep!$R$320-Sheep!$N$253                                )&lt;=0),"WeanStd","")
&amp;                   IF(AND((GJ$44-Sheep!$R$321-Sheep!$N$253                                )&gt;(GJ$44-GK$44),(GJ$44-Sheep!$R$321-Sheep!$N$253                                )&lt;=0),"WeanAlt1","")
&amp;                   IF(AND((GJ$44-Sheep!$R$322-Sheep!$N$253                                )&gt;(GJ$44-GK$44),(GJ$44-Sheep!$R$322-Sheep!$N$253                                )&lt;=0),"WeanAlt2","")
&amp;IFERROR(IF(AND((GJ$44-GJ49                                                                                     )&gt;(GJ$44-GK$44),(GJ$44-GJ49                                                                                     )&lt;=0),"Join-"    &amp;GJ48,""),"")
&amp;IFERROR(IF(AND((GJ$44-GJ49-INDEX(Sheep!$V$327:$V$334,GJ48,1))&gt;(GJ$44-GK$44),(GJ$44-GJ49-INDEX(Sheep!$V$327:$V$334,GJ48,1))&lt;=0),"Scan-"  &amp;GJ48,""),"")
&amp;IFERROR(IF(AND((GJ$44-GJ49-150                                                                            )&gt;(GJ$44-GK$44),(GJ$44-GJ49-150                                                                             )&lt;=0),"Birth-" &amp;GJ48,""),"")
&amp;IFERROR(IF(AND((GJ$44-GJ49-150-Sheep!$R$320                                           )&gt;(GJ$44-GK$44),(GJ$44-GJ49-150-Sheep!$R$320                                            )&lt;=0),"Wean-"&amp;GJ48,""),"")
&amp;IFERROR(IF(AND((GJ$44-GJ49-150-Sheep!$R$321                                           )&gt;(GJ$44-GK$44),(GJ$44-GJ49-150-Sheep!$R$321                                            )&lt;=0),"Alt1-"   &amp;GJ48,""),"")
&amp;IFERROR(IF(AND((GJ$44-GJ49-150-Sheep!$R$322                                           )&gt;(GJ$44-GK$44),(GJ$44-GJ49-150-Sheep!$R$322                                            )&lt;=0),"Alt2-"   &amp;GJ48,""),"")</f>
        <v/>
      </c>
      <c r="GK50" s="440" t="str">
        <f xml:space="preserve">                    IF(AND((GK$44                                  -Sheep!$N$253                               )&gt;(GK$44-GL$44),(GK$44                                  -Sheep!$N$253                                )&lt;=0),"Born","")
&amp;                   IF(AND((GK$44-Sheep!$R$320-Sheep!$N$253                                )&gt;(GK$44-GL$44),(GK$44-Sheep!$R$320-Sheep!$N$253                                )&lt;=0),"WeanStd","")
&amp;                   IF(AND((GK$44-Sheep!$R$321-Sheep!$N$253                                )&gt;(GK$44-GL$44),(GK$44-Sheep!$R$321-Sheep!$N$253                                )&lt;=0),"WeanAlt1","")
&amp;                   IF(AND((GK$44-Sheep!$R$322-Sheep!$N$253                                )&gt;(GK$44-GL$44),(GK$44-Sheep!$R$322-Sheep!$N$253                                )&lt;=0),"WeanAlt2","")
&amp;IFERROR(IF(AND((GK$44-GK49                                                                                     )&gt;(GK$44-GL$44),(GK$44-GK49                                                                                     )&lt;=0),"Join-"    &amp;GK48,""),"")
&amp;IFERROR(IF(AND((GK$44-GK49-INDEX(Sheep!$V$327:$V$334,GK48,1))&gt;(GK$44-GL$44),(GK$44-GK49-INDEX(Sheep!$V$327:$V$334,GK48,1))&lt;=0),"Scan-"  &amp;GK48,""),"")
&amp;IFERROR(IF(AND((GK$44-GK49-150                                                                            )&gt;(GK$44-GL$44),(GK$44-GK49-150                                                                             )&lt;=0),"Birth-" &amp;GK48,""),"")
&amp;IFERROR(IF(AND((GK$44-GK49-150-Sheep!$R$320                                           )&gt;(GK$44-GL$44),(GK$44-GK49-150-Sheep!$R$320                                            )&lt;=0),"Wean-"&amp;GK48,""),"")
&amp;IFERROR(IF(AND((GK$44-GK49-150-Sheep!$R$321                                           )&gt;(GK$44-GL$44),(GK$44-GK49-150-Sheep!$R$321                                            )&lt;=0),"Alt1-"   &amp;GK48,""),"")
&amp;IFERROR(IF(AND((GK$44-GK49-150-Sheep!$R$322                                           )&gt;(GK$44-GL$44),(GK$44-GK49-150-Sheep!$R$322                                            )&lt;=0),"Alt2-"   &amp;GK48,""),"")</f>
        <v/>
      </c>
      <c r="GL50" s="440" t="str">
        <f xml:space="preserve">                    IF(AND((GL$44                                  -Sheep!$N$253                               )&gt;(GL$44-GM$44),(GL$44                                  -Sheep!$N$253                                )&lt;=0),"Born","")
&amp;                   IF(AND((GL$44-Sheep!$R$320-Sheep!$N$253                                )&gt;(GL$44-GM$44),(GL$44-Sheep!$R$320-Sheep!$N$253                                )&lt;=0),"WeanStd","")
&amp;                   IF(AND((GL$44-Sheep!$R$321-Sheep!$N$253                                )&gt;(GL$44-GM$44),(GL$44-Sheep!$R$321-Sheep!$N$253                                )&lt;=0),"WeanAlt1","")
&amp;                   IF(AND((GL$44-Sheep!$R$322-Sheep!$N$253                                )&gt;(GL$44-GM$44),(GL$44-Sheep!$R$322-Sheep!$N$253                                )&lt;=0),"WeanAlt2","")
&amp;IFERROR(IF(AND((GL$44-GL49                                                                                     )&gt;(GL$44-GM$44),(GL$44-GL49                                                                                     )&lt;=0),"Join-"    &amp;GL48,""),"")
&amp;IFERROR(IF(AND((GL$44-GL49-INDEX(Sheep!$V$327:$V$334,GL48,1))&gt;(GL$44-GM$44),(GL$44-GL49-INDEX(Sheep!$V$327:$V$334,GL48,1))&lt;=0),"Scan-"  &amp;GL48,""),"")
&amp;IFERROR(IF(AND((GL$44-GL49-150                                                                            )&gt;(GL$44-GM$44),(GL$44-GL49-150                                                                             )&lt;=0),"Birth-" &amp;GL48,""),"")
&amp;IFERROR(IF(AND((GL$44-GL49-150-Sheep!$R$320                                           )&gt;(GL$44-GM$44),(GL$44-GL49-150-Sheep!$R$320                                            )&lt;=0),"Wean-"&amp;GL48,""),"")
&amp;IFERROR(IF(AND((GL$44-GL49-150-Sheep!$R$321                                           )&gt;(GL$44-GM$44),(GL$44-GL49-150-Sheep!$R$321                                            )&lt;=0),"Alt1-"   &amp;GL48,""),"")
&amp;IFERROR(IF(AND((GL$44-GL49-150-Sheep!$R$322                                           )&gt;(GL$44-GM$44),(GL$44-GL49-150-Sheep!$R$322                                            )&lt;=0),"Alt2-"   &amp;GL48,""),"")</f>
        <v/>
      </c>
      <c r="GM50" s="440" t="str">
        <f xml:space="preserve">                    IF(AND((GM$44                                  -Sheep!$N$253                               )&gt;(GM$44-GN$44),(GM$44                                  -Sheep!$N$253                                )&lt;=0),"Born","")
&amp;                   IF(AND((GM$44-Sheep!$R$320-Sheep!$N$253                                )&gt;(GM$44-GN$44),(GM$44-Sheep!$R$320-Sheep!$N$253                                )&lt;=0),"WeanStd","")
&amp;                   IF(AND((GM$44-Sheep!$R$321-Sheep!$N$253                                )&gt;(GM$44-GN$44),(GM$44-Sheep!$R$321-Sheep!$N$253                                )&lt;=0),"WeanAlt1","")
&amp;                   IF(AND((GM$44-Sheep!$R$322-Sheep!$N$253                                )&gt;(GM$44-GN$44),(GM$44-Sheep!$R$322-Sheep!$N$253                                )&lt;=0),"WeanAlt2","")
&amp;IFERROR(IF(AND((GM$44-GM49                                                                                     )&gt;(GM$44-GN$44),(GM$44-GM49                                                                                     )&lt;=0),"Join-"    &amp;GM48,""),"")
&amp;IFERROR(IF(AND((GM$44-GM49-INDEX(Sheep!$V$327:$V$334,GM48,1))&gt;(GM$44-GN$44),(GM$44-GM49-INDEX(Sheep!$V$327:$V$334,GM48,1))&lt;=0),"Scan-"  &amp;GM48,""),"")
&amp;IFERROR(IF(AND((GM$44-GM49-150                                                                            )&gt;(GM$44-GN$44),(GM$44-GM49-150                                                                             )&lt;=0),"Birth-" &amp;GM48,""),"")
&amp;IFERROR(IF(AND((GM$44-GM49-150-Sheep!$R$320                                           )&gt;(GM$44-GN$44),(GM$44-GM49-150-Sheep!$R$320                                            )&lt;=0),"Wean-"&amp;GM48,""),"")
&amp;IFERROR(IF(AND((GM$44-GM49-150-Sheep!$R$321                                           )&gt;(GM$44-GN$44),(GM$44-GM49-150-Sheep!$R$321                                            )&lt;=0),"Alt1-"   &amp;GM48,""),"")
&amp;IFERROR(IF(AND((GM$44-GM49-150-Sheep!$R$322                                           )&gt;(GM$44-GN$44),(GM$44-GM49-150-Sheep!$R$322                                            )&lt;=0),"Alt2-"   &amp;GM48,""),"")</f>
        <v/>
      </c>
      <c r="GN50" s="440" t="str">
        <f xml:space="preserve">                    IF(AND((GN$44                                  -Sheep!$N$253                               )&gt;(GN$44-GO$44),(GN$44                                  -Sheep!$N$253                                )&lt;=0),"Born","")
&amp;                   IF(AND((GN$44-Sheep!$R$320-Sheep!$N$253                                )&gt;(GN$44-GO$44),(GN$44-Sheep!$R$320-Sheep!$N$253                                )&lt;=0),"WeanStd","")
&amp;                   IF(AND((GN$44-Sheep!$R$321-Sheep!$N$253                                )&gt;(GN$44-GO$44),(GN$44-Sheep!$R$321-Sheep!$N$253                                )&lt;=0),"WeanAlt1","")
&amp;                   IF(AND((GN$44-Sheep!$R$322-Sheep!$N$253                                )&gt;(GN$44-GO$44),(GN$44-Sheep!$R$322-Sheep!$N$253                                )&lt;=0),"WeanAlt2","")
&amp;IFERROR(IF(AND((GN$44-GN49                                                                                     )&gt;(GN$44-GO$44),(GN$44-GN49                                                                                     )&lt;=0),"Join-"    &amp;GN48,""),"")
&amp;IFERROR(IF(AND((GN$44-GN49-INDEX(Sheep!$V$327:$V$334,GN48,1))&gt;(GN$44-GO$44),(GN$44-GN49-INDEX(Sheep!$V$327:$V$334,GN48,1))&lt;=0),"Scan-"  &amp;GN48,""),"")
&amp;IFERROR(IF(AND((GN$44-GN49-150                                                                            )&gt;(GN$44-GO$44),(GN$44-GN49-150                                                                             )&lt;=0),"Birth-" &amp;GN48,""),"")
&amp;IFERROR(IF(AND((GN$44-GN49-150-Sheep!$R$320                                           )&gt;(GN$44-GO$44),(GN$44-GN49-150-Sheep!$R$320                                            )&lt;=0),"Wean-"&amp;GN48,""),"")
&amp;IFERROR(IF(AND((GN$44-GN49-150-Sheep!$R$321                                           )&gt;(GN$44-GO$44),(GN$44-GN49-150-Sheep!$R$321                                            )&lt;=0),"Alt1-"   &amp;GN48,""),"")
&amp;IFERROR(IF(AND((GN$44-GN49-150-Sheep!$R$322                                           )&gt;(GN$44-GO$44),(GN$44-GN49-150-Sheep!$R$322                                            )&lt;=0),"Alt2-"   &amp;GN48,""),"")</f>
        <v/>
      </c>
      <c r="GO50" s="440" t="str">
        <f xml:space="preserve">                    IF(AND((GO$44                                  -Sheep!$N$253                               )&gt;(GO$44-GP$44),(GO$44                                  -Sheep!$N$253                                )&lt;=0),"Born","")
&amp;                   IF(AND((GO$44-Sheep!$R$320-Sheep!$N$253                                )&gt;(GO$44-GP$44),(GO$44-Sheep!$R$320-Sheep!$N$253                                )&lt;=0),"WeanStd","")
&amp;                   IF(AND((GO$44-Sheep!$R$321-Sheep!$N$253                                )&gt;(GO$44-GP$44),(GO$44-Sheep!$R$321-Sheep!$N$253                                )&lt;=0),"WeanAlt1","")
&amp;                   IF(AND((GO$44-Sheep!$R$322-Sheep!$N$253                                )&gt;(GO$44-GP$44),(GO$44-Sheep!$R$322-Sheep!$N$253                                )&lt;=0),"WeanAlt2","")
&amp;IFERROR(IF(AND((GO$44-GO49                                                                                     )&gt;(GO$44-GP$44),(GO$44-GO49                                                                                     )&lt;=0),"Join-"    &amp;GO48,""),"")
&amp;IFERROR(IF(AND((GO$44-GO49-INDEX(Sheep!$V$327:$V$334,GO48,1))&gt;(GO$44-GP$44),(GO$44-GO49-INDEX(Sheep!$V$327:$V$334,GO48,1))&lt;=0),"Scan-"  &amp;GO48,""),"")
&amp;IFERROR(IF(AND((GO$44-GO49-150                                                                            )&gt;(GO$44-GP$44),(GO$44-GO49-150                                                                             )&lt;=0),"Birth-" &amp;GO48,""),"")
&amp;IFERROR(IF(AND((GO$44-GO49-150-Sheep!$R$320                                           )&gt;(GO$44-GP$44),(GO$44-GO49-150-Sheep!$R$320                                            )&lt;=0),"Wean-"&amp;GO48,""),"")
&amp;IFERROR(IF(AND((GO$44-GO49-150-Sheep!$R$321                                           )&gt;(GO$44-GP$44),(GO$44-GO49-150-Sheep!$R$321                                            )&lt;=0),"Alt1-"   &amp;GO48,""),"")
&amp;IFERROR(IF(AND((GO$44-GO49-150-Sheep!$R$322                                           )&gt;(GO$44-GP$44),(GO$44-GO49-150-Sheep!$R$322                                            )&lt;=0),"Alt2-"   &amp;GO48,""),"")</f>
        <v/>
      </c>
      <c r="GP50" s="440" t="str">
        <f xml:space="preserve">                    IF(AND((GP$44                                  -Sheep!$N$253                               )&gt;(GP$44-GQ$44),(GP$44                                  -Sheep!$N$253                                )&lt;=0),"Born","")
&amp;                   IF(AND((GP$44-Sheep!$R$320-Sheep!$N$253                                )&gt;(GP$44-GQ$44),(GP$44-Sheep!$R$320-Sheep!$N$253                                )&lt;=0),"WeanStd","")
&amp;                   IF(AND((GP$44-Sheep!$R$321-Sheep!$N$253                                )&gt;(GP$44-GQ$44),(GP$44-Sheep!$R$321-Sheep!$N$253                                )&lt;=0),"WeanAlt1","")
&amp;                   IF(AND((GP$44-Sheep!$R$322-Sheep!$N$253                                )&gt;(GP$44-GQ$44),(GP$44-Sheep!$R$322-Sheep!$N$253                                )&lt;=0),"WeanAlt2","")
&amp;IFERROR(IF(AND((GP$44-GP49                                                                                     )&gt;(GP$44-GQ$44),(GP$44-GP49                                                                                     )&lt;=0),"Join-"    &amp;GP48,""),"")
&amp;IFERROR(IF(AND((GP$44-GP49-INDEX(Sheep!$V$327:$V$334,GP48,1))&gt;(GP$44-GQ$44),(GP$44-GP49-INDEX(Sheep!$V$327:$V$334,GP48,1))&lt;=0),"Scan-"  &amp;GP48,""),"")
&amp;IFERROR(IF(AND((GP$44-GP49-150                                                                            )&gt;(GP$44-GQ$44),(GP$44-GP49-150                                                                             )&lt;=0),"Birth-" &amp;GP48,""),"")
&amp;IFERROR(IF(AND((GP$44-GP49-150-Sheep!$R$320                                           )&gt;(GP$44-GQ$44),(GP$44-GP49-150-Sheep!$R$320                                            )&lt;=0),"Wean-"&amp;GP48,""),"")
&amp;IFERROR(IF(AND((GP$44-GP49-150-Sheep!$R$321                                           )&gt;(GP$44-GQ$44),(GP$44-GP49-150-Sheep!$R$321                                            )&lt;=0),"Alt1-"   &amp;GP48,""),"")
&amp;IFERROR(IF(AND((GP$44-GP49-150-Sheep!$R$322                                           )&gt;(GP$44-GQ$44),(GP$44-GP49-150-Sheep!$R$322                                            )&lt;=0),"Alt2-"   &amp;GP48,""),"")</f>
        <v/>
      </c>
      <c r="GQ50" s="440" t="str">
        <f xml:space="preserve">                    IF(AND((GQ$44                                  -Sheep!$N$253                               )&gt;(GQ$44-GR$44),(GQ$44                                  -Sheep!$N$253                                )&lt;=0),"Born","")
&amp;                   IF(AND((GQ$44-Sheep!$R$320-Sheep!$N$253                                )&gt;(GQ$44-GR$44),(GQ$44-Sheep!$R$320-Sheep!$N$253                                )&lt;=0),"WeanStd","")
&amp;                   IF(AND((GQ$44-Sheep!$R$321-Sheep!$N$253                                )&gt;(GQ$44-GR$44),(GQ$44-Sheep!$R$321-Sheep!$N$253                                )&lt;=0),"WeanAlt1","")
&amp;                   IF(AND((GQ$44-Sheep!$R$322-Sheep!$N$253                                )&gt;(GQ$44-GR$44),(GQ$44-Sheep!$R$322-Sheep!$N$253                                )&lt;=0),"WeanAlt2","")
&amp;IFERROR(IF(AND((GQ$44-GQ49                                                                                     )&gt;(GQ$44-GR$44),(GQ$44-GQ49                                                                                     )&lt;=0),"Join-"    &amp;GQ48,""),"")
&amp;IFERROR(IF(AND((GQ$44-GQ49-INDEX(Sheep!$V$327:$V$334,GQ48,1))&gt;(GQ$44-GR$44),(GQ$44-GQ49-INDEX(Sheep!$V$327:$V$334,GQ48,1))&lt;=0),"Scan-"  &amp;GQ48,""),"")
&amp;IFERROR(IF(AND((GQ$44-GQ49-150                                                                            )&gt;(GQ$44-GR$44),(GQ$44-GQ49-150                                                                             )&lt;=0),"Birth-" &amp;GQ48,""),"")
&amp;IFERROR(IF(AND((GQ$44-GQ49-150-Sheep!$R$320                                           )&gt;(GQ$44-GR$44),(GQ$44-GQ49-150-Sheep!$R$320                                            )&lt;=0),"Wean-"&amp;GQ48,""),"")
&amp;IFERROR(IF(AND((GQ$44-GQ49-150-Sheep!$R$321                                           )&gt;(GQ$44-GR$44),(GQ$44-GQ49-150-Sheep!$R$321                                            )&lt;=0),"Alt1-"   &amp;GQ48,""),"")
&amp;IFERROR(IF(AND((GQ$44-GQ49-150-Sheep!$R$322                                           )&gt;(GQ$44-GR$44),(GQ$44-GQ49-150-Sheep!$R$322                                            )&lt;=0),"Alt2-"   &amp;GQ48,""),"")</f>
        <v/>
      </c>
      <c r="GR50" s="440" t="str">
        <f xml:space="preserve">                    IF(AND((GR$44                                  -Sheep!$N$253                               )&gt;(GR$44-GS$44),(GR$44                                  -Sheep!$N$253                                )&lt;=0),"Born","")
&amp;                   IF(AND((GR$44-Sheep!$R$320-Sheep!$N$253                                )&gt;(GR$44-GS$44),(GR$44-Sheep!$R$320-Sheep!$N$253                                )&lt;=0),"WeanStd","")
&amp;                   IF(AND((GR$44-Sheep!$R$321-Sheep!$N$253                                )&gt;(GR$44-GS$44),(GR$44-Sheep!$R$321-Sheep!$N$253                                )&lt;=0),"WeanAlt1","")
&amp;                   IF(AND((GR$44-Sheep!$R$322-Sheep!$N$253                                )&gt;(GR$44-GS$44),(GR$44-Sheep!$R$322-Sheep!$N$253                                )&lt;=0),"WeanAlt2","")
&amp;IFERROR(IF(AND((GR$44-GR49                                                                                     )&gt;(GR$44-GS$44),(GR$44-GR49                                                                                     )&lt;=0),"Join-"    &amp;GR48,""),"")
&amp;IFERROR(IF(AND((GR$44-GR49-INDEX(Sheep!$V$327:$V$334,GR48,1))&gt;(GR$44-GS$44),(GR$44-GR49-INDEX(Sheep!$V$327:$V$334,GR48,1))&lt;=0),"Scan-"  &amp;GR48,""),"")
&amp;IFERROR(IF(AND((GR$44-GR49-150                                                                            )&gt;(GR$44-GS$44),(GR$44-GR49-150                                                                             )&lt;=0),"Birth-" &amp;GR48,""),"")
&amp;IFERROR(IF(AND((GR$44-GR49-150-Sheep!$R$320                                           )&gt;(GR$44-GS$44),(GR$44-GR49-150-Sheep!$R$320                                            )&lt;=0),"Wean-"&amp;GR48,""),"")
&amp;IFERROR(IF(AND((GR$44-GR49-150-Sheep!$R$321                                           )&gt;(GR$44-GS$44),(GR$44-GR49-150-Sheep!$R$321                                            )&lt;=0),"Alt1-"   &amp;GR48,""),"")
&amp;IFERROR(IF(AND((GR$44-GR49-150-Sheep!$R$322                                           )&gt;(GR$44-GS$44),(GR$44-GR49-150-Sheep!$R$322                                            )&lt;=0),"Alt2-"   &amp;GR48,""),"")</f>
        <v/>
      </c>
      <c r="GS50" s="440" t="str">
        <f xml:space="preserve">                    IF(AND((GS$44                                  -Sheep!$N$253                               )&gt;(GS$44-GT$44),(GS$44                                  -Sheep!$N$253                                )&lt;=0),"Born","")
&amp;                   IF(AND((GS$44-Sheep!$R$320-Sheep!$N$253                                )&gt;(GS$44-GT$44),(GS$44-Sheep!$R$320-Sheep!$N$253                                )&lt;=0),"WeanStd","")
&amp;                   IF(AND((GS$44-Sheep!$R$321-Sheep!$N$253                                )&gt;(GS$44-GT$44),(GS$44-Sheep!$R$321-Sheep!$N$253                                )&lt;=0),"WeanAlt1","")
&amp;                   IF(AND((GS$44-Sheep!$R$322-Sheep!$N$253                                )&gt;(GS$44-GT$44),(GS$44-Sheep!$R$322-Sheep!$N$253                                )&lt;=0),"WeanAlt2","")
&amp;IFERROR(IF(AND((GS$44-GS49                                                                                     )&gt;(GS$44-GT$44),(GS$44-GS49                                                                                     )&lt;=0),"Join-"    &amp;GS48,""),"")
&amp;IFERROR(IF(AND((GS$44-GS49-INDEX(Sheep!$V$327:$V$334,GS48,1))&gt;(GS$44-GT$44),(GS$44-GS49-INDEX(Sheep!$V$327:$V$334,GS48,1))&lt;=0),"Scan-"  &amp;GS48,""),"")
&amp;IFERROR(IF(AND((GS$44-GS49-150                                                                            )&gt;(GS$44-GT$44),(GS$44-GS49-150                                                                             )&lt;=0),"Birth-" &amp;GS48,""),"")
&amp;IFERROR(IF(AND((GS$44-GS49-150-Sheep!$R$320                                           )&gt;(GS$44-GT$44),(GS$44-GS49-150-Sheep!$R$320                                            )&lt;=0),"Wean-"&amp;GS48,""),"")
&amp;IFERROR(IF(AND((GS$44-GS49-150-Sheep!$R$321                                           )&gt;(GS$44-GT$44),(GS$44-GS49-150-Sheep!$R$321                                            )&lt;=0),"Alt1-"   &amp;GS48,""),"")
&amp;IFERROR(IF(AND((GS$44-GS49-150-Sheep!$R$322                                           )&gt;(GS$44-GT$44),(GS$44-GS49-150-Sheep!$R$322                                            )&lt;=0),"Alt2-"   &amp;GS48,""),"")</f>
        <v/>
      </c>
      <c r="GT50" s="440" t="str">
        <f xml:space="preserve">                    IF(AND((GT$44                                  -Sheep!$N$253                               )&gt;(GT$44-GU$44),(GT$44                                  -Sheep!$N$253                                )&lt;=0),"Born","")
&amp;                   IF(AND((GT$44-Sheep!$R$320-Sheep!$N$253                                )&gt;(GT$44-GU$44),(GT$44-Sheep!$R$320-Sheep!$N$253                                )&lt;=0),"WeanStd","")
&amp;                   IF(AND((GT$44-Sheep!$R$321-Sheep!$N$253                                )&gt;(GT$44-GU$44),(GT$44-Sheep!$R$321-Sheep!$N$253                                )&lt;=0),"WeanAlt1","")
&amp;                   IF(AND((GT$44-Sheep!$R$322-Sheep!$N$253                                )&gt;(GT$44-GU$44),(GT$44-Sheep!$R$322-Sheep!$N$253                                )&lt;=0),"WeanAlt2","")
&amp;IFERROR(IF(AND((GT$44-GT49                                                                                     )&gt;(GT$44-GU$44),(GT$44-GT49                                                                                     )&lt;=0),"Join-"    &amp;GT48,""),"")
&amp;IFERROR(IF(AND((GT$44-GT49-INDEX(Sheep!$V$327:$V$334,GT48,1))&gt;(GT$44-GU$44),(GT$44-GT49-INDEX(Sheep!$V$327:$V$334,GT48,1))&lt;=0),"Scan-"  &amp;GT48,""),"")
&amp;IFERROR(IF(AND((GT$44-GT49-150                                                                            )&gt;(GT$44-GU$44),(GT$44-GT49-150                                                                             )&lt;=0),"Birth-" &amp;GT48,""),"")
&amp;IFERROR(IF(AND((GT$44-GT49-150-Sheep!$R$320                                           )&gt;(GT$44-GU$44),(GT$44-GT49-150-Sheep!$R$320                                            )&lt;=0),"Wean-"&amp;GT48,""),"")
&amp;IFERROR(IF(AND((GT$44-GT49-150-Sheep!$R$321                                           )&gt;(GT$44-GU$44),(GT$44-GT49-150-Sheep!$R$321                                            )&lt;=0),"Alt1-"   &amp;GT48,""),"")
&amp;IFERROR(IF(AND((GT$44-GT49-150-Sheep!$R$322                                           )&gt;(GT$44-GU$44),(GT$44-GT49-150-Sheep!$R$322                                            )&lt;=0),"Alt2-"   &amp;GT48,""),"")</f>
        <v/>
      </c>
      <c r="GU50" s="440" t="str">
        <f xml:space="preserve">                    IF(AND((GU$44                                  -Sheep!$N$253                               )&gt;(GU$44-GV$44),(GU$44                                  -Sheep!$N$253                                )&lt;=0),"Born","")
&amp;                   IF(AND((GU$44-Sheep!$R$320-Sheep!$N$253                                )&gt;(GU$44-GV$44),(GU$44-Sheep!$R$320-Sheep!$N$253                                )&lt;=0),"WeanStd","")
&amp;                   IF(AND((GU$44-Sheep!$R$321-Sheep!$N$253                                )&gt;(GU$44-GV$44),(GU$44-Sheep!$R$321-Sheep!$N$253                                )&lt;=0),"WeanAlt1","")
&amp;                   IF(AND((GU$44-Sheep!$R$322-Sheep!$N$253                                )&gt;(GU$44-GV$44),(GU$44-Sheep!$R$322-Sheep!$N$253                                )&lt;=0),"WeanAlt2","")
&amp;IFERROR(IF(AND((GU$44-GU49                                                                                     )&gt;(GU$44-GV$44),(GU$44-GU49                                                                                     )&lt;=0),"Join-"    &amp;GU48,""),"")
&amp;IFERROR(IF(AND((GU$44-GU49-INDEX(Sheep!$V$327:$V$334,GU48,1))&gt;(GU$44-GV$44),(GU$44-GU49-INDEX(Sheep!$V$327:$V$334,GU48,1))&lt;=0),"Scan-"  &amp;GU48,""),"")
&amp;IFERROR(IF(AND((GU$44-GU49-150                                                                            )&gt;(GU$44-GV$44),(GU$44-GU49-150                                                                             )&lt;=0),"Birth-" &amp;GU48,""),"")
&amp;IFERROR(IF(AND((GU$44-GU49-150-Sheep!$R$320                                           )&gt;(GU$44-GV$44),(GU$44-GU49-150-Sheep!$R$320                                            )&lt;=0),"Wean-"&amp;GU48,""),"")
&amp;IFERROR(IF(AND((GU$44-GU49-150-Sheep!$R$321                                           )&gt;(GU$44-GV$44),(GU$44-GU49-150-Sheep!$R$321                                            )&lt;=0),"Alt1-"   &amp;GU48,""),"")
&amp;IFERROR(IF(AND((GU$44-GU49-150-Sheep!$R$322                                           )&gt;(GU$44-GV$44),(GU$44-GU49-150-Sheep!$R$322                                            )&lt;=0),"Alt2-"   &amp;GU48,""),"")</f>
        <v/>
      </c>
      <c r="GV50" s="440" t="str">
        <f xml:space="preserve">                    IF(AND((GV$44                                  -Sheep!$N$253                               )&gt;(GV$44-GW$44),(GV$44                                  -Sheep!$N$253                                )&lt;=0),"Born","")
&amp;                   IF(AND((GV$44-Sheep!$R$320-Sheep!$N$253                                )&gt;(GV$44-GW$44),(GV$44-Sheep!$R$320-Sheep!$N$253                                )&lt;=0),"WeanStd","")
&amp;                   IF(AND((GV$44-Sheep!$R$321-Sheep!$N$253                                )&gt;(GV$44-GW$44),(GV$44-Sheep!$R$321-Sheep!$N$253                                )&lt;=0),"WeanAlt1","")
&amp;                   IF(AND((GV$44-Sheep!$R$322-Sheep!$N$253                                )&gt;(GV$44-GW$44),(GV$44-Sheep!$R$322-Sheep!$N$253                                )&lt;=0),"WeanAlt2","")
&amp;IFERROR(IF(AND((GV$44-GV49                                                                                     )&gt;(GV$44-GW$44),(GV$44-GV49                                                                                     )&lt;=0),"Join-"    &amp;GV48,""),"")
&amp;IFERROR(IF(AND((GV$44-GV49-INDEX(Sheep!$V$327:$V$334,GV48,1))&gt;(GV$44-GW$44),(GV$44-GV49-INDEX(Sheep!$V$327:$V$334,GV48,1))&lt;=0),"Scan-"  &amp;GV48,""),"")
&amp;IFERROR(IF(AND((GV$44-GV49-150                                                                            )&gt;(GV$44-GW$44),(GV$44-GV49-150                                                                             )&lt;=0),"Birth-" &amp;GV48,""),"")
&amp;IFERROR(IF(AND((GV$44-GV49-150-Sheep!$R$320                                           )&gt;(GV$44-GW$44),(GV$44-GV49-150-Sheep!$R$320                                            )&lt;=0),"Wean-"&amp;GV48,""),"")
&amp;IFERROR(IF(AND((GV$44-GV49-150-Sheep!$R$321                                           )&gt;(GV$44-GW$44),(GV$44-GV49-150-Sheep!$R$321                                            )&lt;=0),"Alt1-"   &amp;GV48,""),"")
&amp;IFERROR(IF(AND((GV$44-GV49-150-Sheep!$R$322                                           )&gt;(GV$44-GW$44),(GV$44-GV49-150-Sheep!$R$322                                            )&lt;=0),"Alt2-"   &amp;GV48,""),"")</f>
        <v>Wean-3</v>
      </c>
      <c r="GW50" s="440" t="str">
        <f xml:space="preserve">                    IF(AND((GW$44                                  -Sheep!$N$253                               )&gt;(GW$44-GX$44),(GW$44                                  -Sheep!$N$253                                )&lt;=0),"Born","")
&amp;                   IF(AND((GW$44-Sheep!$R$320-Sheep!$N$253                                )&gt;(GW$44-GX$44),(GW$44-Sheep!$R$320-Sheep!$N$253                                )&lt;=0),"WeanStd","")
&amp;                   IF(AND((GW$44-Sheep!$R$321-Sheep!$N$253                                )&gt;(GW$44-GX$44),(GW$44-Sheep!$R$321-Sheep!$N$253                                )&lt;=0),"WeanAlt1","")
&amp;                   IF(AND((GW$44-Sheep!$R$322-Sheep!$N$253                                )&gt;(GW$44-GX$44),(GW$44-Sheep!$R$322-Sheep!$N$253                                )&lt;=0),"WeanAlt2","")
&amp;IFERROR(IF(AND((GW$44-GW49                                                                                     )&gt;(GW$44-GX$44),(GW$44-GW49                                                                                     )&lt;=0),"Join-"    &amp;GW48,""),"")
&amp;IFERROR(IF(AND((GW$44-GW49-INDEX(Sheep!$V$327:$V$334,GW48,1))&gt;(GW$44-GX$44),(GW$44-GW49-INDEX(Sheep!$V$327:$V$334,GW48,1))&lt;=0),"Scan-"  &amp;GW48,""),"")
&amp;IFERROR(IF(AND((GW$44-GW49-150                                                                            )&gt;(GW$44-GX$44),(GW$44-GW49-150                                                                             )&lt;=0),"Birth-" &amp;GW48,""),"")
&amp;IFERROR(IF(AND((GW$44-GW49-150-Sheep!$R$320                                           )&gt;(GW$44-GX$44),(GW$44-GW49-150-Sheep!$R$320                                            )&lt;=0),"Wean-"&amp;GW48,""),"")
&amp;IFERROR(IF(AND((GW$44-GW49-150-Sheep!$R$321                                           )&gt;(GW$44-GX$44),(GW$44-GW49-150-Sheep!$R$321                                            )&lt;=0),"Alt1-"   &amp;GW48,""),"")
&amp;IFERROR(IF(AND((GW$44-GW49-150-Sheep!$R$322                                           )&gt;(GW$44-GX$44),(GW$44-GW49-150-Sheep!$R$322                                            )&lt;=0),"Alt2-"   &amp;GW48,""),"")</f>
        <v/>
      </c>
      <c r="GX50" s="440" t="str">
        <f xml:space="preserve">                    IF(AND((GX$44                                  -Sheep!$N$253                               )&gt;(GX$44-GY$44),(GX$44                                  -Sheep!$N$253                                )&lt;=0),"Born","")
&amp;                   IF(AND((GX$44-Sheep!$R$320-Sheep!$N$253                                )&gt;(GX$44-GY$44),(GX$44-Sheep!$R$320-Sheep!$N$253                                )&lt;=0),"WeanStd","")
&amp;                   IF(AND((GX$44-Sheep!$R$321-Sheep!$N$253                                )&gt;(GX$44-GY$44),(GX$44-Sheep!$R$321-Sheep!$N$253                                )&lt;=0),"WeanAlt1","")
&amp;                   IF(AND((GX$44-Sheep!$R$322-Sheep!$N$253                                )&gt;(GX$44-GY$44),(GX$44-Sheep!$R$322-Sheep!$N$253                                )&lt;=0),"WeanAlt2","")
&amp;IFERROR(IF(AND((GX$44-GX49                                                                                     )&gt;(GX$44-GY$44),(GX$44-GX49                                                                                     )&lt;=0),"Join-"    &amp;GX48,""),"")
&amp;IFERROR(IF(AND((GX$44-GX49-INDEX(Sheep!$V$327:$V$334,GX48,1))&gt;(GX$44-GY$44),(GX$44-GX49-INDEX(Sheep!$V$327:$V$334,GX48,1))&lt;=0),"Scan-"  &amp;GX48,""),"")
&amp;IFERROR(IF(AND((GX$44-GX49-150                                                                            )&gt;(GX$44-GY$44),(GX$44-GX49-150                                                                             )&lt;=0),"Birth-" &amp;GX48,""),"")
&amp;IFERROR(IF(AND((GX$44-GX49-150-Sheep!$R$320                                           )&gt;(GX$44-GY$44),(GX$44-GX49-150-Sheep!$R$320                                            )&lt;=0),"Wean-"&amp;GX48,""),"")
&amp;IFERROR(IF(AND((GX$44-GX49-150-Sheep!$R$321                                           )&gt;(GX$44-GY$44),(GX$44-GX49-150-Sheep!$R$321                                            )&lt;=0),"Alt1-"   &amp;GX48,""),"")
&amp;IFERROR(IF(AND((GX$44-GX49-150-Sheep!$R$322                                           )&gt;(GX$44-GY$44),(GX$44-GX49-150-Sheep!$R$322                                            )&lt;=0),"Alt2-"   &amp;GX48,""),"")</f>
        <v/>
      </c>
      <c r="GY50" s="440" t="str">
        <f xml:space="preserve">                    IF(AND((GY$44                                  -Sheep!$N$253                               )&gt;(GY$44-GZ$44),(GY$44                                  -Sheep!$N$253                                )&lt;=0),"Born","")
&amp;                   IF(AND((GY$44-Sheep!$R$320-Sheep!$N$253                                )&gt;(GY$44-GZ$44),(GY$44-Sheep!$R$320-Sheep!$N$253                                )&lt;=0),"WeanStd","")
&amp;                   IF(AND((GY$44-Sheep!$R$321-Sheep!$N$253                                )&gt;(GY$44-GZ$44),(GY$44-Sheep!$R$321-Sheep!$N$253                                )&lt;=0),"WeanAlt1","")
&amp;                   IF(AND((GY$44-Sheep!$R$322-Sheep!$N$253                                )&gt;(GY$44-GZ$44),(GY$44-Sheep!$R$322-Sheep!$N$253                                )&lt;=0),"WeanAlt2","")
&amp;IFERROR(IF(AND((GY$44-GY49                                                                                     )&gt;(GY$44-GZ$44),(GY$44-GY49                                                                                     )&lt;=0),"Join-"    &amp;GY48,""),"")
&amp;IFERROR(IF(AND((GY$44-GY49-INDEX(Sheep!$V$327:$V$334,GY48,1))&gt;(GY$44-GZ$44),(GY$44-GY49-INDEX(Sheep!$V$327:$V$334,GY48,1))&lt;=0),"Scan-"  &amp;GY48,""),"")
&amp;IFERROR(IF(AND((GY$44-GY49-150                                                                            )&gt;(GY$44-GZ$44),(GY$44-GY49-150                                                                             )&lt;=0),"Birth-" &amp;GY48,""),"")
&amp;IFERROR(IF(AND((GY$44-GY49-150-Sheep!$R$320                                           )&gt;(GY$44-GZ$44),(GY$44-GY49-150-Sheep!$R$320                                            )&lt;=0),"Wean-"&amp;GY48,""),"")
&amp;IFERROR(IF(AND((GY$44-GY49-150-Sheep!$R$321                                           )&gt;(GY$44-GZ$44),(GY$44-GY49-150-Sheep!$R$321                                            )&lt;=0),"Alt1-"   &amp;GY48,""),"")
&amp;IFERROR(IF(AND((GY$44-GY49-150-Sheep!$R$322                                           )&gt;(GY$44-GZ$44),(GY$44-GY49-150-Sheep!$R$322                                            )&lt;=0),"Alt2-"   &amp;GY48,""),"")</f>
        <v/>
      </c>
      <c r="GZ50" s="440" t="str">
        <f xml:space="preserve">                    IF(AND((GZ$44                                  -Sheep!$N$253                               )&gt;(GZ$44-HA$44),(GZ$44                                  -Sheep!$N$253                                )&lt;=0),"Born","")
&amp;                   IF(AND((GZ$44-Sheep!$R$320-Sheep!$N$253                                )&gt;(GZ$44-HA$44),(GZ$44-Sheep!$R$320-Sheep!$N$253                                )&lt;=0),"WeanStd","")
&amp;                   IF(AND((GZ$44-Sheep!$R$321-Sheep!$N$253                                )&gt;(GZ$44-HA$44),(GZ$44-Sheep!$R$321-Sheep!$N$253                                )&lt;=0),"WeanAlt1","")
&amp;                   IF(AND((GZ$44-Sheep!$R$322-Sheep!$N$253                                )&gt;(GZ$44-HA$44),(GZ$44-Sheep!$R$322-Sheep!$N$253                                )&lt;=0),"WeanAlt2","")
&amp;IFERROR(IF(AND((GZ$44-GZ49                                                                                     )&gt;(GZ$44-HA$44),(GZ$44-GZ49                                                                                     )&lt;=0),"Join-"    &amp;GZ48,""),"")
&amp;IFERROR(IF(AND((GZ$44-GZ49-INDEX(Sheep!$V$327:$V$334,GZ48,1))&gt;(GZ$44-HA$44),(GZ$44-GZ49-INDEX(Sheep!$V$327:$V$334,GZ48,1))&lt;=0),"Scan-"  &amp;GZ48,""),"")
&amp;IFERROR(IF(AND((GZ$44-GZ49-150                                                                            )&gt;(GZ$44-HA$44),(GZ$44-GZ49-150                                                                             )&lt;=0),"Birth-" &amp;GZ48,""),"")
&amp;IFERROR(IF(AND((GZ$44-GZ49-150-Sheep!$R$320                                           )&gt;(GZ$44-HA$44),(GZ$44-GZ49-150-Sheep!$R$320                                            )&lt;=0),"Wean-"&amp;GZ48,""),"")
&amp;IFERROR(IF(AND((GZ$44-GZ49-150-Sheep!$R$321                                           )&gt;(GZ$44-HA$44),(GZ$44-GZ49-150-Sheep!$R$321                                            )&lt;=0),"Alt1-"   &amp;GZ48,""),"")
&amp;IFERROR(IF(AND((GZ$44-GZ49-150-Sheep!$R$322                                           )&gt;(GZ$44-HA$44),(GZ$44-GZ49-150-Sheep!$R$322                                            )&lt;=0),"Alt2-"   &amp;GZ48,""),"")</f>
        <v>Alt1-3</v>
      </c>
      <c r="HA50" s="440" t="str">
        <f xml:space="preserve">                    IF(AND((HA$44                                  -Sheep!$N$253                               )&gt;(HA$44-HB$44),(HA$44                                  -Sheep!$N$253                                )&lt;=0),"Born","")
&amp;                   IF(AND((HA$44-Sheep!$R$320-Sheep!$N$253                                )&gt;(HA$44-HB$44),(HA$44-Sheep!$R$320-Sheep!$N$253                                )&lt;=0),"WeanStd","")
&amp;                   IF(AND((HA$44-Sheep!$R$321-Sheep!$N$253                                )&gt;(HA$44-HB$44),(HA$44-Sheep!$R$321-Sheep!$N$253                                )&lt;=0),"WeanAlt1","")
&amp;                   IF(AND((HA$44-Sheep!$R$322-Sheep!$N$253                                )&gt;(HA$44-HB$44),(HA$44-Sheep!$R$322-Sheep!$N$253                                )&lt;=0),"WeanAlt2","")
&amp;IFERROR(IF(AND((HA$44-HA49                                                                                     )&gt;(HA$44-HB$44),(HA$44-HA49                                                                                     )&lt;=0),"Join-"    &amp;HA48,""),"")
&amp;IFERROR(IF(AND((HA$44-HA49-INDEX(Sheep!$V$327:$V$334,HA48,1))&gt;(HA$44-HB$44),(HA$44-HA49-INDEX(Sheep!$V$327:$V$334,HA48,1))&lt;=0),"Scan-"  &amp;HA48,""),"")
&amp;IFERROR(IF(AND((HA$44-HA49-150                                                                            )&gt;(HA$44-HB$44),(HA$44-HA49-150                                                                             )&lt;=0),"Birth-" &amp;HA48,""),"")
&amp;IFERROR(IF(AND((HA$44-HA49-150-Sheep!$R$320                                           )&gt;(HA$44-HB$44),(HA$44-HA49-150-Sheep!$R$320                                            )&lt;=0),"Wean-"&amp;HA48,""),"")
&amp;IFERROR(IF(AND((HA$44-HA49-150-Sheep!$R$321                                           )&gt;(HA$44-HB$44),(HA$44-HA49-150-Sheep!$R$321                                            )&lt;=0),"Alt1-"   &amp;HA48,""),"")
&amp;IFERROR(IF(AND((HA$44-HA49-150-Sheep!$R$322                                           )&gt;(HA$44-HB$44),(HA$44-HA49-150-Sheep!$R$322                                            )&lt;=0),"Alt2-"   &amp;HA48,""),"")</f>
        <v/>
      </c>
      <c r="HB50" s="440" t="str">
        <f xml:space="preserve">                    IF(AND((HB$44                                  -Sheep!$N$253                               )&gt;(HB$44-HC$44),(HB$44                                  -Sheep!$N$253                                )&lt;=0),"Born","")
&amp;                   IF(AND((HB$44-Sheep!$R$320-Sheep!$N$253                                )&gt;(HB$44-HC$44),(HB$44-Sheep!$R$320-Sheep!$N$253                                )&lt;=0),"WeanStd","")
&amp;                   IF(AND((HB$44-Sheep!$R$321-Sheep!$N$253                                )&gt;(HB$44-HC$44),(HB$44-Sheep!$R$321-Sheep!$N$253                                )&lt;=0),"WeanAlt1","")
&amp;                   IF(AND((HB$44-Sheep!$R$322-Sheep!$N$253                                )&gt;(HB$44-HC$44),(HB$44-Sheep!$R$322-Sheep!$N$253                                )&lt;=0),"WeanAlt2","")
&amp;IFERROR(IF(AND((HB$44-HB49                                                                                     )&gt;(HB$44-HC$44),(HB$44-HB49                                                                                     )&lt;=0),"Join-"    &amp;HB48,""),"")
&amp;IFERROR(IF(AND((HB$44-HB49-INDEX(Sheep!$V$327:$V$334,HB48,1))&gt;(HB$44-HC$44),(HB$44-HB49-INDEX(Sheep!$V$327:$V$334,HB48,1))&lt;=0),"Scan-"  &amp;HB48,""),"")
&amp;IFERROR(IF(AND((HB$44-HB49-150                                                                            )&gt;(HB$44-HC$44),(HB$44-HB49-150                                                                             )&lt;=0),"Birth-" &amp;HB48,""),"")
&amp;IFERROR(IF(AND((HB$44-HB49-150-Sheep!$R$320                                           )&gt;(HB$44-HC$44),(HB$44-HB49-150-Sheep!$R$320                                            )&lt;=0),"Wean-"&amp;HB48,""),"")
&amp;IFERROR(IF(AND((HB$44-HB49-150-Sheep!$R$321                                           )&gt;(HB$44-HC$44),(HB$44-HB49-150-Sheep!$R$321                                            )&lt;=0),"Alt1-"   &amp;HB48,""),"")
&amp;IFERROR(IF(AND((HB$44-HB49-150-Sheep!$R$322                                           )&gt;(HB$44-HC$44),(HB$44-HB49-150-Sheep!$R$322                                            )&lt;=0),"Alt2-"   &amp;HB48,""),"")</f>
        <v/>
      </c>
      <c r="HC50" s="440" t="str">
        <f xml:space="preserve">                    IF(AND((HC$44                                  -Sheep!$N$253                               )&gt;(HC$44-HD$44),(HC$44                                  -Sheep!$N$253                                )&lt;=0),"Born","")
&amp;                   IF(AND((HC$44-Sheep!$R$320-Sheep!$N$253                                )&gt;(HC$44-HD$44),(HC$44-Sheep!$R$320-Sheep!$N$253                                )&lt;=0),"WeanStd","")
&amp;                   IF(AND((HC$44-Sheep!$R$321-Sheep!$N$253                                )&gt;(HC$44-HD$44),(HC$44-Sheep!$R$321-Sheep!$N$253                                )&lt;=0),"WeanAlt1","")
&amp;                   IF(AND((HC$44-Sheep!$R$322-Sheep!$N$253                                )&gt;(HC$44-HD$44),(HC$44-Sheep!$R$322-Sheep!$N$253                                )&lt;=0),"WeanAlt2","")
&amp;IFERROR(IF(AND((HC$44-HC49                                                                                     )&gt;(HC$44-HD$44),(HC$44-HC49                                                                                     )&lt;=0),"Join-"    &amp;HC48,""),"")
&amp;IFERROR(IF(AND((HC$44-HC49-INDEX(Sheep!$V$327:$V$334,HC48,1))&gt;(HC$44-HD$44),(HC$44-HC49-INDEX(Sheep!$V$327:$V$334,HC48,1))&lt;=0),"Scan-"  &amp;HC48,""),"")
&amp;IFERROR(IF(AND((HC$44-HC49-150                                                                            )&gt;(HC$44-HD$44),(HC$44-HC49-150                                                                             )&lt;=0),"Birth-" &amp;HC48,""),"")
&amp;IFERROR(IF(AND((HC$44-HC49-150-Sheep!$R$320                                           )&gt;(HC$44-HD$44),(HC$44-HC49-150-Sheep!$R$320                                            )&lt;=0),"Wean-"&amp;HC48,""),"")
&amp;IFERROR(IF(AND((HC$44-HC49-150-Sheep!$R$321                                           )&gt;(HC$44-HD$44),(HC$44-HC49-150-Sheep!$R$321                                            )&lt;=0),"Alt1-"   &amp;HC48,""),"")
&amp;IFERROR(IF(AND((HC$44-HC49-150-Sheep!$R$322                                           )&gt;(HC$44-HD$44),(HC$44-HC49-150-Sheep!$R$322                                            )&lt;=0),"Alt2-"   &amp;HC48,""),"")</f>
        <v/>
      </c>
      <c r="HD50" s="440" t="str">
        <f xml:space="preserve">                    IF(AND((HD$44                                  -Sheep!$N$253                               )&gt;(HD$44-HE$44),(HD$44                                  -Sheep!$N$253                                )&lt;=0),"Born","")
&amp;                   IF(AND((HD$44-Sheep!$R$320-Sheep!$N$253                                )&gt;(HD$44-HE$44),(HD$44-Sheep!$R$320-Sheep!$N$253                                )&lt;=0),"WeanStd","")
&amp;                   IF(AND((HD$44-Sheep!$R$321-Sheep!$N$253                                )&gt;(HD$44-HE$44),(HD$44-Sheep!$R$321-Sheep!$N$253                                )&lt;=0),"WeanAlt1","")
&amp;                   IF(AND((HD$44-Sheep!$R$322-Sheep!$N$253                                )&gt;(HD$44-HE$44),(HD$44-Sheep!$R$322-Sheep!$N$253                                )&lt;=0),"WeanAlt2","")
&amp;IFERROR(IF(AND((HD$44-HD49                                                                                     )&gt;(HD$44-HE$44),(HD$44-HD49                                                                                     )&lt;=0),"Join-"    &amp;HD48,""),"")
&amp;IFERROR(IF(AND((HD$44-HD49-INDEX(Sheep!$V$327:$V$334,HD48,1))&gt;(HD$44-HE$44),(HD$44-HD49-INDEX(Sheep!$V$327:$V$334,HD48,1))&lt;=0),"Scan-"  &amp;HD48,""),"")
&amp;IFERROR(IF(AND((HD$44-HD49-150                                                                            )&gt;(HD$44-HE$44),(HD$44-HD49-150                                                                             )&lt;=0),"Birth-" &amp;HD48,""),"")
&amp;IFERROR(IF(AND((HD$44-HD49-150-Sheep!$R$320                                           )&gt;(HD$44-HE$44),(HD$44-HD49-150-Sheep!$R$320                                            )&lt;=0),"Wean-"&amp;HD48,""),"")
&amp;IFERROR(IF(AND((HD$44-HD49-150-Sheep!$R$321                                           )&gt;(HD$44-HE$44),(HD$44-HD49-150-Sheep!$R$321                                            )&lt;=0),"Alt1-"   &amp;HD48,""),"")
&amp;IFERROR(IF(AND((HD$44-HD49-150-Sheep!$R$322                                           )&gt;(HD$44-HE$44),(HD$44-HD49-150-Sheep!$R$322                                            )&lt;=0),"Alt2-"   &amp;HD48,""),"")</f>
        <v>Alt2-3</v>
      </c>
      <c r="HE50" s="440" t="str">
        <f xml:space="preserve">                    IF(AND((HE$44                                  -Sheep!$N$253                               )&gt;(HE$44-HF$44),(HE$44                                  -Sheep!$N$253                                )&lt;=0),"Born","")
&amp;                   IF(AND((HE$44-Sheep!$R$320-Sheep!$N$253                                )&gt;(HE$44-HF$44),(HE$44-Sheep!$R$320-Sheep!$N$253                                )&lt;=0),"WeanStd","")
&amp;                   IF(AND((HE$44-Sheep!$R$321-Sheep!$N$253                                )&gt;(HE$44-HF$44),(HE$44-Sheep!$R$321-Sheep!$N$253                                )&lt;=0),"WeanAlt1","")
&amp;                   IF(AND((HE$44-Sheep!$R$322-Sheep!$N$253                                )&gt;(HE$44-HF$44),(HE$44-Sheep!$R$322-Sheep!$N$253                                )&lt;=0),"WeanAlt2","")
&amp;IFERROR(IF(AND((HE$44-HE49                                                                                     )&gt;(HE$44-HF$44),(HE$44-HE49                                                                                     )&lt;=0),"Join-"    &amp;HE48,""),"")
&amp;IFERROR(IF(AND((HE$44-HE49-INDEX(Sheep!$V$327:$V$334,HE48,1))&gt;(HE$44-HF$44),(HE$44-HE49-INDEX(Sheep!$V$327:$V$334,HE48,1))&lt;=0),"Scan-"  &amp;HE48,""),"")
&amp;IFERROR(IF(AND((HE$44-HE49-150                                                                            )&gt;(HE$44-HF$44),(HE$44-HE49-150                                                                             )&lt;=0),"Birth-" &amp;HE48,""),"")
&amp;IFERROR(IF(AND((HE$44-HE49-150-Sheep!$R$320                                           )&gt;(HE$44-HF$44),(HE$44-HE49-150-Sheep!$R$320                                            )&lt;=0),"Wean-"&amp;HE48,""),"")
&amp;IFERROR(IF(AND((HE$44-HE49-150-Sheep!$R$321                                           )&gt;(HE$44-HF$44),(HE$44-HE49-150-Sheep!$R$321                                            )&lt;=0),"Alt1-"   &amp;HE48,""),"")
&amp;IFERROR(IF(AND((HE$44-HE49-150-Sheep!$R$322                                           )&gt;(HE$44-HF$44),(HE$44-HE49-150-Sheep!$R$322                                            )&lt;=0),"Alt2-"   &amp;HE48,""),"")</f>
        <v/>
      </c>
      <c r="HF50" s="440" t="str">
        <f xml:space="preserve">                    IF(AND((HF$44                                  -Sheep!$N$253                               )&gt;(HF$44-HG$44),(HF$44                                  -Sheep!$N$253                                )&lt;=0),"Born","")
&amp;                   IF(AND((HF$44-Sheep!$R$320-Sheep!$N$253                                )&gt;(HF$44-HG$44),(HF$44-Sheep!$R$320-Sheep!$N$253                                )&lt;=0),"WeanStd","")
&amp;                   IF(AND((HF$44-Sheep!$R$321-Sheep!$N$253                                )&gt;(HF$44-HG$44),(HF$44-Sheep!$R$321-Sheep!$N$253                                )&lt;=0),"WeanAlt1","")
&amp;                   IF(AND((HF$44-Sheep!$R$322-Sheep!$N$253                                )&gt;(HF$44-HG$44),(HF$44-Sheep!$R$322-Sheep!$N$253                                )&lt;=0),"WeanAlt2","")
&amp;IFERROR(IF(AND((HF$44-HF49                                                                                     )&gt;(HF$44-HG$44),(HF$44-HF49                                                                                     )&lt;=0),"Join-"    &amp;HF48,""),"")
&amp;IFERROR(IF(AND((HF$44-HF49-INDEX(Sheep!$V$327:$V$334,HF48,1))&gt;(HF$44-HG$44),(HF$44-HF49-INDEX(Sheep!$V$327:$V$334,HF48,1))&lt;=0),"Scan-"  &amp;HF48,""),"")
&amp;IFERROR(IF(AND((HF$44-HF49-150                                                                            )&gt;(HF$44-HG$44),(HF$44-HF49-150                                                                             )&lt;=0),"Birth-" &amp;HF48,""),"")
&amp;IFERROR(IF(AND((HF$44-HF49-150-Sheep!$R$320                                           )&gt;(HF$44-HG$44),(HF$44-HF49-150-Sheep!$R$320                                            )&lt;=0),"Wean-"&amp;HF48,""),"")
&amp;IFERROR(IF(AND((HF$44-HF49-150-Sheep!$R$321                                           )&gt;(HF$44-HG$44),(HF$44-HF49-150-Sheep!$R$321                                            )&lt;=0),"Alt1-"   &amp;HF48,""),"")
&amp;IFERROR(IF(AND((HF$44-HF49-150-Sheep!$R$322                                           )&gt;(HF$44-HG$44),(HF$44-HF49-150-Sheep!$R$322                                            )&lt;=0),"Alt2-"   &amp;HF48,""),"")</f>
        <v/>
      </c>
      <c r="HG50" s="440" t="str">
        <f xml:space="preserve">                    IF(AND((HG$44                                  -Sheep!$N$253                               )&gt;(HG$44-HH$44),(HG$44                                  -Sheep!$N$253                                )&lt;=0),"Born","")
&amp;                   IF(AND((HG$44-Sheep!$R$320-Sheep!$N$253                                )&gt;(HG$44-HH$44),(HG$44-Sheep!$R$320-Sheep!$N$253                                )&lt;=0),"WeanStd","")
&amp;                   IF(AND((HG$44-Sheep!$R$321-Sheep!$N$253                                )&gt;(HG$44-HH$44),(HG$44-Sheep!$R$321-Sheep!$N$253                                )&lt;=0),"WeanAlt1","")
&amp;                   IF(AND((HG$44-Sheep!$R$322-Sheep!$N$253                                )&gt;(HG$44-HH$44),(HG$44-Sheep!$R$322-Sheep!$N$253                                )&lt;=0),"WeanAlt2","")
&amp;IFERROR(IF(AND((HG$44-HG49                                                                                     )&gt;(HG$44-HH$44),(HG$44-HG49                                                                                     )&lt;=0),"Join-"    &amp;HG48,""),"")
&amp;IFERROR(IF(AND((HG$44-HG49-INDEX(Sheep!$V$327:$V$334,HG48,1))&gt;(HG$44-HH$44),(HG$44-HG49-INDEX(Sheep!$V$327:$V$334,HG48,1))&lt;=0),"Scan-"  &amp;HG48,""),"")
&amp;IFERROR(IF(AND((HG$44-HG49-150                                                                            )&gt;(HG$44-HH$44),(HG$44-HG49-150                                                                             )&lt;=0),"Birth-" &amp;HG48,""),"")
&amp;IFERROR(IF(AND((HG$44-HG49-150-Sheep!$R$320                                           )&gt;(HG$44-HH$44),(HG$44-HG49-150-Sheep!$R$320                                            )&lt;=0),"Wean-"&amp;HG48,""),"")
&amp;IFERROR(IF(AND((HG$44-HG49-150-Sheep!$R$321                                           )&gt;(HG$44-HH$44),(HG$44-HG49-150-Sheep!$R$321                                            )&lt;=0),"Alt1-"   &amp;HG48,""),"")
&amp;IFERROR(IF(AND((HG$44-HG49-150-Sheep!$R$322                                           )&gt;(HG$44-HH$44),(HG$44-HG49-150-Sheep!$R$322                                            )&lt;=0),"Alt2-"   &amp;HG48,""),"")</f>
        <v/>
      </c>
      <c r="HH50" s="440" t="str">
        <f xml:space="preserve">                    IF(AND((HH$44                                  -Sheep!$N$253                               )&gt;(HH$44-HI$44),(HH$44                                  -Sheep!$N$253                                )&lt;=0),"Born","")
&amp;                   IF(AND((HH$44-Sheep!$R$320-Sheep!$N$253                                )&gt;(HH$44-HI$44),(HH$44-Sheep!$R$320-Sheep!$N$253                                )&lt;=0),"WeanStd","")
&amp;                   IF(AND((HH$44-Sheep!$R$321-Sheep!$N$253                                )&gt;(HH$44-HI$44),(HH$44-Sheep!$R$321-Sheep!$N$253                                )&lt;=0),"WeanAlt1","")
&amp;                   IF(AND((HH$44-Sheep!$R$322-Sheep!$N$253                                )&gt;(HH$44-HI$44),(HH$44-Sheep!$R$322-Sheep!$N$253                                )&lt;=0),"WeanAlt2","")
&amp;IFERROR(IF(AND((HH$44-HH49                                                                                     )&gt;(HH$44-HI$44),(HH$44-HH49                                                                                     )&lt;=0),"Join-"    &amp;HH48,""),"")
&amp;IFERROR(IF(AND((HH$44-HH49-INDEX(Sheep!$V$327:$V$334,HH48,1))&gt;(HH$44-HI$44),(HH$44-HH49-INDEX(Sheep!$V$327:$V$334,HH48,1))&lt;=0),"Scan-"  &amp;HH48,""),"")
&amp;IFERROR(IF(AND((HH$44-HH49-150                                                                            )&gt;(HH$44-HI$44),(HH$44-HH49-150                                                                             )&lt;=0),"Birth-" &amp;HH48,""),"")
&amp;IFERROR(IF(AND((HH$44-HH49-150-Sheep!$R$320                                           )&gt;(HH$44-HI$44),(HH$44-HH49-150-Sheep!$R$320                                            )&lt;=0),"Wean-"&amp;HH48,""),"")
&amp;IFERROR(IF(AND((HH$44-HH49-150-Sheep!$R$321                                           )&gt;(HH$44-HI$44),(HH$44-HH49-150-Sheep!$R$321                                            )&lt;=0),"Alt1-"   &amp;HH48,""),"")
&amp;IFERROR(IF(AND((HH$44-HH49-150-Sheep!$R$322                                           )&gt;(HH$44-HI$44),(HH$44-HH49-150-Sheep!$R$322                                            )&lt;=0),"Alt2-"   &amp;HH48,""),"")</f>
        <v/>
      </c>
      <c r="HI50" s="440" t="str">
        <f xml:space="preserve">                    IF(AND((HI$44                                  -Sheep!$N$253                               )&gt;(HI$44-HJ$44),(HI$44                                  -Sheep!$N$253                                )&lt;=0),"Born","")
&amp;                   IF(AND((HI$44-Sheep!$R$320-Sheep!$N$253                                )&gt;(HI$44-HJ$44),(HI$44-Sheep!$R$320-Sheep!$N$253                                )&lt;=0),"WeanStd","")
&amp;                   IF(AND((HI$44-Sheep!$R$321-Sheep!$N$253                                )&gt;(HI$44-HJ$44),(HI$44-Sheep!$R$321-Sheep!$N$253                                )&lt;=0),"WeanAlt1","")
&amp;                   IF(AND((HI$44-Sheep!$R$322-Sheep!$N$253                                )&gt;(HI$44-HJ$44),(HI$44-Sheep!$R$322-Sheep!$N$253                                )&lt;=0),"WeanAlt2","")
&amp;IFERROR(IF(AND((HI$44-HI49                                                                                     )&gt;(HI$44-HJ$44),(HI$44-HI49                                                                                     )&lt;=0),"Join-"    &amp;HI48,""),"")
&amp;IFERROR(IF(AND((HI$44-HI49-INDEX(Sheep!$V$327:$V$334,HI48,1))&gt;(HI$44-HJ$44),(HI$44-HI49-INDEX(Sheep!$V$327:$V$334,HI48,1))&lt;=0),"Scan-"  &amp;HI48,""),"")
&amp;IFERROR(IF(AND((HI$44-HI49-150                                                                            )&gt;(HI$44-HJ$44),(HI$44-HI49-150                                                                             )&lt;=0),"Birth-" &amp;HI48,""),"")
&amp;IFERROR(IF(AND((HI$44-HI49-150-Sheep!$R$320                                           )&gt;(HI$44-HJ$44),(HI$44-HI49-150-Sheep!$R$320                                            )&lt;=0),"Wean-"&amp;HI48,""),"")
&amp;IFERROR(IF(AND((HI$44-HI49-150-Sheep!$R$321                                           )&gt;(HI$44-HJ$44),(HI$44-HI49-150-Sheep!$R$321                                            )&lt;=0),"Alt1-"   &amp;HI48,""),"")
&amp;IFERROR(IF(AND((HI$44-HI49-150-Sheep!$R$322                                           )&gt;(HI$44-HJ$44),(HI$44-HI49-150-Sheep!$R$322                                            )&lt;=0),"Alt2-"   &amp;HI48,""),"")</f>
        <v/>
      </c>
      <c r="HJ50" s="440" t="str">
        <f xml:space="preserve">                    IF(AND((HJ$44                                  -Sheep!$N$253                               )&gt;(HJ$44-HK$44),(HJ$44                                  -Sheep!$N$253                                )&lt;=0),"Born","")
&amp;                   IF(AND((HJ$44-Sheep!$R$320-Sheep!$N$253                                )&gt;(HJ$44-HK$44),(HJ$44-Sheep!$R$320-Sheep!$N$253                                )&lt;=0),"WeanStd","")
&amp;                   IF(AND((HJ$44-Sheep!$R$321-Sheep!$N$253                                )&gt;(HJ$44-HK$44),(HJ$44-Sheep!$R$321-Sheep!$N$253                                )&lt;=0),"WeanAlt1","")
&amp;                   IF(AND((HJ$44-Sheep!$R$322-Sheep!$N$253                                )&gt;(HJ$44-HK$44),(HJ$44-Sheep!$R$322-Sheep!$N$253                                )&lt;=0),"WeanAlt2","")
&amp;IFERROR(IF(AND((HJ$44-HJ49                                                                                     )&gt;(HJ$44-HK$44),(HJ$44-HJ49                                                                                     )&lt;=0),"Join-"    &amp;HJ48,""),"")
&amp;IFERROR(IF(AND((HJ$44-HJ49-INDEX(Sheep!$V$327:$V$334,HJ48,1))&gt;(HJ$44-HK$44),(HJ$44-HJ49-INDEX(Sheep!$V$327:$V$334,HJ48,1))&lt;=0),"Scan-"  &amp;HJ48,""),"")
&amp;IFERROR(IF(AND((HJ$44-HJ49-150                                                                            )&gt;(HJ$44-HK$44),(HJ$44-HJ49-150                                                                             )&lt;=0),"Birth-" &amp;HJ48,""),"")
&amp;IFERROR(IF(AND((HJ$44-HJ49-150-Sheep!$R$320                                           )&gt;(HJ$44-HK$44),(HJ$44-HJ49-150-Sheep!$R$320                                            )&lt;=0),"Wean-"&amp;HJ48,""),"")
&amp;IFERROR(IF(AND((HJ$44-HJ49-150-Sheep!$R$321                                           )&gt;(HJ$44-HK$44),(HJ$44-HJ49-150-Sheep!$R$321                                            )&lt;=0),"Alt1-"   &amp;HJ48,""),"")
&amp;IFERROR(IF(AND((HJ$44-HJ49-150-Sheep!$R$322                                           )&gt;(HJ$44-HK$44),(HJ$44-HJ49-150-Sheep!$R$322                                            )&lt;=0),"Alt2-"   &amp;HJ48,""),"")</f>
        <v/>
      </c>
      <c r="HK50" s="440" t="str">
        <f xml:space="preserve">                    IF(AND((HK$44                                  -Sheep!$N$253                               )&gt;(HK$44-HL$44),(HK$44                                  -Sheep!$N$253                                )&lt;=0),"Born","")
&amp;                   IF(AND((HK$44-Sheep!$R$320-Sheep!$N$253                                )&gt;(HK$44-HL$44),(HK$44-Sheep!$R$320-Sheep!$N$253                                )&lt;=0),"WeanStd","")
&amp;                   IF(AND((HK$44-Sheep!$R$321-Sheep!$N$253                                )&gt;(HK$44-HL$44),(HK$44-Sheep!$R$321-Sheep!$N$253                                )&lt;=0),"WeanAlt1","")
&amp;                   IF(AND((HK$44-Sheep!$R$322-Sheep!$N$253                                )&gt;(HK$44-HL$44),(HK$44-Sheep!$R$322-Sheep!$N$253                                )&lt;=0),"WeanAlt2","")
&amp;IFERROR(IF(AND((HK$44-HK49                                                                                     )&gt;(HK$44-HL$44),(HK$44-HK49                                                                                     )&lt;=0),"Join-"    &amp;HK48,""),"")
&amp;IFERROR(IF(AND((HK$44-HK49-INDEX(Sheep!$V$327:$V$334,HK48,1))&gt;(HK$44-HL$44),(HK$44-HK49-INDEX(Sheep!$V$327:$V$334,HK48,1))&lt;=0),"Scan-"  &amp;HK48,""),"")
&amp;IFERROR(IF(AND((HK$44-HK49-150                                                                            )&gt;(HK$44-HL$44),(HK$44-HK49-150                                                                             )&lt;=0),"Birth-" &amp;HK48,""),"")
&amp;IFERROR(IF(AND((HK$44-HK49-150-Sheep!$R$320                                           )&gt;(HK$44-HL$44),(HK$44-HK49-150-Sheep!$R$320                                            )&lt;=0),"Wean-"&amp;HK48,""),"")
&amp;IFERROR(IF(AND((HK$44-HK49-150-Sheep!$R$321                                           )&gt;(HK$44-HL$44),(HK$44-HK49-150-Sheep!$R$321                                            )&lt;=0),"Alt1-"   &amp;HK48,""),"")
&amp;IFERROR(IF(AND((HK$44-HK49-150-Sheep!$R$322                                           )&gt;(HK$44-HL$44),(HK$44-HK49-150-Sheep!$R$322                                            )&lt;=0),"Alt2-"   &amp;HK48,""),"")</f>
        <v/>
      </c>
      <c r="HL50" s="440" t="str">
        <f xml:space="preserve">                    IF(AND((HL$44                                  -Sheep!$N$253                               )&gt;(HL$44-HM$44),(HL$44                                  -Sheep!$N$253                                )&lt;=0),"Born","")
&amp;                   IF(AND((HL$44-Sheep!$R$320-Sheep!$N$253                                )&gt;(HL$44-HM$44),(HL$44-Sheep!$R$320-Sheep!$N$253                                )&lt;=0),"WeanStd","")
&amp;                   IF(AND((HL$44-Sheep!$R$321-Sheep!$N$253                                )&gt;(HL$44-HM$44),(HL$44-Sheep!$R$321-Sheep!$N$253                                )&lt;=0),"WeanAlt1","")
&amp;                   IF(AND((HL$44-Sheep!$R$322-Sheep!$N$253                                )&gt;(HL$44-HM$44),(HL$44-Sheep!$R$322-Sheep!$N$253                                )&lt;=0),"WeanAlt2","")
&amp;IFERROR(IF(AND((HL$44-HL49                                                                                     )&gt;(HL$44-HM$44),(HL$44-HL49                                                                                     )&lt;=0),"Join-"    &amp;HL48,""),"")
&amp;IFERROR(IF(AND((HL$44-HL49-INDEX(Sheep!$V$327:$V$334,HL48,1))&gt;(HL$44-HM$44),(HL$44-HL49-INDEX(Sheep!$V$327:$V$334,HL48,1))&lt;=0),"Scan-"  &amp;HL48,""),"")
&amp;IFERROR(IF(AND((HL$44-HL49-150                                                                            )&gt;(HL$44-HM$44),(HL$44-HL49-150                                                                             )&lt;=0),"Birth-" &amp;HL48,""),"")
&amp;IFERROR(IF(AND((HL$44-HL49-150-Sheep!$R$320                                           )&gt;(HL$44-HM$44),(HL$44-HL49-150-Sheep!$R$320                                            )&lt;=0),"Wean-"&amp;HL48,""),"")
&amp;IFERROR(IF(AND((HL$44-HL49-150-Sheep!$R$321                                           )&gt;(HL$44-HM$44),(HL$44-HL49-150-Sheep!$R$321                                            )&lt;=0),"Alt1-"   &amp;HL48,""),"")
&amp;IFERROR(IF(AND((HL$44-HL49-150-Sheep!$R$322                                           )&gt;(HL$44-HM$44),(HL$44-HL49-150-Sheep!$R$322                                            )&lt;=0),"Alt2-"   &amp;HL48,""),"")</f>
        <v/>
      </c>
      <c r="HM50" s="440" t="str">
        <f xml:space="preserve">                    IF(AND((HM$44                                  -Sheep!$N$253                               )&gt;(HM$44-HN$44),(HM$44                                  -Sheep!$N$253                                )&lt;=0),"Born","")
&amp;                   IF(AND((HM$44-Sheep!$R$320-Sheep!$N$253                                )&gt;(HM$44-HN$44),(HM$44-Sheep!$R$320-Sheep!$N$253                                )&lt;=0),"WeanStd","")
&amp;                   IF(AND((HM$44-Sheep!$R$321-Sheep!$N$253                                )&gt;(HM$44-HN$44),(HM$44-Sheep!$R$321-Sheep!$N$253                                )&lt;=0),"WeanAlt1","")
&amp;                   IF(AND((HM$44-Sheep!$R$322-Sheep!$N$253                                )&gt;(HM$44-HN$44),(HM$44-Sheep!$R$322-Sheep!$N$253                                )&lt;=0),"WeanAlt2","")
&amp;IFERROR(IF(AND((HM$44-HM49                                                                                     )&gt;(HM$44-HN$44),(HM$44-HM49                                                                                     )&lt;=0),"Join-"    &amp;HM48,""),"")
&amp;IFERROR(IF(AND((HM$44-HM49-INDEX(Sheep!$V$327:$V$334,HM48,1))&gt;(HM$44-HN$44),(HM$44-HM49-INDEX(Sheep!$V$327:$V$334,HM48,1))&lt;=0),"Scan-"  &amp;HM48,""),"")
&amp;IFERROR(IF(AND((HM$44-HM49-150                                                                            )&gt;(HM$44-HN$44),(HM$44-HM49-150                                                                             )&lt;=0),"Birth-" &amp;HM48,""),"")
&amp;IFERROR(IF(AND((HM$44-HM49-150-Sheep!$R$320                                           )&gt;(HM$44-HN$44),(HM$44-HM49-150-Sheep!$R$320                                            )&lt;=0),"Wean-"&amp;HM48,""),"")
&amp;IFERROR(IF(AND((HM$44-HM49-150-Sheep!$R$321                                           )&gt;(HM$44-HN$44),(HM$44-HM49-150-Sheep!$R$321                                            )&lt;=0),"Alt1-"   &amp;HM48,""),"")
&amp;IFERROR(IF(AND((HM$44-HM49-150-Sheep!$R$322                                           )&gt;(HM$44-HN$44),(HM$44-HM49-150-Sheep!$R$322                                            )&lt;=0),"Alt2-"   &amp;HM48,""),"")</f>
        <v>Join-4</v>
      </c>
      <c r="HN50" s="440" t="str">
        <f xml:space="preserve">                    IF(AND((HN$44                                  -Sheep!$N$253                               )&gt;(HN$44-HO$44),(HN$44                                  -Sheep!$N$253                                )&lt;=0),"Born","")
&amp;                   IF(AND((HN$44-Sheep!$R$320-Sheep!$N$253                                )&gt;(HN$44-HO$44),(HN$44-Sheep!$R$320-Sheep!$N$253                                )&lt;=0),"WeanStd","")
&amp;                   IF(AND((HN$44-Sheep!$R$321-Sheep!$N$253                                )&gt;(HN$44-HO$44),(HN$44-Sheep!$R$321-Sheep!$N$253                                )&lt;=0),"WeanAlt1","")
&amp;                   IF(AND((HN$44-Sheep!$R$322-Sheep!$N$253                                )&gt;(HN$44-HO$44),(HN$44-Sheep!$R$322-Sheep!$N$253                                )&lt;=0),"WeanAlt2","")
&amp;IFERROR(IF(AND((HN$44-HN49                                                                                     )&gt;(HN$44-HO$44),(HN$44-HN49                                                                                     )&lt;=0),"Join-"    &amp;HN48,""),"")
&amp;IFERROR(IF(AND((HN$44-HN49-INDEX(Sheep!$V$327:$V$334,HN48,1))&gt;(HN$44-HO$44),(HN$44-HN49-INDEX(Sheep!$V$327:$V$334,HN48,1))&lt;=0),"Scan-"  &amp;HN48,""),"")
&amp;IFERROR(IF(AND((HN$44-HN49-150                                                                            )&gt;(HN$44-HO$44),(HN$44-HN49-150                                                                             )&lt;=0),"Birth-" &amp;HN48,""),"")
&amp;IFERROR(IF(AND((HN$44-HN49-150-Sheep!$R$320                                           )&gt;(HN$44-HO$44),(HN$44-HN49-150-Sheep!$R$320                                            )&lt;=0),"Wean-"&amp;HN48,""),"")
&amp;IFERROR(IF(AND((HN$44-HN49-150-Sheep!$R$321                                           )&gt;(HN$44-HO$44),(HN$44-HN49-150-Sheep!$R$321                                            )&lt;=0),"Alt1-"   &amp;HN48,""),"")
&amp;IFERROR(IF(AND((HN$44-HN49-150-Sheep!$R$322                                           )&gt;(HN$44-HO$44),(HN$44-HN49-150-Sheep!$R$322                                            )&lt;=0),"Alt2-"   &amp;HN48,""),"")</f>
        <v/>
      </c>
      <c r="HO50" s="440" t="str">
        <f xml:space="preserve">                    IF(AND((HO$44                                  -Sheep!$N$253                               )&gt;(HO$44-HP$44),(HO$44                                  -Sheep!$N$253                                )&lt;=0),"Born","")
&amp;                   IF(AND((HO$44-Sheep!$R$320-Sheep!$N$253                                )&gt;(HO$44-HP$44),(HO$44-Sheep!$R$320-Sheep!$N$253                                )&lt;=0),"WeanStd","")
&amp;                   IF(AND((HO$44-Sheep!$R$321-Sheep!$N$253                                )&gt;(HO$44-HP$44),(HO$44-Sheep!$R$321-Sheep!$N$253                                )&lt;=0),"WeanAlt1","")
&amp;                   IF(AND((HO$44-Sheep!$R$322-Sheep!$N$253                                )&gt;(HO$44-HP$44),(HO$44-Sheep!$R$322-Sheep!$N$253                                )&lt;=0),"WeanAlt2","")
&amp;IFERROR(IF(AND((HO$44-HO49                                                                                     )&gt;(HO$44-HP$44),(HO$44-HO49                                                                                     )&lt;=0),"Join-"    &amp;HO48,""),"")
&amp;IFERROR(IF(AND((HO$44-HO49-INDEX(Sheep!$V$327:$V$334,HO48,1))&gt;(HO$44-HP$44),(HO$44-HO49-INDEX(Sheep!$V$327:$V$334,HO48,1))&lt;=0),"Scan-"  &amp;HO48,""),"")
&amp;IFERROR(IF(AND((HO$44-HO49-150                                                                            )&gt;(HO$44-HP$44),(HO$44-HO49-150                                                                             )&lt;=0),"Birth-" &amp;HO48,""),"")
&amp;IFERROR(IF(AND((HO$44-HO49-150-Sheep!$R$320                                           )&gt;(HO$44-HP$44),(HO$44-HO49-150-Sheep!$R$320                                            )&lt;=0),"Wean-"&amp;HO48,""),"")
&amp;IFERROR(IF(AND((HO$44-HO49-150-Sheep!$R$321                                           )&gt;(HO$44-HP$44),(HO$44-HO49-150-Sheep!$R$321                                            )&lt;=0),"Alt1-"   &amp;HO48,""),"")
&amp;IFERROR(IF(AND((HO$44-HO49-150-Sheep!$R$322                                           )&gt;(HO$44-HP$44),(HO$44-HO49-150-Sheep!$R$322                                            )&lt;=0),"Alt2-"   &amp;HO48,""),"")</f>
        <v/>
      </c>
      <c r="HP50" s="440" t="str">
        <f xml:space="preserve">                    IF(AND((HP$44                                  -Sheep!$N$253                               )&gt;(HP$44-HQ$44),(HP$44                                  -Sheep!$N$253                                )&lt;=0),"Born","")
&amp;                   IF(AND((HP$44-Sheep!$R$320-Sheep!$N$253                                )&gt;(HP$44-HQ$44),(HP$44-Sheep!$R$320-Sheep!$N$253                                )&lt;=0),"WeanStd","")
&amp;                   IF(AND((HP$44-Sheep!$R$321-Sheep!$N$253                                )&gt;(HP$44-HQ$44),(HP$44-Sheep!$R$321-Sheep!$N$253                                )&lt;=0),"WeanAlt1","")
&amp;                   IF(AND((HP$44-Sheep!$R$322-Sheep!$N$253                                )&gt;(HP$44-HQ$44),(HP$44-Sheep!$R$322-Sheep!$N$253                                )&lt;=0),"WeanAlt2","")
&amp;IFERROR(IF(AND((HP$44-HP49                                                                                     )&gt;(HP$44-HQ$44),(HP$44-HP49                                                                                     )&lt;=0),"Join-"    &amp;HP48,""),"")
&amp;IFERROR(IF(AND((HP$44-HP49-INDEX(Sheep!$V$327:$V$334,HP48,1))&gt;(HP$44-HQ$44),(HP$44-HP49-INDEX(Sheep!$V$327:$V$334,HP48,1))&lt;=0),"Scan-"  &amp;HP48,""),"")
&amp;IFERROR(IF(AND((HP$44-HP49-150                                                                            )&gt;(HP$44-HQ$44),(HP$44-HP49-150                                                                             )&lt;=0),"Birth-" &amp;HP48,""),"")
&amp;IFERROR(IF(AND((HP$44-HP49-150-Sheep!$R$320                                           )&gt;(HP$44-HQ$44),(HP$44-HP49-150-Sheep!$R$320                                            )&lt;=0),"Wean-"&amp;HP48,""),"")
&amp;IFERROR(IF(AND((HP$44-HP49-150-Sheep!$R$321                                           )&gt;(HP$44-HQ$44),(HP$44-HP49-150-Sheep!$R$321                                            )&lt;=0),"Alt1-"   &amp;HP48,""),"")
&amp;IFERROR(IF(AND((HP$44-HP49-150-Sheep!$R$322                                           )&gt;(HP$44-HQ$44),(HP$44-HP49-150-Sheep!$R$322                                            )&lt;=0),"Alt2-"   &amp;HP48,""),"")</f>
        <v/>
      </c>
      <c r="HQ50" s="440" t="str">
        <f xml:space="preserve">                    IF(AND((HQ$44                                  -Sheep!$N$253                               )&gt;(HQ$44-HR$44),(HQ$44                                  -Sheep!$N$253                                )&lt;=0),"Born","")
&amp;                   IF(AND((HQ$44-Sheep!$R$320-Sheep!$N$253                                )&gt;(HQ$44-HR$44),(HQ$44-Sheep!$R$320-Sheep!$N$253                                )&lt;=0),"WeanStd","")
&amp;                   IF(AND((HQ$44-Sheep!$R$321-Sheep!$N$253                                )&gt;(HQ$44-HR$44),(HQ$44-Sheep!$R$321-Sheep!$N$253                                )&lt;=0),"WeanAlt1","")
&amp;                   IF(AND((HQ$44-Sheep!$R$322-Sheep!$N$253                                )&gt;(HQ$44-HR$44),(HQ$44-Sheep!$R$322-Sheep!$N$253                                )&lt;=0),"WeanAlt2","")
&amp;IFERROR(IF(AND((HQ$44-HQ49                                                                                     )&gt;(HQ$44-HR$44),(HQ$44-HQ49                                                                                     )&lt;=0),"Join-"    &amp;HQ48,""),"")
&amp;IFERROR(IF(AND((HQ$44-HQ49-INDEX(Sheep!$V$327:$V$334,HQ48,1))&gt;(HQ$44-HR$44),(HQ$44-HQ49-INDEX(Sheep!$V$327:$V$334,HQ48,1))&lt;=0),"Scan-"  &amp;HQ48,""),"")
&amp;IFERROR(IF(AND((HQ$44-HQ49-150                                                                            )&gt;(HQ$44-HR$44),(HQ$44-HQ49-150                                                                             )&lt;=0),"Birth-" &amp;HQ48,""),"")
&amp;IFERROR(IF(AND((HQ$44-HQ49-150-Sheep!$R$320                                           )&gt;(HQ$44-HR$44),(HQ$44-HQ49-150-Sheep!$R$320                                            )&lt;=0),"Wean-"&amp;HQ48,""),"")
&amp;IFERROR(IF(AND((HQ$44-HQ49-150-Sheep!$R$321                                           )&gt;(HQ$44-HR$44),(HQ$44-HQ49-150-Sheep!$R$321                                            )&lt;=0),"Alt1-"   &amp;HQ48,""),"")
&amp;IFERROR(IF(AND((HQ$44-HQ49-150-Sheep!$R$322                                           )&gt;(HQ$44-HR$44),(HQ$44-HQ49-150-Sheep!$R$322                                            )&lt;=0),"Alt2-"   &amp;HQ48,""),"")</f>
        <v/>
      </c>
      <c r="HR50" s="440" t="str">
        <f xml:space="preserve">                    IF(AND((HR$44                                  -Sheep!$N$253                               )&gt;(HR$44-HS$44),(HR$44                                  -Sheep!$N$253                                )&lt;=0),"Born","")
&amp;                   IF(AND((HR$44-Sheep!$R$320-Sheep!$N$253                                )&gt;(HR$44-HS$44),(HR$44-Sheep!$R$320-Sheep!$N$253                                )&lt;=0),"WeanStd","")
&amp;                   IF(AND((HR$44-Sheep!$R$321-Sheep!$N$253                                )&gt;(HR$44-HS$44),(HR$44-Sheep!$R$321-Sheep!$N$253                                )&lt;=0),"WeanAlt1","")
&amp;                   IF(AND((HR$44-Sheep!$R$322-Sheep!$N$253                                )&gt;(HR$44-HS$44),(HR$44-Sheep!$R$322-Sheep!$N$253                                )&lt;=0),"WeanAlt2","")
&amp;IFERROR(IF(AND((HR$44-HR49                                                                                     )&gt;(HR$44-HS$44),(HR$44-HR49                                                                                     )&lt;=0),"Join-"    &amp;HR48,""),"")
&amp;IFERROR(IF(AND((HR$44-HR49-INDEX(Sheep!$V$327:$V$334,HR48,1))&gt;(HR$44-HS$44),(HR$44-HR49-INDEX(Sheep!$V$327:$V$334,HR48,1))&lt;=0),"Scan-"  &amp;HR48,""),"")
&amp;IFERROR(IF(AND((HR$44-HR49-150                                                                            )&gt;(HR$44-HS$44),(HR$44-HR49-150                                                                             )&lt;=0),"Birth-" &amp;HR48,""),"")
&amp;IFERROR(IF(AND((HR$44-HR49-150-Sheep!$R$320                                           )&gt;(HR$44-HS$44),(HR$44-HR49-150-Sheep!$R$320                                            )&lt;=0),"Wean-"&amp;HR48,""),"")
&amp;IFERROR(IF(AND((HR$44-HR49-150-Sheep!$R$321                                           )&gt;(HR$44-HS$44),(HR$44-HR49-150-Sheep!$R$321                                            )&lt;=0),"Alt1-"   &amp;HR48,""),"")
&amp;IFERROR(IF(AND((HR$44-HR49-150-Sheep!$R$322                                           )&gt;(HR$44-HS$44),(HR$44-HR49-150-Sheep!$R$322                                            )&lt;=0),"Alt2-"   &amp;HR48,""),"")</f>
        <v/>
      </c>
      <c r="HS50" s="440" t="str">
        <f xml:space="preserve">                    IF(AND((HS$44                                  -Sheep!$N$253                               )&gt;(HS$44-HT$44),(HS$44                                  -Sheep!$N$253                                )&lt;=0),"Born","")
&amp;                   IF(AND((HS$44-Sheep!$R$320-Sheep!$N$253                                )&gt;(HS$44-HT$44),(HS$44-Sheep!$R$320-Sheep!$N$253                                )&lt;=0),"WeanStd","")
&amp;                   IF(AND((HS$44-Sheep!$R$321-Sheep!$N$253                                )&gt;(HS$44-HT$44),(HS$44-Sheep!$R$321-Sheep!$N$253                                )&lt;=0),"WeanAlt1","")
&amp;                   IF(AND((HS$44-Sheep!$R$322-Sheep!$N$253                                )&gt;(HS$44-HT$44),(HS$44-Sheep!$R$322-Sheep!$N$253                                )&lt;=0),"WeanAlt2","")
&amp;IFERROR(IF(AND((HS$44-HS49                                                                                     )&gt;(HS$44-HT$44),(HS$44-HS49                                                                                     )&lt;=0),"Join-"    &amp;HS48,""),"")
&amp;IFERROR(IF(AND((HS$44-HS49-INDEX(Sheep!$V$327:$V$334,HS48,1))&gt;(HS$44-HT$44),(HS$44-HS49-INDEX(Sheep!$V$327:$V$334,HS48,1))&lt;=0),"Scan-"  &amp;HS48,""),"")
&amp;IFERROR(IF(AND((HS$44-HS49-150                                                                            )&gt;(HS$44-HT$44),(HS$44-HS49-150                                                                             )&lt;=0),"Birth-" &amp;HS48,""),"")
&amp;IFERROR(IF(AND((HS$44-HS49-150-Sheep!$R$320                                           )&gt;(HS$44-HT$44),(HS$44-HS49-150-Sheep!$R$320                                            )&lt;=0),"Wean-"&amp;HS48,""),"")
&amp;IFERROR(IF(AND((HS$44-HS49-150-Sheep!$R$321                                           )&gt;(HS$44-HT$44),(HS$44-HS49-150-Sheep!$R$321                                            )&lt;=0),"Alt1-"   &amp;HS48,""),"")
&amp;IFERROR(IF(AND((HS$44-HS49-150-Sheep!$R$322                                           )&gt;(HS$44-HT$44),(HS$44-HS49-150-Sheep!$R$322                                            )&lt;=0),"Alt2-"   &amp;HS48,""),"")</f>
        <v/>
      </c>
      <c r="HT50" s="440" t="str">
        <f xml:space="preserve">                    IF(AND((HT$44                                  -Sheep!$N$253                               )&gt;(HT$44-HU$44),(HT$44                                  -Sheep!$N$253                                )&lt;=0),"Born","")
&amp;                   IF(AND((HT$44-Sheep!$R$320-Sheep!$N$253                                )&gt;(HT$44-HU$44),(HT$44-Sheep!$R$320-Sheep!$N$253                                )&lt;=0),"WeanStd","")
&amp;                   IF(AND((HT$44-Sheep!$R$321-Sheep!$N$253                                )&gt;(HT$44-HU$44),(HT$44-Sheep!$R$321-Sheep!$N$253                                )&lt;=0),"WeanAlt1","")
&amp;                   IF(AND((HT$44-Sheep!$R$322-Sheep!$N$253                                )&gt;(HT$44-HU$44),(HT$44-Sheep!$R$322-Sheep!$N$253                                )&lt;=0),"WeanAlt2","")
&amp;IFERROR(IF(AND((HT$44-HT49                                                                                     )&gt;(HT$44-HU$44),(HT$44-HT49                                                                                     )&lt;=0),"Join-"    &amp;HT48,""),"")
&amp;IFERROR(IF(AND((HT$44-HT49-INDEX(Sheep!$V$327:$V$334,HT48,1))&gt;(HT$44-HU$44),(HT$44-HT49-INDEX(Sheep!$V$327:$V$334,HT48,1))&lt;=0),"Scan-"  &amp;HT48,""),"")
&amp;IFERROR(IF(AND((HT$44-HT49-150                                                                            )&gt;(HT$44-HU$44),(HT$44-HT49-150                                                                             )&lt;=0),"Birth-" &amp;HT48,""),"")
&amp;IFERROR(IF(AND((HT$44-HT49-150-Sheep!$R$320                                           )&gt;(HT$44-HU$44),(HT$44-HT49-150-Sheep!$R$320                                            )&lt;=0),"Wean-"&amp;HT48,""),"")
&amp;IFERROR(IF(AND((HT$44-HT49-150-Sheep!$R$321                                           )&gt;(HT$44-HU$44),(HT$44-HT49-150-Sheep!$R$321                                            )&lt;=0),"Alt1-"   &amp;HT48,""),"")
&amp;IFERROR(IF(AND((HT$44-HT49-150-Sheep!$R$322                                           )&gt;(HT$44-HU$44),(HT$44-HT49-150-Sheep!$R$322                                            )&lt;=0),"Alt2-"   &amp;HT48,""),"")</f>
        <v/>
      </c>
      <c r="HU50" s="440" t="str">
        <f xml:space="preserve">                    IF(AND((HU$44                                  -Sheep!$N$253                               )&gt;(HU$44-HV$44),(HU$44                                  -Sheep!$N$253                                )&lt;=0),"Born","")
&amp;                   IF(AND((HU$44-Sheep!$R$320-Sheep!$N$253                                )&gt;(HU$44-HV$44),(HU$44-Sheep!$R$320-Sheep!$N$253                                )&lt;=0),"WeanStd","")
&amp;                   IF(AND((HU$44-Sheep!$R$321-Sheep!$N$253                                )&gt;(HU$44-HV$44),(HU$44-Sheep!$R$321-Sheep!$N$253                                )&lt;=0),"WeanAlt1","")
&amp;                   IF(AND((HU$44-Sheep!$R$322-Sheep!$N$253                                )&gt;(HU$44-HV$44),(HU$44-Sheep!$R$322-Sheep!$N$253                                )&lt;=0),"WeanAlt2","")
&amp;IFERROR(IF(AND((HU$44-HU49                                                                                     )&gt;(HU$44-HV$44),(HU$44-HU49                                                                                     )&lt;=0),"Join-"    &amp;HU48,""),"")
&amp;IFERROR(IF(AND((HU$44-HU49-INDEX(Sheep!$V$327:$V$334,HU48,1))&gt;(HU$44-HV$44),(HU$44-HU49-INDEX(Sheep!$V$327:$V$334,HU48,1))&lt;=0),"Scan-"  &amp;HU48,""),"")
&amp;IFERROR(IF(AND((HU$44-HU49-150                                                                            )&gt;(HU$44-HV$44),(HU$44-HU49-150                                                                             )&lt;=0),"Birth-" &amp;HU48,""),"")
&amp;IFERROR(IF(AND((HU$44-HU49-150-Sheep!$R$320                                           )&gt;(HU$44-HV$44),(HU$44-HU49-150-Sheep!$R$320                                            )&lt;=0),"Wean-"&amp;HU48,""),"")
&amp;IFERROR(IF(AND((HU$44-HU49-150-Sheep!$R$321                                           )&gt;(HU$44-HV$44),(HU$44-HU49-150-Sheep!$R$321                                            )&lt;=0),"Alt1-"   &amp;HU48,""),"")
&amp;IFERROR(IF(AND((HU$44-HU49-150-Sheep!$R$322                                           )&gt;(HU$44-HV$44),(HU$44-HU49-150-Sheep!$R$322                                            )&lt;=0),"Alt2-"   &amp;HU48,""),"")</f>
        <v/>
      </c>
      <c r="HV50" s="440" t="str">
        <f xml:space="preserve">                    IF(AND((HV$44                                  -Sheep!$N$253                               )&gt;(HV$44-HW$44),(HV$44                                  -Sheep!$N$253                                )&lt;=0),"Born","")
&amp;                   IF(AND((HV$44-Sheep!$R$320-Sheep!$N$253                                )&gt;(HV$44-HW$44),(HV$44-Sheep!$R$320-Sheep!$N$253                                )&lt;=0),"WeanStd","")
&amp;                   IF(AND((HV$44-Sheep!$R$321-Sheep!$N$253                                )&gt;(HV$44-HW$44),(HV$44-Sheep!$R$321-Sheep!$N$253                                )&lt;=0),"WeanAlt1","")
&amp;                   IF(AND((HV$44-Sheep!$R$322-Sheep!$N$253                                )&gt;(HV$44-HW$44),(HV$44-Sheep!$R$322-Sheep!$N$253                                )&lt;=0),"WeanAlt2","")
&amp;IFERROR(IF(AND((HV$44-HV49                                                                                     )&gt;(HV$44-HW$44),(HV$44-HV49                                                                                     )&lt;=0),"Join-"    &amp;HV48,""),"")
&amp;IFERROR(IF(AND((HV$44-HV49-INDEX(Sheep!$V$327:$V$334,HV48,1))&gt;(HV$44-HW$44),(HV$44-HV49-INDEX(Sheep!$V$327:$V$334,HV48,1))&lt;=0),"Scan-"  &amp;HV48,""),"")
&amp;IFERROR(IF(AND((HV$44-HV49-150                                                                            )&gt;(HV$44-HW$44),(HV$44-HV49-150                                                                             )&lt;=0),"Birth-" &amp;HV48,""),"")
&amp;IFERROR(IF(AND((HV$44-HV49-150-Sheep!$R$320                                           )&gt;(HV$44-HW$44),(HV$44-HV49-150-Sheep!$R$320                                            )&lt;=0),"Wean-"&amp;HV48,""),"")
&amp;IFERROR(IF(AND((HV$44-HV49-150-Sheep!$R$321                                           )&gt;(HV$44-HW$44),(HV$44-HV49-150-Sheep!$R$321                                            )&lt;=0),"Alt1-"   &amp;HV48,""),"")
&amp;IFERROR(IF(AND((HV$44-HV49-150-Sheep!$R$322                                           )&gt;(HV$44-HW$44),(HV$44-HV49-150-Sheep!$R$322                                            )&lt;=0),"Alt2-"   &amp;HV48,""),"")</f>
        <v/>
      </c>
      <c r="HW50" s="440" t="str">
        <f xml:space="preserve">                    IF(AND((HW$44                                  -Sheep!$N$253                               )&gt;(HW$44-HX$44),(HW$44                                  -Sheep!$N$253                                )&lt;=0),"Born","")
&amp;                   IF(AND((HW$44-Sheep!$R$320-Sheep!$N$253                                )&gt;(HW$44-HX$44),(HW$44-Sheep!$R$320-Sheep!$N$253                                )&lt;=0),"WeanStd","")
&amp;                   IF(AND((HW$44-Sheep!$R$321-Sheep!$N$253                                )&gt;(HW$44-HX$44),(HW$44-Sheep!$R$321-Sheep!$N$253                                )&lt;=0),"WeanAlt1","")
&amp;                   IF(AND((HW$44-Sheep!$R$322-Sheep!$N$253                                )&gt;(HW$44-HX$44),(HW$44-Sheep!$R$322-Sheep!$N$253                                )&lt;=0),"WeanAlt2","")
&amp;IFERROR(IF(AND((HW$44-HW49                                                                                     )&gt;(HW$44-HX$44),(HW$44-HW49                                                                                     )&lt;=0),"Join-"    &amp;HW48,""),"")
&amp;IFERROR(IF(AND((HW$44-HW49-INDEX(Sheep!$V$327:$V$334,HW48,1))&gt;(HW$44-HX$44),(HW$44-HW49-INDEX(Sheep!$V$327:$V$334,HW48,1))&lt;=0),"Scan-"  &amp;HW48,""),"")
&amp;IFERROR(IF(AND((HW$44-HW49-150                                                                            )&gt;(HW$44-HX$44),(HW$44-HW49-150                                                                             )&lt;=0),"Birth-" &amp;HW48,""),"")
&amp;IFERROR(IF(AND((HW$44-HW49-150-Sheep!$R$320                                           )&gt;(HW$44-HX$44),(HW$44-HW49-150-Sheep!$R$320                                            )&lt;=0),"Wean-"&amp;HW48,""),"")
&amp;IFERROR(IF(AND((HW$44-HW49-150-Sheep!$R$321                                           )&gt;(HW$44-HX$44),(HW$44-HW49-150-Sheep!$R$321                                            )&lt;=0),"Alt1-"   &amp;HW48,""),"")
&amp;IFERROR(IF(AND((HW$44-HW49-150-Sheep!$R$322                                           )&gt;(HW$44-HX$44),(HW$44-HW49-150-Sheep!$R$322                                            )&lt;=0),"Alt2-"   &amp;HW48,""),"")</f>
        <v>Scan-4</v>
      </c>
      <c r="HX50" s="440" t="str">
        <f xml:space="preserve">                    IF(AND((HX$44                                  -Sheep!$N$253                               )&gt;(HX$44-HY$44),(HX$44                                  -Sheep!$N$253                                )&lt;=0),"Born","")
&amp;                   IF(AND((HX$44-Sheep!$R$320-Sheep!$N$253                                )&gt;(HX$44-HY$44),(HX$44-Sheep!$R$320-Sheep!$N$253                                )&lt;=0),"WeanStd","")
&amp;                   IF(AND((HX$44-Sheep!$R$321-Sheep!$N$253                                )&gt;(HX$44-HY$44),(HX$44-Sheep!$R$321-Sheep!$N$253                                )&lt;=0),"WeanAlt1","")
&amp;                   IF(AND((HX$44-Sheep!$R$322-Sheep!$N$253                                )&gt;(HX$44-HY$44),(HX$44-Sheep!$R$322-Sheep!$N$253                                )&lt;=0),"WeanAlt2","")
&amp;IFERROR(IF(AND((HX$44-HX49                                                                                     )&gt;(HX$44-HY$44),(HX$44-HX49                                                                                     )&lt;=0),"Join-"    &amp;HX48,""),"")
&amp;IFERROR(IF(AND((HX$44-HX49-INDEX(Sheep!$V$327:$V$334,HX48,1))&gt;(HX$44-HY$44),(HX$44-HX49-INDEX(Sheep!$V$327:$V$334,HX48,1))&lt;=0),"Scan-"  &amp;HX48,""),"")
&amp;IFERROR(IF(AND((HX$44-HX49-150                                                                            )&gt;(HX$44-HY$44),(HX$44-HX49-150                                                                             )&lt;=0),"Birth-" &amp;HX48,""),"")
&amp;IFERROR(IF(AND((HX$44-HX49-150-Sheep!$R$320                                           )&gt;(HX$44-HY$44),(HX$44-HX49-150-Sheep!$R$320                                            )&lt;=0),"Wean-"&amp;HX48,""),"")
&amp;IFERROR(IF(AND((HX$44-HX49-150-Sheep!$R$321                                           )&gt;(HX$44-HY$44),(HX$44-HX49-150-Sheep!$R$321                                            )&lt;=0),"Alt1-"   &amp;HX48,""),"")
&amp;IFERROR(IF(AND((HX$44-HX49-150-Sheep!$R$322                                           )&gt;(HX$44-HY$44),(HX$44-HX49-150-Sheep!$R$322                                            )&lt;=0),"Alt2-"   &amp;HX48,""),"")</f>
        <v/>
      </c>
      <c r="HY50" s="440" t="str">
        <f xml:space="preserve">                    IF(AND((HY$44                                  -Sheep!$N$253                               )&gt;(HY$44-HZ$44),(HY$44                                  -Sheep!$N$253                                )&lt;=0),"Born","")
&amp;                   IF(AND((HY$44-Sheep!$R$320-Sheep!$N$253                                )&gt;(HY$44-HZ$44),(HY$44-Sheep!$R$320-Sheep!$N$253                                )&lt;=0),"WeanStd","")
&amp;                   IF(AND((HY$44-Sheep!$R$321-Sheep!$N$253                                )&gt;(HY$44-HZ$44),(HY$44-Sheep!$R$321-Sheep!$N$253                                )&lt;=0),"WeanAlt1","")
&amp;                   IF(AND((HY$44-Sheep!$R$322-Sheep!$N$253                                )&gt;(HY$44-HZ$44),(HY$44-Sheep!$R$322-Sheep!$N$253                                )&lt;=0),"WeanAlt2","")
&amp;IFERROR(IF(AND((HY$44-HY49                                                                                     )&gt;(HY$44-HZ$44),(HY$44-HY49                                                                                     )&lt;=0),"Join-"    &amp;HY48,""),"")
&amp;IFERROR(IF(AND((HY$44-HY49-INDEX(Sheep!$V$327:$V$334,HY48,1))&gt;(HY$44-HZ$44),(HY$44-HY49-INDEX(Sheep!$V$327:$V$334,HY48,1))&lt;=0),"Scan-"  &amp;HY48,""),"")
&amp;IFERROR(IF(AND((HY$44-HY49-150                                                                            )&gt;(HY$44-HZ$44),(HY$44-HY49-150                                                                             )&lt;=0),"Birth-" &amp;HY48,""),"")
&amp;IFERROR(IF(AND((HY$44-HY49-150-Sheep!$R$320                                           )&gt;(HY$44-HZ$44),(HY$44-HY49-150-Sheep!$R$320                                            )&lt;=0),"Wean-"&amp;HY48,""),"")
&amp;IFERROR(IF(AND((HY$44-HY49-150-Sheep!$R$321                                           )&gt;(HY$44-HZ$44),(HY$44-HY49-150-Sheep!$R$321                                            )&lt;=0),"Alt1-"   &amp;HY48,""),"")
&amp;IFERROR(IF(AND((HY$44-HY49-150-Sheep!$R$322                                           )&gt;(HY$44-HZ$44),(HY$44-HY49-150-Sheep!$R$322                                            )&lt;=0),"Alt2-"   &amp;HY48,""),"")</f>
        <v/>
      </c>
      <c r="HZ50" s="440" t="str">
        <f xml:space="preserve">                    IF(AND((HZ$44                                  -Sheep!$N$253                               )&gt;(HZ$44-IA$44),(HZ$44                                  -Sheep!$N$253                                )&lt;=0),"Born","")
&amp;                   IF(AND((HZ$44-Sheep!$R$320-Sheep!$N$253                                )&gt;(HZ$44-IA$44),(HZ$44-Sheep!$R$320-Sheep!$N$253                                )&lt;=0),"WeanStd","")
&amp;                   IF(AND((HZ$44-Sheep!$R$321-Sheep!$N$253                                )&gt;(HZ$44-IA$44),(HZ$44-Sheep!$R$321-Sheep!$N$253                                )&lt;=0),"WeanAlt1","")
&amp;                   IF(AND((HZ$44-Sheep!$R$322-Sheep!$N$253                                )&gt;(HZ$44-IA$44),(HZ$44-Sheep!$R$322-Sheep!$N$253                                )&lt;=0),"WeanAlt2","")
&amp;IFERROR(IF(AND((HZ$44-HZ49                                                                                     )&gt;(HZ$44-IA$44),(HZ$44-HZ49                                                                                     )&lt;=0),"Join-"    &amp;HZ48,""),"")
&amp;IFERROR(IF(AND((HZ$44-HZ49-INDEX(Sheep!$V$327:$V$334,HZ48,1))&gt;(HZ$44-IA$44),(HZ$44-HZ49-INDEX(Sheep!$V$327:$V$334,HZ48,1))&lt;=0),"Scan-"  &amp;HZ48,""),"")
&amp;IFERROR(IF(AND((HZ$44-HZ49-150                                                                            )&gt;(HZ$44-IA$44),(HZ$44-HZ49-150                                                                             )&lt;=0),"Birth-" &amp;HZ48,""),"")
&amp;IFERROR(IF(AND((HZ$44-HZ49-150-Sheep!$R$320                                           )&gt;(HZ$44-IA$44),(HZ$44-HZ49-150-Sheep!$R$320                                            )&lt;=0),"Wean-"&amp;HZ48,""),"")
&amp;IFERROR(IF(AND((HZ$44-HZ49-150-Sheep!$R$321                                           )&gt;(HZ$44-IA$44),(HZ$44-HZ49-150-Sheep!$R$321                                            )&lt;=0),"Alt1-"   &amp;HZ48,""),"")
&amp;IFERROR(IF(AND((HZ$44-HZ49-150-Sheep!$R$322                                           )&gt;(HZ$44-IA$44),(HZ$44-HZ49-150-Sheep!$R$322                                            )&lt;=0),"Alt2-"   &amp;HZ48,""),"")</f>
        <v/>
      </c>
      <c r="IA50" s="440" t="str">
        <f xml:space="preserve">                    IF(AND((IA$44                                  -Sheep!$N$253                               )&gt;(IA$44-IB$44),(IA$44                                  -Sheep!$N$253                                )&lt;=0),"Born","")
&amp;                   IF(AND((IA$44-Sheep!$R$320-Sheep!$N$253                                )&gt;(IA$44-IB$44),(IA$44-Sheep!$R$320-Sheep!$N$253                                )&lt;=0),"WeanStd","")
&amp;                   IF(AND((IA$44-Sheep!$R$321-Sheep!$N$253                                )&gt;(IA$44-IB$44),(IA$44-Sheep!$R$321-Sheep!$N$253                                )&lt;=0),"WeanAlt1","")
&amp;                   IF(AND((IA$44-Sheep!$R$322-Sheep!$N$253                                )&gt;(IA$44-IB$44),(IA$44-Sheep!$R$322-Sheep!$N$253                                )&lt;=0),"WeanAlt2","")
&amp;IFERROR(IF(AND((IA$44-IA49                                                                                     )&gt;(IA$44-IB$44),(IA$44-IA49                                                                                     )&lt;=0),"Join-"    &amp;IA48,""),"")
&amp;IFERROR(IF(AND((IA$44-IA49-INDEX(Sheep!$V$327:$V$334,IA48,1))&gt;(IA$44-IB$44),(IA$44-IA49-INDEX(Sheep!$V$327:$V$334,IA48,1))&lt;=0),"Scan-"  &amp;IA48,""),"")
&amp;IFERROR(IF(AND((IA$44-IA49-150                                                                            )&gt;(IA$44-IB$44),(IA$44-IA49-150                                                                             )&lt;=0),"Birth-" &amp;IA48,""),"")
&amp;IFERROR(IF(AND((IA$44-IA49-150-Sheep!$R$320                                           )&gt;(IA$44-IB$44),(IA$44-IA49-150-Sheep!$R$320                                            )&lt;=0),"Wean-"&amp;IA48,""),"")
&amp;IFERROR(IF(AND((IA$44-IA49-150-Sheep!$R$321                                           )&gt;(IA$44-IB$44),(IA$44-IA49-150-Sheep!$R$321                                            )&lt;=0),"Alt1-"   &amp;IA48,""),"")
&amp;IFERROR(IF(AND((IA$44-IA49-150-Sheep!$R$322                                           )&gt;(IA$44-IB$44),(IA$44-IA49-150-Sheep!$R$322                                            )&lt;=0),"Alt2-"   &amp;IA48,""),"")</f>
        <v/>
      </c>
      <c r="IB50" s="440" t="str">
        <f xml:space="preserve">                    IF(AND((IB$44                                  -Sheep!$N$253                               )&gt;(IB$44-IC$44),(IB$44                                  -Sheep!$N$253                                )&lt;=0),"Born","")
&amp;                   IF(AND((IB$44-Sheep!$R$320-Sheep!$N$253                                )&gt;(IB$44-IC$44),(IB$44-Sheep!$R$320-Sheep!$N$253                                )&lt;=0),"WeanStd","")
&amp;                   IF(AND((IB$44-Sheep!$R$321-Sheep!$N$253                                )&gt;(IB$44-IC$44),(IB$44-Sheep!$R$321-Sheep!$N$253                                )&lt;=0),"WeanAlt1","")
&amp;                   IF(AND((IB$44-Sheep!$R$322-Sheep!$N$253                                )&gt;(IB$44-IC$44),(IB$44-Sheep!$R$322-Sheep!$N$253                                )&lt;=0),"WeanAlt2","")
&amp;IFERROR(IF(AND((IB$44-IB49                                                                                     )&gt;(IB$44-IC$44),(IB$44-IB49                                                                                     )&lt;=0),"Join-"    &amp;IB48,""),"")
&amp;IFERROR(IF(AND((IB$44-IB49-INDEX(Sheep!$V$327:$V$334,IB48,1))&gt;(IB$44-IC$44),(IB$44-IB49-INDEX(Sheep!$V$327:$V$334,IB48,1))&lt;=0),"Scan-"  &amp;IB48,""),"")
&amp;IFERROR(IF(AND((IB$44-IB49-150                                                                            )&gt;(IB$44-IC$44),(IB$44-IB49-150                                                                             )&lt;=0),"Birth-" &amp;IB48,""),"")
&amp;IFERROR(IF(AND((IB$44-IB49-150-Sheep!$R$320                                           )&gt;(IB$44-IC$44),(IB$44-IB49-150-Sheep!$R$320                                            )&lt;=0),"Wean-"&amp;IB48,""),"")
&amp;IFERROR(IF(AND((IB$44-IB49-150-Sheep!$R$321                                           )&gt;(IB$44-IC$44),(IB$44-IB49-150-Sheep!$R$321                                            )&lt;=0),"Alt1-"   &amp;IB48,""),"")
&amp;IFERROR(IF(AND((IB$44-IB49-150-Sheep!$R$322                                           )&gt;(IB$44-IC$44),(IB$44-IB49-150-Sheep!$R$322                                            )&lt;=0),"Alt2-"   &amp;IB48,""),"")</f>
        <v/>
      </c>
      <c r="IC50" s="440" t="str">
        <f xml:space="preserve">                    IF(AND((IC$44                                  -Sheep!$N$253                               )&gt;(IC$44-ID$44),(IC$44                                  -Sheep!$N$253                                )&lt;=0),"Born","")
&amp;                   IF(AND((IC$44-Sheep!$R$320-Sheep!$N$253                                )&gt;(IC$44-ID$44),(IC$44-Sheep!$R$320-Sheep!$N$253                                )&lt;=0),"WeanStd","")
&amp;                   IF(AND((IC$44-Sheep!$R$321-Sheep!$N$253                                )&gt;(IC$44-ID$44),(IC$44-Sheep!$R$321-Sheep!$N$253                                )&lt;=0),"WeanAlt1","")
&amp;                   IF(AND((IC$44-Sheep!$R$322-Sheep!$N$253                                )&gt;(IC$44-ID$44),(IC$44-Sheep!$R$322-Sheep!$N$253                                )&lt;=0),"WeanAlt2","")
&amp;IFERROR(IF(AND((IC$44-IC49                                                                                     )&gt;(IC$44-ID$44),(IC$44-IC49                                                                                     )&lt;=0),"Join-"    &amp;IC48,""),"")
&amp;IFERROR(IF(AND((IC$44-IC49-INDEX(Sheep!$V$327:$V$334,IC48,1))&gt;(IC$44-ID$44),(IC$44-IC49-INDEX(Sheep!$V$327:$V$334,IC48,1))&lt;=0),"Scan-"  &amp;IC48,""),"")
&amp;IFERROR(IF(AND((IC$44-IC49-150                                                                            )&gt;(IC$44-ID$44),(IC$44-IC49-150                                                                             )&lt;=0),"Birth-" &amp;IC48,""),"")
&amp;IFERROR(IF(AND((IC$44-IC49-150-Sheep!$R$320                                           )&gt;(IC$44-ID$44),(IC$44-IC49-150-Sheep!$R$320                                            )&lt;=0),"Wean-"&amp;IC48,""),"")
&amp;IFERROR(IF(AND((IC$44-IC49-150-Sheep!$R$321                                           )&gt;(IC$44-ID$44),(IC$44-IC49-150-Sheep!$R$321                                            )&lt;=0),"Alt1-"   &amp;IC48,""),"")
&amp;IFERROR(IF(AND((IC$44-IC49-150-Sheep!$R$322                                           )&gt;(IC$44-ID$44),(IC$44-IC49-150-Sheep!$R$322                                            )&lt;=0),"Alt2-"   &amp;IC48,""),"")</f>
        <v/>
      </c>
      <c r="ID50" s="440" t="str">
        <f xml:space="preserve">                    IF(AND((ID$44                                  -Sheep!$N$253                               )&gt;(ID$44-IE$44),(ID$44                                  -Sheep!$N$253                                )&lt;=0),"Born","")
&amp;                   IF(AND((ID$44-Sheep!$R$320-Sheep!$N$253                                )&gt;(ID$44-IE$44),(ID$44-Sheep!$R$320-Sheep!$N$253                                )&lt;=0),"WeanStd","")
&amp;                   IF(AND((ID$44-Sheep!$R$321-Sheep!$N$253                                )&gt;(ID$44-IE$44),(ID$44-Sheep!$R$321-Sheep!$N$253                                )&lt;=0),"WeanAlt1","")
&amp;                   IF(AND((ID$44-Sheep!$R$322-Sheep!$N$253                                )&gt;(ID$44-IE$44),(ID$44-Sheep!$R$322-Sheep!$N$253                                )&lt;=0),"WeanAlt2","")
&amp;IFERROR(IF(AND((ID$44-ID49                                                                                     )&gt;(ID$44-IE$44),(ID$44-ID49                                                                                     )&lt;=0),"Join-"    &amp;ID48,""),"")
&amp;IFERROR(IF(AND((ID$44-ID49-INDEX(Sheep!$V$327:$V$334,ID48,1))&gt;(ID$44-IE$44),(ID$44-ID49-INDEX(Sheep!$V$327:$V$334,ID48,1))&lt;=0),"Scan-"  &amp;ID48,""),"")
&amp;IFERROR(IF(AND((ID$44-ID49-150                                                                            )&gt;(ID$44-IE$44),(ID$44-ID49-150                                                                             )&lt;=0),"Birth-" &amp;ID48,""),"")
&amp;IFERROR(IF(AND((ID$44-ID49-150-Sheep!$R$320                                           )&gt;(ID$44-IE$44),(ID$44-ID49-150-Sheep!$R$320                                            )&lt;=0),"Wean-"&amp;ID48,""),"")
&amp;IFERROR(IF(AND((ID$44-ID49-150-Sheep!$R$321                                           )&gt;(ID$44-IE$44),(ID$44-ID49-150-Sheep!$R$321                                            )&lt;=0),"Alt1-"   &amp;ID48,""),"")
&amp;IFERROR(IF(AND((ID$44-ID49-150-Sheep!$R$322                                           )&gt;(ID$44-IE$44),(ID$44-ID49-150-Sheep!$R$322                                            )&lt;=0),"Alt2-"   &amp;ID48,""),"")</f>
        <v/>
      </c>
      <c r="IE50" s="440" t="str">
        <f xml:space="preserve">                    IF(AND((IE$44                                  -Sheep!$N$253                               )&gt;(IE$44-IF$44),(IE$44                                  -Sheep!$N$253                                )&lt;=0),"Born","")
&amp;                   IF(AND((IE$44-Sheep!$R$320-Sheep!$N$253                                )&gt;(IE$44-IF$44),(IE$44-Sheep!$R$320-Sheep!$N$253                                )&lt;=0),"WeanStd","")
&amp;                   IF(AND((IE$44-Sheep!$R$321-Sheep!$N$253                                )&gt;(IE$44-IF$44),(IE$44-Sheep!$R$321-Sheep!$N$253                                )&lt;=0),"WeanAlt1","")
&amp;                   IF(AND((IE$44-Sheep!$R$322-Sheep!$N$253                                )&gt;(IE$44-IF$44),(IE$44-Sheep!$R$322-Sheep!$N$253                                )&lt;=0),"WeanAlt2","")
&amp;IFERROR(IF(AND((IE$44-IE49                                                                                     )&gt;(IE$44-IF$44),(IE$44-IE49                                                                                     )&lt;=0),"Join-"    &amp;IE48,""),"")
&amp;IFERROR(IF(AND((IE$44-IE49-INDEX(Sheep!$V$327:$V$334,IE48,1))&gt;(IE$44-IF$44),(IE$44-IE49-INDEX(Sheep!$V$327:$V$334,IE48,1))&lt;=0),"Scan-"  &amp;IE48,""),"")
&amp;IFERROR(IF(AND((IE$44-IE49-150                                                                            )&gt;(IE$44-IF$44),(IE$44-IE49-150                                                                             )&lt;=0),"Birth-" &amp;IE48,""),"")
&amp;IFERROR(IF(AND((IE$44-IE49-150-Sheep!$R$320                                           )&gt;(IE$44-IF$44),(IE$44-IE49-150-Sheep!$R$320                                            )&lt;=0),"Wean-"&amp;IE48,""),"")
&amp;IFERROR(IF(AND((IE$44-IE49-150-Sheep!$R$321                                           )&gt;(IE$44-IF$44),(IE$44-IE49-150-Sheep!$R$321                                            )&lt;=0),"Alt1-"   &amp;IE48,""),"")
&amp;IFERROR(IF(AND((IE$44-IE49-150-Sheep!$R$322                                           )&gt;(IE$44-IF$44),(IE$44-IE49-150-Sheep!$R$322                                            )&lt;=0),"Alt2-"   &amp;IE48,""),"")</f>
        <v/>
      </c>
      <c r="IF50" s="440" t="str">
        <f xml:space="preserve">                    IF(AND((IF$44                                  -Sheep!$N$253                               )&gt;(IF$44-IG$44),(IF$44                                  -Sheep!$N$253                                )&lt;=0),"Born","")
&amp;                   IF(AND((IF$44-Sheep!$R$320-Sheep!$N$253                                )&gt;(IF$44-IG$44),(IF$44-Sheep!$R$320-Sheep!$N$253                                )&lt;=0),"WeanStd","")
&amp;                   IF(AND((IF$44-Sheep!$R$321-Sheep!$N$253                                )&gt;(IF$44-IG$44),(IF$44-Sheep!$R$321-Sheep!$N$253                                )&lt;=0),"WeanAlt1","")
&amp;                   IF(AND((IF$44-Sheep!$R$322-Sheep!$N$253                                )&gt;(IF$44-IG$44),(IF$44-Sheep!$R$322-Sheep!$N$253                                )&lt;=0),"WeanAlt2","")
&amp;IFERROR(IF(AND((IF$44-IF49                                                                                     )&gt;(IF$44-IG$44),(IF$44-IF49                                                                                     )&lt;=0),"Join-"    &amp;IF48,""),"")
&amp;IFERROR(IF(AND((IF$44-IF49-INDEX(Sheep!$V$327:$V$334,IF48,1))&gt;(IF$44-IG$44),(IF$44-IF49-INDEX(Sheep!$V$327:$V$334,IF48,1))&lt;=0),"Scan-"  &amp;IF48,""),"")
&amp;IFERROR(IF(AND((IF$44-IF49-150                                                                            )&gt;(IF$44-IG$44),(IF$44-IF49-150                                                                             )&lt;=0),"Birth-" &amp;IF48,""),"")
&amp;IFERROR(IF(AND((IF$44-IF49-150-Sheep!$R$320                                           )&gt;(IF$44-IG$44),(IF$44-IF49-150-Sheep!$R$320                                            )&lt;=0),"Wean-"&amp;IF48,""),"")
&amp;IFERROR(IF(AND((IF$44-IF49-150-Sheep!$R$321                                           )&gt;(IF$44-IG$44),(IF$44-IF49-150-Sheep!$R$321                                            )&lt;=0),"Alt1-"   &amp;IF48,""),"")
&amp;IFERROR(IF(AND((IF$44-IF49-150-Sheep!$R$322                                           )&gt;(IF$44-IG$44),(IF$44-IF49-150-Sheep!$R$322                                            )&lt;=0),"Alt2-"   &amp;IF48,""),"")</f>
        <v/>
      </c>
      <c r="IG50" s="440" t="str">
        <f xml:space="preserve">                    IF(AND((IG$44                                  -Sheep!$N$253                               )&gt;(IG$44-IH$44),(IG$44                                  -Sheep!$N$253                                )&lt;=0),"Born","")
&amp;                   IF(AND((IG$44-Sheep!$R$320-Sheep!$N$253                                )&gt;(IG$44-IH$44),(IG$44-Sheep!$R$320-Sheep!$N$253                                )&lt;=0),"WeanStd","")
&amp;                   IF(AND((IG$44-Sheep!$R$321-Sheep!$N$253                                )&gt;(IG$44-IH$44),(IG$44-Sheep!$R$321-Sheep!$N$253                                )&lt;=0),"WeanAlt1","")
&amp;                   IF(AND((IG$44-Sheep!$R$322-Sheep!$N$253                                )&gt;(IG$44-IH$44),(IG$44-Sheep!$R$322-Sheep!$N$253                                )&lt;=0),"WeanAlt2","")
&amp;IFERROR(IF(AND((IG$44-IG49                                                                                     )&gt;(IG$44-IH$44),(IG$44-IG49                                                                                     )&lt;=0),"Join-"    &amp;IG48,""),"")
&amp;IFERROR(IF(AND((IG$44-IG49-INDEX(Sheep!$V$327:$V$334,IG48,1))&gt;(IG$44-IH$44),(IG$44-IG49-INDEX(Sheep!$V$327:$V$334,IG48,1))&lt;=0),"Scan-"  &amp;IG48,""),"")
&amp;IFERROR(IF(AND((IG$44-IG49-150                                                                            )&gt;(IG$44-IH$44),(IG$44-IG49-150                                                                             )&lt;=0),"Birth-" &amp;IG48,""),"")
&amp;IFERROR(IF(AND((IG$44-IG49-150-Sheep!$R$320                                           )&gt;(IG$44-IH$44),(IG$44-IG49-150-Sheep!$R$320                                            )&lt;=0),"Wean-"&amp;IG48,""),"")
&amp;IFERROR(IF(AND((IG$44-IG49-150-Sheep!$R$321                                           )&gt;(IG$44-IH$44),(IG$44-IG49-150-Sheep!$R$321                                            )&lt;=0),"Alt1-"   &amp;IG48,""),"")
&amp;IFERROR(IF(AND((IG$44-IG49-150-Sheep!$R$322                                           )&gt;(IG$44-IH$44),(IG$44-IG49-150-Sheep!$R$322                                            )&lt;=0),"Alt2-"   &amp;IG48,""),"")</f>
        <v/>
      </c>
      <c r="IH50" s="440" t="str">
        <f xml:space="preserve">                    IF(AND((IH$44                                  -Sheep!$N$253                               )&gt;(IH$44-II$44),(IH$44                                  -Sheep!$N$253                                )&lt;=0),"Born","")
&amp;                   IF(AND((IH$44-Sheep!$R$320-Sheep!$N$253                                )&gt;(IH$44-II$44),(IH$44-Sheep!$R$320-Sheep!$N$253                                )&lt;=0),"WeanStd","")
&amp;                   IF(AND((IH$44-Sheep!$R$321-Sheep!$N$253                                )&gt;(IH$44-II$44),(IH$44-Sheep!$R$321-Sheep!$N$253                                )&lt;=0),"WeanAlt1","")
&amp;                   IF(AND((IH$44-Sheep!$R$322-Sheep!$N$253                                )&gt;(IH$44-II$44),(IH$44-Sheep!$R$322-Sheep!$N$253                                )&lt;=0),"WeanAlt2","")
&amp;IFERROR(IF(AND((IH$44-IH49                                                                                     )&gt;(IH$44-II$44),(IH$44-IH49                                                                                     )&lt;=0),"Join-"    &amp;IH48,""),"")
&amp;IFERROR(IF(AND((IH$44-IH49-INDEX(Sheep!$V$327:$V$334,IH48,1))&gt;(IH$44-II$44),(IH$44-IH49-INDEX(Sheep!$V$327:$V$334,IH48,1))&lt;=0),"Scan-"  &amp;IH48,""),"")
&amp;IFERROR(IF(AND((IH$44-IH49-150                                                                            )&gt;(IH$44-II$44),(IH$44-IH49-150                                                                             )&lt;=0),"Birth-" &amp;IH48,""),"")
&amp;IFERROR(IF(AND((IH$44-IH49-150-Sheep!$R$320                                           )&gt;(IH$44-II$44),(IH$44-IH49-150-Sheep!$R$320                                            )&lt;=0),"Wean-"&amp;IH48,""),"")
&amp;IFERROR(IF(AND((IH$44-IH49-150-Sheep!$R$321                                           )&gt;(IH$44-II$44),(IH$44-IH49-150-Sheep!$R$321                                            )&lt;=0),"Alt1-"   &amp;IH48,""),"")
&amp;IFERROR(IF(AND((IH$44-IH49-150-Sheep!$R$322                                           )&gt;(IH$44-II$44),(IH$44-IH49-150-Sheep!$R$322                                            )&lt;=0),"Alt2-"   &amp;IH48,""),"")</f>
        <v/>
      </c>
      <c r="II50" s="440" t="str">
        <f xml:space="preserve">                    IF(AND((II$44                                  -Sheep!$N$253                               )&gt;(II$44-IJ$44),(II$44                                  -Sheep!$N$253                                )&lt;=0),"Born","")
&amp;                   IF(AND((II$44-Sheep!$R$320-Sheep!$N$253                                )&gt;(II$44-IJ$44),(II$44-Sheep!$R$320-Sheep!$N$253                                )&lt;=0),"WeanStd","")
&amp;                   IF(AND((II$44-Sheep!$R$321-Sheep!$N$253                                )&gt;(II$44-IJ$44),(II$44-Sheep!$R$321-Sheep!$N$253                                )&lt;=0),"WeanAlt1","")
&amp;                   IF(AND((II$44-Sheep!$R$322-Sheep!$N$253                                )&gt;(II$44-IJ$44),(II$44-Sheep!$R$322-Sheep!$N$253                                )&lt;=0),"WeanAlt2","")
&amp;IFERROR(IF(AND((II$44-II49                                                                                     )&gt;(II$44-IJ$44),(II$44-II49                                                                                     )&lt;=0),"Join-"    &amp;II48,""),"")
&amp;IFERROR(IF(AND((II$44-II49-INDEX(Sheep!$V$327:$V$334,II48,1))&gt;(II$44-IJ$44),(II$44-II49-INDEX(Sheep!$V$327:$V$334,II48,1))&lt;=0),"Scan-"  &amp;II48,""),"")
&amp;IFERROR(IF(AND((II$44-II49-150                                                                            )&gt;(II$44-IJ$44),(II$44-II49-150                                                                             )&lt;=0),"Birth-" &amp;II48,""),"")
&amp;IFERROR(IF(AND((II$44-II49-150-Sheep!$R$320                                           )&gt;(II$44-IJ$44),(II$44-II49-150-Sheep!$R$320                                            )&lt;=0),"Wean-"&amp;II48,""),"")
&amp;IFERROR(IF(AND((II$44-II49-150-Sheep!$R$321                                           )&gt;(II$44-IJ$44),(II$44-II49-150-Sheep!$R$321                                            )&lt;=0),"Alt1-"   &amp;II48,""),"")
&amp;IFERROR(IF(AND((II$44-II49-150-Sheep!$R$322                                           )&gt;(II$44-IJ$44),(II$44-II49-150-Sheep!$R$322                                            )&lt;=0),"Alt2-"   &amp;II48,""),"")</f>
        <v>Birth-4</v>
      </c>
      <c r="IJ50" s="440" t="str">
        <f xml:space="preserve">                    IF(AND((IJ$44                                  -Sheep!$N$253                               )&gt;(IJ$44-IK$44),(IJ$44                                  -Sheep!$N$253                                )&lt;=0),"Born","")
&amp;                   IF(AND((IJ$44-Sheep!$R$320-Sheep!$N$253                                )&gt;(IJ$44-IK$44),(IJ$44-Sheep!$R$320-Sheep!$N$253                                )&lt;=0),"WeanStd","")
&amp;                   IF(AND((IJ$44-Sheep!$R$321-Sheep!$N$253                                )&gt;(IJ$44-IK$44),(IJ$44-Sheep!$R$321-Sheep!$N$253                                )&lt;=0),"WeanAlt1","")
&amp;                   IF(AND((IJ$44-Sheep!$R$322-Sheep!$N$253                                )&gt;(IJ$44-IK$44),(IJ$44-Sheep!$R$322-Sheep!$N$253                                )&lt;=0),"WeanAlt2","")
&amp;IFERROR(IF(AND((IJ$44-IJ49                                                                                     )&gt;(IJ$44-IK$44),(IJ$44-IJ49                                                                                     )&lt;=0),"Join-"    &amp;IJ48,""),"")
&amp;IFERROR(IF(AND((IJ$44-IJ49-INDEX(Sheep!$V$327:$V$334,IJ48,1))&gt;(IJ$44-IK$44),(IJ$44-IJ49-INDEX(Sheep!$V$327:$V$334,IJ48,1))&lt;=0),"Scan-"  &amp;IJ48,""),"")
&amp;IFERROR(IF(AND((IJ$44-IJ49-150                                                                            )&gt;(IJ$44-IK$44),(IJ$44-IJ49-150                                                                             )&lt;=0),"Birth-" &amp;IJ48,""),"")
&amp;IFERROR(IF(AND((IJ$44-IJ49-150-Sheep!$R$320                                           )&gt;(IJ$44-IK$44),(IJ$44-IJ49-150-Sheep!$R$320                                            )&lt;=0),"Wean-"&amp;IJ48,""),"")
&amp;IFERROR(IF(AND((IJ$44-IJ49-150-Sheep!$R$321                                           )&gt;(IJ$44-IK$44),(IJ$44-IJ49-150-Sheep!$R$321                                            )&lt;=0),"Alt1-"   &amp;IJ48,""),"")
&amp;IFERROR(IF(AND((IJ$44-IJ49-150-Sheep!$R$322                                           )&gt;(IJ$44-IK$44),(IJ$44-IJ49-150-Sheep!$R$322                                            )&lt;=0),"Alt2-"   &amp;IJ48,""),"")</f>
        <v/>
      </c>
      <c r="IK50" s="440" t="str">
        <f xml:space="preserve">                    IF(AND((IK$44                                  -Sheep!$N$253                               )&gt;(IK$44-IL$44),(IK$44                                  -Sheep!$N$253                                )&lt;=0),"Born","")
&amp;                   IF(AND((IK$44-Sheep!$R$320-Sheep!$N$253                                )&gt;(IK$44-IL$44),(IK$44-Sheep!$R$320-Sheep!$N$253                                )&lt;=0),"WeanStd","")
&amp;                   IF(AND((IK$44-Sheep!$R$321-Sheep!$N$253                                )&gt;(IK$44-IL$44),(IK$44-Sheep!$R$321-Sheep!$N$253                                )&lt;=0),"WeanAlt1","")
&amp;                   IF(AND((IK$44-Sheep!$R$322-Sheep!$N$253                                )&gt;(IK$44-IL$44),(IK$44-Sheep!$R$322-Sheep!$N$253                                )&lt;=0),"WeanAlt2","")
&amp;IFERROR(IF(AND((IK$44-IK49                                                                                     )&gt;(IK$44-IL$44),(IK$44-IK49                                                                                     )&lt;=0),"Join-"    &amp;IK48,""),"")
&amp;IFERROR(IF(AND((IK$44-IK49-INDEX(Sheep!$V$327:$V$334,IK48,1))&gt;(IK$44-IL$44),(IK$44-IK49-INDEX(Sheep!$V$327:$V$334,IK48,1))&lt;=0),"Scan-"  &amp;IK48,""),"")
&amp;IFERROR(IF(AND((IK$44-IK49-150                                                                            )&gt;(IK$44-IL$44),(IK$44-IK49-150                                                                             )&lt;=0),"Birth-" &amp;IK48,""),"")
&amp;IFERROR(IF(AND((IK$44-IK49-150-Sheep!$R$320                                           )&gt;(IK$44-IL$44),(IK$44-IK49-150-Sheep!$R$320                                            )&lt;=0),"Wean-"&amp;IK48,""),"")
&amp;IFERROR(IF(AND((IK$44-IK49-150-Sheep!$R$321                                           )&gt;(IK$44-IL$44),(IK$44-IK49-150-Sheep!$R$321                                            )&lt;=0),"Alt1-"   &amp;IK48,""),"")
&amp;IFERROR(IF(AND((IK$44-IK49-150-Sheep!$R$322                                           )&gt;(IK$44-IL$44),(IK$44-IK49-150-Sheep!$R$322                                            )&lt;=0),"Alt2-"   &amp;IK48,""),"")</f>
        <v/>
      </c>
      <c r="IL50" s="440" t="str">
        <f xml:space="preserve">                    IF(AND((IL$44                                  -Sheep!$N$253                               )&gt;(IL$44-IM$44),(IL$44                                  -Sheep!$N$253                                )&lt;=0),"Born","")
&amp;                   IF(AND((IL$44-Sheep!$R$320-Sheep!$N$253                                )&gt;(IL$44-IM$44),(IL$44-Sheep!$R$320-Sheep!$N$253                                )&lt;=0),"WeanStd","")
&amp;                   IF(AND((IL$44-Sheep!$R$321-Sheep!$N$253                                )&gt;(IL$44-IM$44),(IL$44-Sheep!$R$321-Sheep!$N$253                                )&lt;=0),"WeanAlt1","")
&amp;                   IF(AND((IL$44-Sheep!$R$322-Sheep!$N$253                                )&gt;(IL$44-IM$44),(IL$44-Sheep!$R$322-Sheep!$N$253                                )&lt;=0),"WeanAlt2","")
&amp;IFERROR(IF(AND((IL$44-IL49                                                                                     )&gt;(IL$44-IM$44),(IL$44-IL49                                                                                     )&lt;=0),"Join-"    &amp;IL48,""),"")
&amp;IFERROR(IF(AND((IL$44-IL49-INDEX(Sheep!$V$327:$V$334,IL48,1))&gt;(IL$44-IM$44),(IL$44-IL49-INDEX(Sheep!$V$327:$V$334,IL48,1))&lt;=0),"Scan-"  &amp;IL48,""),"")
&amp;IFERROR(IF(AND((IL$44-IL49-150                                                                            )&gt;(IL$44-IM$44),(IL$44-IL49-150                                                                             )&lt;=0),"Birth-" &amp;IL48,""),"")
&amp;IFERROR(IF(AND((IL$44-IL49-150-Sheep!$R$320                                           )&gt;(IL$44-IM$44),(IL$44-IL49-150-Sheep!$R$320                                            )&lt;=0),"Wean-"&amp;IL48,""),"")
&amp;IFERROR(IF(AND((IL$44-IL49-150-Sheep!$R$321                                           )&gt;(IL$44-IM$44),(IL$44-IL49-150-Sheep!$R$321                                            )&lt;=0),"Alt1-"   &amp;IL48,""),"")
&amp;IFERROR(IF(AND((IL$44-IL49-150-Sheep!$R$322                                           )&gt;(IL$44-IM$44),(IL$44-IL49-150-Sheep!$R$322                                            )&lt;=0),"Alt2-"   &amp;IL48,""),"")</f>
        <v/>
      </c>
      <c r="IM50" s="440" t="str">
        <f xml:space="preserve">                    IF(AND((IM$44                                  -Sheep!$N$253                               )&gt;(IM$44-IN$44),(IM$44                                  -Sheep!$N$253                                )&lt;=0),"Born","")
&amp;                   IF(AND((IM$44-Sheep!$R$320-Sheep!$N$253                                )&gt;(IM$44-IN$44),(IM$44-Sheep!$R$320-Sheep!$N$253                                )&lt;=0),"WeanStd","")
&amp;                   IF(AND((IM$44-Sheep!$R$321-Sheep!$N$253                                )&gt;(IM$44-IN$44),(IM$44-Sheep!$R$321-Sheep!$N$253                                )&lt;=0),"WeanAlt1","")
&amp;                   IF(AND((IM$44-Sheep!$R$322-Sheep!$N$253                                )&gt;(IM$44-IN$44),(IM$44-Sheep!$R$322-Sheep!$N$253                                )&lt;=0),"WeanAlt2","")
&amp;IFERROR(IF(AND((IM$44-IM49                                                                                     )&gt;(IM$44-IN$44),(IM$44-IM49                                                                                     )&lt;=0),"Join-"    &amp;IM48,""),"")
&amp;IFERROR(IF(AND((IM$44-IM49-INDEX(Sheep!$V$327:$V$334,IM48,1))&gt;(IM$44-IN$44),(IM$44-IM49-INDEX(Sheep!$V$327:$V$334,IM48,1))&lt;=0),"Scan-"  &amp;IM48,""),"")
&amp;IFERROR(IF(AND((IM$44-IM49-150                                                                            )&gt;(IM$44-IN$44),(IM$44-IM49-150                                                                             )&lt;=0),"Birth-" &amp;IM48,""),"")
&amp;IFERROR(IF(AND((IM$44-IM49-150-Sheep!$R$320                                           )&gt;(IM$44-IN$44),(IM$44-IM49-150-Sheep!$R$320                                            )&lt;=0),"Wean-"&amp;IM48,""),"")
&amp;IFERROR(IF(AND((IM$44-IM49-150-Sheep!$R$321                                           )&gt;(IM$44-IN$44),(IM$44-IM49-150-Sheep!$R$321                                            )&lt;=0),"Alt1-"   &amp;IM48,""),"")
&amp;IFERROR(IF(AND((IM$44-IM49-150-Sheep!$R$322                                           )&gt;(IM$44-IN$44),(IM$44-IM49-150-Sheep!$R$322                                            )&lt;=0),"Alt2-"   &amp;IM48,""),"")</f>
        <v/>
      </c>
      <c r="IN50" s="440" t="str">
        <f xml:space="preserve">                    IF(AND((IN$44                                  -Sheep!$N$253                               )&gt;(IN$44-IO$44),(IN$44                                  -Sheep!$N$253                                )&lt;=0),"Born","")
&amp;                   IF(AND((IN$44-Sheep!$R$320-Sheep!$N$253                                )&gt;(IN$44-IO$44),(IN$44-Sheep!$R$320-Sheep!$N$253                                )&lt;=0),"WeanStd","")
&amp;                   IF(AND((IN$44-Sheep!$R$321-Sheep!$N$253                                )&gt;(IN$44-IO$44),(IN$44-Sheep!$R$321-Sheep!$N$253                                )&lt;=0),"WeanAlt1","")
&amp;                   IF(AND((IN$44-Sheep!$R$322-Sheep!$N$253                                )&gt;(IN$44-IO$44),(IN$44-Sheep!$R$322-Sheep!$N$253                                )&lt;=0),"WeanAlt2","")
&amp;IFERROR(IF(AND((IN$44-IN49                                                                                     )&gt;(IN$44-IO$44),(IN$44-IN49                                                                                     )&lt;=0),"Join-"    &amp;IN48,""),"")
&amp;IFERROR(IF(AND((IN$44-IN49-INDEX(Sheep!$V$327:$V$334,IN48,1))&gt;(IN$44-IO$44),(IN$44-IN49-INDEX(Sheep!$V$327:$V$334,IN48,1))&lt;=0),"Scan-"  &amp;IN48,""),"")
&amp;IFERROR(IF(AND((IN$44-IN49-150                                                                            )&gt;(IN$44-IO$44),(IN$44-IN49-150                                                                             )&lt;=0),"Birth-" &amp;IN48,""),"")
&amp;IFERROR(IF(AND((IN$44-IN49-150-Sheep!$R$320                                           )&gt;(IN$44-IO$44),(IN$44-IN49-150-Sheep!$R$320                                            )&lt;=0),"Wean-"&amp;IN48,""),"")
&amp;IFERROR(IF(AND((IN$44-IN49-150-Sheep!$R$321                                           )&gt;(IN$44-IO$44),(IN$44-IN49-150-Sheep!$R$321                                            )&lt;=0),"Alt1-"   &amp;IN48,""),"")
&amp;IFERROR(IF(AND((IN$44-IN49-150-Sheep!$R$322                                           )&gt;(IN$44-IO$44),(IN$44-IN49-150-Sheep!$R$322                                            )&lt;=0),"Alt2-"   &amp;IN48,""),"")</f>
        <v/>
      </c>
      <c r="IO50" s="440" t="str">
        <f xml:space="preserve">                    IF(AND((IO$44                                  -Sheep!$N$253                               )&gt;(IO$44-IP$44),(IO$44                                  -Sheep!$N$253                                )&lt;=0),"Born","")
&amp;                   IF(AND((IO$44-Sheep!$R$320-Sheep!$N$253                                )&gt;(IO$44-IP$44),(IO$44-Sheep!$R$320-Sheep!$N$253                                )&lt;=0),"WeanStd","")
&amp;                   IF(AND((IO$44-Sheep!$R$321-Sheep!$N$253                                )&gt;(IO$44-IP$44),(IO$44-Sheep!$R$321-Sheep!$N$253                                )&lt;=0),"WeanAlt1","")
&amp;                   IF(AND((IO$44-Sheep!$R$322-Sheep!$N$253                                )&gt;(IO$44-IP$44),(IO$44-Sheep!$R$322-Sheep!$N$253                                )&lt;=0),"WeanAlt2","")
&amp;IFERROR(IF(AND((IO$44-IO49                                                                                     )&gt;(IO$44-IP$44),(IO$44-IO49                                                                                     )&lt;=0),"Join-"    &amp;IO48,""),"")
&amp;IFERROR(IF(AND((IO$44-IO49-INDEX(Sheep!$V$327:$V$334,IO48,1))&gt;(IO$44-IP$44),(IO$44-IO49-INDEX(Sheep!$V$327:$V$334,IO48,1))&lt;=0),"Scan-"  &amp;IO48,""),"")
&amp;IFERROR(IF(AND((IO$44-IO49-150                                                                            )&gt;(IO$44-IP$44),(IO$44-IO49-150                                                                             )&lt;=0),"Birth-" &amp;IO48,""),"")
&amp;IFERROR(IF(AND((IO$44-IO49-150-Sheep!$R$320                                           )&gt;(IO$44-IP$44),(IO$44-IO49-150-Sheep!$R$320                                            )&lt;=0),"Wean-"&amp;IO48,""),"")
&amp;IFERROR(IF(AND((IO$44-IO49-150-Sheep!$R$321                                           )&gt;(IO$44-IP$44),(IO$44-IO49-150-Sheep!$R$321                                            )&lt;=0),"Alt1-"   &amp;IO48,""),"")
&amp;IFERROR(IF(AND((IO$44-IO49-150-Sheep!$R$322                                           )&gt;(IO$44-IP$44),(IO$44-IO49-150-Sheep!$R$322                                            )&lt;=0),"Alt2-"   &amp;IO48,""),"")</f>
        <v/>
      </c>
      <c r="IP50" s="440" t="str">
        <f xml:space="preserve">                    IF(AND((IP$44                                  -Sheep!$N$253                               )&gt;(IP$44-IQ$44),(IP$44                                  -Sheep!$N$253                                )&lt;=0),"Born","")
&amp;                   IF(AND((IP$44-Sheep!$R$320-Sheep!$N$253                                )&gt;(IP$44-IQ$44),(IP$44-Sheep!$R$320-Sheep!$N$253                                )&lt;=0),"WeanStd","")
&amp;                   IF(AND((IP$44-Sheep!$R$321-Sheep!$N$253                                )&gt;(IP$44-IQ$44),(IP$44-Sheep!$R$321-Sheep!$N$253                                )&lt;=0),"WeanAlt1","")
&amp;                   IF(AND((IP$44-Sheep!$R$322-Sheep!$N$253                                )&gt;(IP$44-IQ$44),(IP$44-Sheep!$R$322-Sheep!$N$253                                )&lt;=0),"WeanAlt2","")
&amp;IFERROR(IF(AND((IP$44-IP49                                                                                     )&gt;(IP$44-IQ$44),(IP$44-IP49                                                                                     )&lt;=0),"Join-"    &amp;IP48,""),"")
&amp;IFERROR(IF(AND((IP$44-IP49-INDEX(Sheep!$V$327:$V$334,IP48,1))&gt;(IP$44-IQ$44),(IP$44-IP49-INDEX(Sheep!$V$327:$V$334,IP48,1))&lt;=0),"Scan-"  &amp;IP48,""),"")
&amp;IFERROR(IF(AND((IP$44-IP49-150                                                                            )&gt;(IP$44-IQ$44),(IP$44-IP49-150                                                                             )&lt;=0),"Birth-" &amp;IP48,""),"")
&amp;IFERROR(IF(AND((IP$44-IP49-150-Sheep!$R$320                                           )&gt;(IP$44-IQ$44),(IP$44-IP49-150-Sheep!$R$320                                            )&lt;=0),"Wean-"&amp;IP48,""),"")
&amp;IFERROR(IF(AND((IP$44-IP49-150-Sheep!$R$321                                           )&gt;(IP$44-IQ$44),(IP$44-IP49-150-Sheep!$R$321                                            )&lt;=0),"Alt1-"   &amp;IP48,""),"")
&amp;IFERROR(IF(AND((IP$44-IP49-150-Sheep!$R$322                                           )&gt;(IP$44-IQ$44),(IP$44-IP49-150-Sheep!$R$322                                            )&lt;=0),"Alt2-"   &amp;IP48,""),"")</f>
        <v/>
      </c>
      <c r="IQ50" s="440" t="str">
        <f xml:space="preserve">                    IF(AND((IQ$44                                  -Sheep!$N$253                               )&gt;(IQ$44-IR$44),(IQ$44                                  -Sheep!$N$253                                )&lt;=0),"Born","")
&amp;                   IF(AND((IQ$44-Sheep!$R$320-Sheep!$N$253                                )&gt;(IQ$44-IR$44),(IQ$44-Sheep!$R$320-Sheep!$N$253                                )&lt;=0),"WeanStd","")
&amp;                   IF(AND((IQ$44-Sheep!$R$321-Sheep!$N$253                                )&gt;(IQ$44-IR$44),(IQ$44-Sheep!$R$321-Sheep!$N$253                                )&lt;=0),"WeanAlt1","")
&amp;                   IF(AND((IQ$44-Sheep!$R$322-Sheep!$N$253                                )&gt;(IQ$44-IR$44),(IQ$44-Sheep!$R$322-Sheep!$N$253                                )&lt;=0),"WeanAlt2","")
&amp;IFERROR(IF(AND((IQ$44-IQ49                                                                                     )&gt;(IQ$44-IR$44),(IQ$44-IQ49                                                                                     )&lt;=0),"Join-"    &amp;IQ48,""),"")
&amp;IFERROR(IF(AND((IQ$44-IQ49-INDEX(Sheep!$V$327:$V$334,IQ48,1))&gt;(IQ$44-IR$44),(IQ$44-IQ49-INDEX(Sheep!$V$327:$V$334,IQ48,1))&lt;=0),"Scan-"  &amp;IQ48,""),"")
&amp;IFERROR(IF(AND((IQ$44-IQ49-150                                                                            )&gt;(IQ$44-IR$44),(IQ$44-IQ49-150                                                                             )&lt;=0),"Birth-" &amp;IQ48,""),"")
&amp;IFERROR(IF(AND((IQ$44-IQ49-150-Sheep!$R$320                                           )&gt;(IQ$44-IR$44),(IQ$44-IQ49-150-Sheep!$R$320                                            )&lt;=0),"Wean-"&amp;IQ48,""),"")
&amp;IFERROR(IF(AND((IQ$44-IQ49-150-Sheep!$R$321                                           )&gt;(IQ$44-IR$44),(IQ$44-IQ49-150-Sheep!$R$321                                            )&lt;=0),"Alt1-"   &amp;IQ48,""),"")
&amp;IFERROR(IF(AND((IQ$44-IQ49-150-Sheep!$R$322                                           )&gt;(IQ$44-IR$44),(IQ$44-IQ49-150-Sheep!$R$322                                            )&lt;=0),"Alt2-"   &amp;IQ48,""),"")</f>
        <v/>
      </c>
      <c r="IR50" s="440" t="str">
        <f xml:space="preserve">                    IF(AND((IR$44                                  -Sheep!$N$253                               )&gt;(IR$44-IS$44),(IR$44                                  -Sheep!$N$253                                )&lt;=0),"Born","")
&amp;                   IF(AND((IR$44-Sheep!$R$320-Sheep!$N$253                                )&gt;(IR$44-IS$44),(IR$44-Sheep!$R$320-Sheep!$N$253                                )&lt;=0),"WeanStd","")
&amp;                   IF(AND((IR$44-Sheep!$R$321-Sheep!$N$253                                )&gt;(IR$44-IS$44),(IR$44-Sheep!$R$321-Sheep!$N$253                                )&lt;=0),"WeanAlt1","")
&amp;                   IF(AND((IR$44-Sheep!$R$322-Sheep!$N$253                                )&gt;(IR$44-IS$44),(IR$44-Sheep!$R$322-Sheep!$N$253                                )&lt;=0),"WeanAlt2","")
&amp;IFERROR(IF(AND((IR$44-IR49                                                                                     )&gt;(IR$44-IS$44),(IR$44-IR49                                                                                     )&lt;=0),"Join-"    &amp;IR48,""),"")
&amp;IFERROR(IF(AND((IR$44-IR49-INDEX(Sheep!$V$327:$V$334,IR48,1))&gt;(IR$44-IS$44),(IR$44-IR49-INDEX(Sheep!$V$327:$V$334,IR48,1))&lt;=0),"Scan-"  &amp;IR48,""),"")
&amp;IFERROR(IF(AND((IR$44-IR49-150                                                                            )&gt;(IR$44-IS$44),(IR$44-IR49-150                                                                             )&lt;=0),"Birth-" &amp;IR48,""),"")
&amp;IFERROR(IF(AND((IR$44-IR49-150-Sheep!$R$320                                           )&gt;(IR$44-IS$44),(IR$44-IR49-150-Sheep!$R$320                                            )&lt;=0),"Wean-"&amp;IR48,""),"")
&amp;IFERROR(IF(AND((IR$44-IR49-150-Sheep!$R$321                                           )&gt;(IR$44-IS$44),(IR$44-IR49-150-Sheep!$R$321                                            )&lt;=0),"Alt1-"   &amp;IR48,""),"")
&amp;IFERROR(IF(AND((IR$44-IR49-150-Sheep!$R$322                                           )&gt;(IR$44-IS$44),(IR$44-IR49-150-Sheep!$R$322                                            )&lt;=0),"Alt2-"   &amp;IR48,""),"")</f>
        <v/>
      </c>
      <c r="IS50" s="440" t="str">
        <f xml:space="preserve">                    IF(AND((IS$44                                  -Sheep!$N$253                               )&gt;(IS$44-IT$44),(IS$44                                  -Sheep!$N$253                                )&lt;=0),"Born","")
&amp;                   IF(AND((IS$44-Sheep!$R$320-Sheep!$N$253                                )&gt;(IS$44-IT$44),(IS$44-Sheep!$R$320-Sheep!$N$253                                )&lt;=0),"WeanStd","")
&amp;                   IF(AND((IS$44-Sheep!$R$321-Sheep!$N$253                                )&gt;(IS$44-IT$44),(IS$44-Sheep!$R$321-Sheep!$N$253                                )&lt;=0),"WeanAlt1","")
&amp;                   IF(AND((IS$44-Sheep!$R$322-Sheep!$N$253                                )&gt;(IS$44-IT$44),(IS$44-Sheep!$R$322-Sheep!$N$253                                )&lt;=0),"WeanAlt2","")
&amp;IFERROR(IF(AND((IS$44-IS49                                                                                     )&gt;(IS$44-IT$44),(IS$44-IS49                                                                                     )&lt;=0),"Join-"    &amp;IS48,""),"")
&amp;IFERROR(IF(AND((IS$44-IS49-INDEX(Sheep!$V$327:$V$334,IS48,1))&gt;(IS$44-IT$44),(IS$44-IS49-INDEX(Sheep!$V$327:$V$334,IS48,1))&lt;=0),"Scan-"  &amp;IS48,""),"")
&amp;IFERROR(IF(AND((IS$44-IS49-150                                                                            )&gt;(IS$44-IT$44),(IS$44-IS49-150                                                                             )&lt;=0),"Birth-" &amp;IS48,""),"")
&amp;IFERROR(IF(AND((IS$44-IS49-150-Sheep!$R$320                                           )&gt;(IS$44-IT$44),(IS$44-IS49-150-Sheep!$R$320                                            )&lt;=0),"Wean-"&amp;IS48,""),"")
&amp;IFERROR(IF(AND((IS$44-IS49-150-Sheep!$R$321                                           )&gt;(IS$44-IT$44),(IS$44-IS49-150-Sheep!$R$321                                            )&lt;=0),"Alt1-"   &amp;IS48,""),"")
&amp;IFERROR(IF(AND((IS$44-IS49-150-Sheep!$R$322                                           )&gt;(IS$44-IT$44),(IS$44-IS49-150-Sheep!$R$322                                            )&lt;=0),"Alt2-"   &amp;IS48,""),"")</f>
        <v/>
      </c>
      <c r="IT50" s="440" t="str">
        <f xml:space="preserve">                    IF(AND((IT$44                                  -Sheep!$N$253                               )&gt;(IT$44-IU$44),(IT$44                                  -Sheep!$N$253                                )&lt;=0),"Born","")
&amp;                   IF(AND((IT$44-Sheep!$R$320-Sheep!$N$253                                )&gt;(IT$44-IU$44),(IT$44-Sheep!$R$320-Sheep!$N$253                                )&lt;=0),"WeanStd","")
&amp;                   IF(AND((IT$44-Sheep!$R$321-Sheep!$N$253                                )&gt;(IT$44-IU$44),(IT$44-Sheep!$R$321-Sheep!$N$253                                )&lt;=0),"WeanAlt1","")
&amp;                   IF(AND((IT$44-Sheep!$R$322-Sheep!$N$253                                )&gt;(IT$44-IU$44),(IT$44-Sheep!$R$322-Sheep!$N$253                                )&lt;=0),"WeanAlt2","")
&amp;IFERROR(IF(AND((IT$44-IT49                                                                                     )&gt;(IT$44-IU$44),(IT$44-IT49                                                                                     )&lt;=0),"Join-"    &amp;IT48,""),"")
&amp;IFERROR(IF(AND((IT$44-IT49-INDEX(Sheep!$V$327:$V$334,IT48,1))&gt;(IT$44-IU$44),(IT$44-IT49-INDEX(Sheep!$V$327:$V$334,IT48,1))&lt;=0),"Scan-"  &amp;IT48,""),"")
&amp;IFERROR(IF(AND((IT$44-IT49-150                                                                            )&gt;(IT$44-IU$44),(IT$44-IT49-150                                                                             )&lt;=0),"Birth-" &amp;IT48,""),"")
&amp;IFERROR(IF(AND((IT$44-IT49-150-Sheep!$R$320                                           )&gt;(IT$44-IU$44),(IT$44-IT49-150-Sheep!$R$320                                            )&lt;=0),"Wean-"&amp;IT48,""),"")
&amp;IFERROR(IF(AND((IT$44-IT49-150-Sheep!$R$321                                           )&gt;(IT$44-IU$44),(IT$44-IT49-150-Sheep!$R$321                                            )&lt;=0),"Alt1-"   &amp;IT48,""),"")
&amp;IFERROR(IF(AND((IT$44-IT49-150-Sheep!$R$322                                           )&gt;(IT$44-IU$44),(IT$44-IT49-150-Sheep!$R$322                                            )&lt;=0),"Alt2-"   &amp;IT48,""),"")</f>
        <v/>
      </c>
      <c r="IU50" s="440" t="str">
        <f xml:space="preserve">                    IF(AND((IU$44                                  -Sheep!$N$253                               )&gt;(IU$44-IV$44),(IU$44                                  -Sheep!$N$253                                )&lt;=0),"Born","")
&amp;                   IF(AND((IU$44-Sheep!$R$320-Sheep!$N$253                                )&gt;(IU$44-IV$44),(IU$44-Sheep!$R$320-Sheep!$N$253                                )&lt;=0),"WeanStd","")
&amp;                   IF(AND((IU$44-Sheep!$R$321-Sheep!$N$253                                )&gt;(IU$44-IV$44),(IU$44-Sheep!$R$321-Sheep!$N$253                                )&lt;=0),"WeanAlt1","")
&amp;                   IF(AND((IU$44-Sheep!$R$322-Sheep!$N$253                                )&gt;(IU$44-IV$44),(IU$44-Sheep!$R$322-Sheep!$N$253                                )&lt;=0),"WeanAlt2","")
&amp;IFERROR(IF(AND((IU$44-IU49                                                                                     )&gt;(IU$44-IV$44),(IU$44-IU49                                                                                     )&lt;=0),"Join-"    &amp;IU48,""),"")
&amp;IFERROR(IF(AND((IU$44-IU49-INDEX(Sheep!$V$327:$V$334,IU48,1))&gt;(IU$44-IV$44),(IU$44-IU49-INDEX(Sheep!$V$327:$V$334,IU48,1))&lt;=0),"Scan-"  &amp;IU48,""),"")
&amp;IFERROR(IF(AND((IU$44-IU49-150                                                                            )&gt;(IU$44-IV$44),(IU$44-IU49-150                                                                             )&lt;=0),"Birth-" &amp;IU48,""),"")
&amp;IFERROR(IF(AND((IU$44-IU49-150-Sheep!$R$320                                           )&gt;(IU$44-IV$44),(IU$44-IU49-150-Sheep!$R$320                                            )&lt;=0),"Wean-"&amp;IU48,""),"")
&amp;IFERROR(IF(AND((IU$44-IU49-150-Sheep!$R$321                                           )&gt;(IU$44-IV$44),(IU$44-IU49-150-Sheep!$R$321                                            )&lt;=0),"Alt1-"   &amp;IU48,""),"")
&amp;IFERROR(IF(AND((IU$44-IU49-150-Sheep!$R$322                                           )&gt;(IU$44-IV$44),(IU$44-IU49-150-Sheep!$R$322                                            )&lt;=0),"Alt2-"   &amp;IU48,""),"")</f>
        <v/>
      </c>
      <c r="IV50" s="440" t="str">
        <f xml:space="preserve">                    IF(AND((IV$44                                  -Sheep!$N$253                               )&gt;(IV$44-IW$44),(IV$44                                  -Sheep!$N$253                                )&lt;=0),"Born","")
&amp;                   IF(AND((IV$44-Sheep!$R$320-Sheep!$N$253                                )&gt;(IV$44-IW$44),(IV$44-Sheep!$R$320-Sheep!$N$253                                )&lt;=0),"WeanStd","")
&amp;                   IF(AND((IV$44-Sheep!$R$321-Sheep!$N$253                                )&gt;(IV$44-IW$44),(IV$44-Sheep!$R$321-Sheep!$N$253                                )&lt;=0),"WeanAlt1","")
&amp;                   IF(AND((IV$44-Sheep!$R$322-Sheep!$N$253                                )&gt;(IV$44-IW$44),(IV$44-Sheep!$R$322-Sheep!$N$253                                )&lt;=0),"WeanAlt2","")
&amp;IFERROR(IF(AND((IV$44-IV49                                                                                     )&gt;(IV$44-IW$44),(IV$44-IV49                                                                                     )&lt;=0),"Join-"    &amp;IV48,""),"")
&amp;IFERROR(IF(AND((IV$44-IV49-INDEX(Sheep!$V$327:$V$334,IV48,1))&gt;(IV$44-IW$44),(IV$44-IV49-INDEX(Sheep!$V$327:$V$334,IV48,1))&lt;=0),"Scan-"  &amp;IV48,""),"")
&amp;IFERROR(IF(AND((IV$44-IV49-150                                                                            )&gt;(IV$44-IW$44),(IV$44-IV49-150                                                                             )&lt;=0),"Birth-" &amp;IV48,""),"")
&amp;IFERROR(IF(AND((IV$44-IV49-150-Sheep!$R$320                                           )&gt;(IV$44-IW$44),(IV$44-IV49-150-Sheep!$R$320                                            )&lt;=0),"Wean-"&amp;IV48,""),"")
&amp;IFERROR(IF(AND((IV$44-IV49-150-Sheep!$R$321                                           )&gt;(IV$44-IW$44),(IV$44-IV49-150-Sheep!$R$321                                            )&lt;=0),"Alt1-"   &amp;IV48,""),"")
&amp;IFERROR(IF(AND((IV$44-IV49-150-Sheep!$R$322                                           )&gt;(IV$44-IW$44),(IV$44-IV49-150-Sheep!$R$322                                            )&lt;=0),"Alt2-"   &amp;IV48,""),"")</f>
        <v>Wean-4</v>
      </c>
      <c r="IW50" s="440" t="str">
        <f xml:space="preserve">                    IF(AND((IW$44                                  -Sheep!$N$253                               )&gt;(IW$44-IX$44),(IW$44                                  -Sheep!$N$253                                )&lt;=0),"Born","")
&amp;                   IF(AND((IW$44-Sheep!$R$320-Sheep!$N$253                                )&gt;(IW$44-IX$44),(IW$44-Sheep!$R$320-Sheep!$N$253                                )&lt;=0),"WeanStd","")
&amp;                   IF(AND((IW$44-Sheep!$R$321-Sheep!$N$253                                )&gt;(IW$44-IX$44),(IW$44-Sheep!$R$321-Sheep!$N$253                                )&lt;=0),"WeanAlt1","")
&amp;                   IF(AND((IW$44-Sheep!$R$322-Sheep!$N$253                                )&gt;(IW$44-IX$44),(IW$44-Sheep!$R$322-Sheep!$N$253                                )&lt;=0),"WeanAlt2","")
&amp;IFERROR(IF(AND((IW$44-IW49                                                                                     )&gt;(IW$44-IX$44),(IW$44-IW49                                                                                     )&lt;=0),"Join-"    &amp;IW48,""),"")
&amp;IFERROR(IF(AND((IW$44-IW49-INDEX(Sheep!$V$327:$V$334,IW48,1))&gt;(IW$44-IX$44),(IW$44-IW49-INDEX(Sheep!$V$327:$V$334,IW48,1))&lt;=0),"Scan-"  &amp;IW48,""),"")
&amp;IFERROR(IF(AND((IW$44-IW49-150                                                                            )&gt;(IW$44-IX$44),(IW$44-IW49-150                                                                             )&lt;=0),"Birth-" &amp;IW48,""),"")
&amp;IFERROR(IF(AND((IW$44-IW49-150-Sheep!$R$320                                           )&gt;(IW$44-IX$44),(IW$44-IW49-150-Sheep!$R$320                                            )&lt;=0),"Wean-"&amp;IW48,""),"")
&amp;IFERROR(IF(AND((IW$44-IW49-150-Sheep!$R$321                                           )&gt;(IW$44-IX$44),(IW$44-IW49-150-Sheep!$R$321                                            )&lt;=0),"Alt1-"   &amp;IW48,""),"")
&amp;IFERROR(IF(AND((IW$44-IW49-150-Sheep!$R$322                                           )&gt;(IW$44-IX$44),(IW$44-IW49-150-Sheep!$R$322                                            )&lt;=0),"Alt2-"   &amp;IW48,""),"")</f>
        <v/>
      </c>
      <c r="IX50" s="440" t="str">
        <f xml:space="preserve">                    IF(AND((IX$44                                  -Sheep!$N$253                               )&gt;(IX$44-IY$44),(IX$44                                  -Sheep!$N$253                                )&lt;=0),"Born","")
&amp;                   IF(AND((IX$44-Sheep!$R$320-Sheep!$N$253                                )&gt;(IX$44-IY$44),(IX$44-Sheep!$R$320-Sheep!$N$253                                )&lt;=0),"WeanStd","")
&amp;                   IF(AND((IX$44-Sheep!$R$321-Sheep!$N$253                                )&gt;(IX$44-IY$44),(IX$44-Sheep!$R$321-Sheep!$N$253                                )&lt;=0),"WeanAlt1","")
&amp;                   IF(AND((IX$44-Sheep!$R$322-Sheep!$N$253                                )&gt;(IX$44-IY$44),(IX$44-Sheep!$R$322-Sheep!$N$253                                )&lt;=0),"WeanAlt2","")
&amp;IFERROR(IF(AND((IX$44-IX49                                                                                     )&gt;(IX$44-IY$44),(IX$44-IX49                                                                                     )&lt;=0),"Join-"    &amp;IX48,""),"")
&amp;IFERROR(IF(AND((IX$44-IX49-INDEX(Sheep!$V$327:$V$334,IX48,1))&gt;(IX$44-IY$44),(IX$44-IX49-INDEX(Sheep!$V$327:$V$334,IX48,1))&lt;=0),"Scan-"  &amp;IX48,""),"")
&amp;IFERROR(IF(AND((IX$44-IX49-150                                                                            )&gt;(IX$44-IY$44),(IX$44-IX49-150                                                                             )&lt;=0),"Birth-" &amp;IX48,""),"")
&amp;IFERROR(IF(AND((IX$44-IX49-150-Sheep!$R$320                                           )&gt;(IX$44-IY$44),(IX$44-IX49-150-Sheep!$R$320                                            )&lt;=0),"Wean-"&amp;IX48,""),"")
&amp;IFERROR(IF(AND((IX$44-IX49-150-Sheep!$R$321                                           )&gt;(IX$44-IY$44),(IX$44-IX49-150-Sheep!$R$321                                            )&lt;=0),"Alt1-"   &amp;IX48,""),"")
&amp;IFERROR(IF(AND((IX$44-IX49-150-Sheep!$R$322                                           )&gt;(IX$44-IY$44),(IX$44-IX49-150-Sheep!$R$322                                            )&lt;=0),"Alt2-"   &amp;IX48,""),"")</f>
        <v/>
      </c>
      <c r="IY50" s="440" t="str">
        <f xml:space="preserve">                    IF(AND((IY$44                                  -Sheep!$N$253                               )&gt;(IY$44-IZ$44),(IY$44                                  -Sheep!$N$253                                )&lt;=0),"Born","")
&amp;                   IF(AND((IY$44-Sheep!$R$320-Sheep!$N$253                                )&gt;(IY$44-IZ$44),(IY$44-Sheep!$R$320-Sheep!$N$253                                )&lt;=0),"WeanStd","")
&amp;                   IF(AND((IY$44-Sheep!$R$321-Sheep!$N$253                                )&gt;(IY$44-IZ$44),(IY$44-Sheep!$R$321-Sheep!$N$253                                )&lt;=0),"WeanAlt1","")
&amp;                   IF(AND((IY$44-Sheep!$R$322-Sheep!$N$253                                )&gt;(IY$44-IZ$44),(IY$44-Sheep!$R$322-Sheep!$N$253                                )&lt;=0),"WeanAlt2","")
&amp;IFERROR(IF(AND((IY$44-IY49                                                                                     )&gt;(IY$44-IZ$44),(IY$44-IY49                                                                                     )&lt;=0),"Join-"    &amp;IY48,""),"")
&amp;IFERROR(IF(AND((IY$44-IY49-INDEX(Sheep!$V$327:$V$334,IY48,1))&gt;(IY$44-IZ$44),(IY$44-IY49-INDEX(Sheep!$V$327:$V$334,IY48,1))&lt;=0),"Scan-"  &amp;IY48,""),"")
&amp;IFERROR(IF(AND((IY$44-IY49-150                                                                            )&gt;(IY$44-IZ$44),(IY$44-IY49-150                                                                             )&lt;=0),"Birth-" &amp;IY48,""),"")
&amp;IFERROR(IF(AND((IY$44-IY49-150-Sheep!$R$320                                           )&gt;(IY$44-IZ$44),(IY$44-IY49-150-Sheep!$R$320                                            )&lt;=0),"Wean-"&amp;IY48,""),"")
&amp;IFERROR(IF(AND((IY$44-IY49-150-Sheep!$R$321                                           )&gt;(IY$44-IZ$44),(IY$44-IY49-150-Sheep!$R$321                                            )&lt;=0),"Alt1-"   &amp;IY48,""),"")
&amp;IFERROR(IF(AND((IY$44-IY49-150-Sheep!$R$322                                           )&gt;(IY$44-IZ$44),(IY$44-IY49-150-Sheep!$R$322                                            )&lt;=0),"Alt2-"   &amp;IY48,""),"")</f>
        <v/>
      </c>
      <c r="IZ50" s="440" t="str">
        <f xml:space="preserve">                    IF(AND((IZ$44                                  -Sheep!$N$253                               )&gt;(IZ$44-JA$44),(IZ$44                                  -Sheep!$N$253                                )&lt;=0),"Born","")
&amp;                   IF(AND((IZ$44-Sheep!$R$320-Sheep!$N$253                                )&gt;(IZ$44-JA$44),(IZ$44-Sheep!$R$320-Sheep!$N$253                                )&lt;=0),"WeanStd","")
&amp;                   IF(AND((IZ$44-Sheep!$R$321-Sheep!$N$253                                )&gt;(IZ$44-JA$44),(IZ$44-Sheep!$R$321-Sheep!$N$253                                )&lt;=0),"WeanAlt1","")
&amp;                   IF(AND((IZ$44-Sheep!$R$322-Sheep!$N$253                                )&gt;(IZ$44-JA$44),(IZ$44-Sheep!$R$322-Sheep!$N$253                                )&lt;=0),"WeanAlt2","")
&amp;IFERROR(IF(AND((IZ$44-IZ49                                                                                     )&gt;(IZ$44-JA$44),(IZ$44-IZ49                                                                                     )&lt;=0),"Join-"    &amp;IZ48,""),"")
&amp;IFERROR(IF(AND((IZ$44-IZ49-INDEX(Sheep!$V$327:$V$334,IZ48,1))&gt;(IZ$44-JA$44),(IZ$44-IZ49-INDEX(Sheep!$V$327:$V$334,IZ48,1))&lt;=0),"Scan-"  &amp;IZ48,""),"")
&amp;IFERROR(IF(AND((IZ$44-IZ49-150                                                                            )&gt;(IZ$44-JA$44),(IZ$44-IZ49-150                                                                             )&lt;=0),"Birth-" &amp;IZ48,""),"")
&amp;IFERROR(IF(AND((IZ$44-IZ49-150-Sheep!$R$320                                           )&gt;(IZ$44-JA$44),(IZ$44-IZ49-150-Sheep!$R$320                                            )&lt;=0),"Wean-"&amp;IZ48,""),"")
&amp;IFERROR(IF(AND((IZ$44-IZ49-150-Sheep!$R$321                                           )&gt;(IZ$44-JA$44),(IZ$44-IZ49-150-Sheep!$R$321                                            )&lt;=0),"Alt1-"   &amp;IZ48,""),"")
&amp;IFERROR(IF(AND((IZ$44-IZ49-150-Sheep!$R$322                                           )&gt;(IZ$44-JA$44),(IZ$44-IZ49-150-Sheep!$R$322                                            )&lt;=0),"Alt2-"   &amp;IZ48,""),"")</f>
        <v>Alt1-4</v>
      </c>
      <c r="JA50" s="440" t="str">
        <f xml:space="preserve">                    IF(AND((JA$44                                  -Sheep!$N$253                               )&gt;(JA$44-JB$44),(JA$44                                  -Sheep!$N$253                                )&lt;=0),"Born","")
&amp;                   IF(AND((JA$44-Sheep!$R$320-Sheep!$N$253                                )&gt;(JA$44-JB$44),(JA$44-Sheep!$R$320-Sheep!$N$253                                )&lt;=0),"WeanStd","")
&amp;                   IF(AND((JA$44-Sheep!$R$321-Sheep!$N$253                                )&gt;(JA$44-JB$44),(JA$44-Sheep!$R$321-Sheep!$N$253                                )&lt;=0),"WeanAlt1","")
&amp;                   IF(AND((JA$44-Sheep!$R$322-Sheep!$N$253                                )&gt;(JA$44-JB$44),(JA$44-Sheep!$R$322-Sheep!$N$253                                )&lt;=0),"WeanAlt2","")
&amp;IFERROR(IF(AND((JA$44-JA49                                                                                     )&gt;(JA$44-JB$44),(JA$44-JA49                                                                                     )&lt;=0),"Join-"    &amp;JA48,""),"")
&amp;IFERROR(IF(AND((JA$44-JA49-INDEX(Sheep!$V$327:$V$334,JA48,1))&gt;(JA$44-JB$44),(JA$44-JA49-INDEX(Sheep!$V$327:$V$334,JA48,1))&lt;=0),"Scan-"  &amp;JA48,""),"")
&amp;IFERROR(IF(AND((JA$44-JA49-150                                                                            )&gt;(JA$44-JB$44),(JA$44-JA49-150                                                                             )&lt;=0),"Birth-" &amp;JA48,""),"")
&amp;IFERROR(IF(AND((JA$44-JA49-150-Sheep!$R$320                                           )&gt;(JA$44-JB$44),(JA$44-JA49-150-Sheep!$R$320                                            )&lt;=0),"Wean-"&amp;JA48,""),"")
&amp;IFERROR(IF(AND((JA$44-JA49-150-Sheep!$R$321                                           )&gt;(JA$44-JB$44),(JA$44-JA49-150-Sheep!$R$321                                            )&lt;=0),"Alt1-"   &amp;JA48,""),"")
&amp;IFERROR(IF(AND((JA$44-JA49-150-Sheep!$R$322                                           )&gt;(JA$44-JB$44),(JA$44-JA49-150-Sheep!$R$322                                            )&lt;=0),"Alt2-"   &amp;JA48,""),"")</f>
        <v/>
      </c>
      <c r="JB50" s="440" t="str">
        <f xml:space="preserve">                    IF(AND((JB$44                                  -Sheep!$N$253                               )&gt;(JB$44-JC$44),(JB$44                                  -Sheep!$N$253                                )&lt;=0),"Born","")
&amp;                   IF(AND((JB$44-Sheep!$R$320-Sheep!$N$253                                )&gt;(JB$44-JC$44),(JB$44-Sheep!$R$320-Sheep!$N$253                                )&lt;=0),"WeanStd","")
&amp;                   IF(AND((JB$44-Sheep!$R$321-Sheep!$N$253                                )&gt;(JB$44-JC$44),(JB$44-Sheep!$R$321-Sheep!$N$253                                )&lt;=0),"WeanAlt1","")
&amp;                   IF(AND((JB$44-Sheep!$R$322-Sheep!$N$253                                )&gt;(JB$44-JC$44),(JB$44-Sheep!$R$322-Sheep!$N$253                                )&lt;=0),"WeanAlt2","")
&amp;IFERROR(IF(AND((JB$44-JB49                                                                                     )&gt;(JB$44-JC$44),(JB$44-JB49                                                                                     )&lt;=0),"Join-"    &amp;JB48,""),"")
&amp;IFERROR(IF(AND((JB$44-JB49-INDEX(Sheep!$V$327:$V$334,JB48,1))&gt;(JB$44-JC$44),(JB$44-JB49-INDEX(Sheep!$V$327:$V$334,JB48,1))&lt;=0),"Scan-"  &amp;JB48,""),"")
&amp;IFERROR(IF(AND((JB$44-JB49-150                                                                            )&gt;(JB$44-JC$44),(JB$44-JB49-150                                                                             )&lt;=0),"Birth-" &amp;JB48,""),"")
&amp;IFERROR(IF(AND((JB$44-JB49-150-Sheep!$R$320                                           )&gt;(JB$44-JC$44),(JB$44-JB49-150-Sheep!$R$320                                            )&lt;=0),"Wean-"&amp;JB48,""),"")
&amp;IFERROR(IF(AND((JB$44-JB49-150-Sheep!$R$321                                           )&gt;(JB$44-JC$44),(JB$44-JB49-150-Sheep!$R$321                                            )&lt;=0),"Alt1-"   &amp;JB48,""),"")
&amp;IFERROR(IF(AND((JB$44-JB49-150-Sheep!$R$322                                           )&gt;(JB$44-JC$44),(JB$44-JB49-150-Sheep!$R$322                                            )&lt;=0),"Alt2-"   &amp;JB48,""),"")</f>
        <v/>
      </c>
      <c r="JC50" s="440" t="str">
        <f xml:space="preserve">                    IF(AND((JC$44                                  -Sheep!$N$253                               )&gt;(JC$44-JD$44),(JC$44                                  -Sheep!$N$253                                )&lt;=0),"Born","")
&amp;                   IF(AND((JC$44-Sheep!$R$320-Sheep!$N$253                                )&gt;(JC$44-JD$44),(JC$44-Sheep!$R$320-Sheep!$N$253                                )&lt;=0),"WeanStd","")
&amp;                   IF(AND((JC$44-Sheep!$R$321-Sheep!$N$253                                )&gt;(JC$44-JD$44),(JC$44-Sheep!$R$321-Sheep!$N$253                                )&lt;=0),"WeanAlt1","")
&amp;                   IF(AND((JC$44-Sheep!$R$322-Sheep!$N$253                                )&gt;(JC$44-JD$44),(JC$44-Sheep!$R$322-Sheep!$N$253                                )&lt;=0),"WeanAlt2","")
&amp;IFERROR(IF(AND((JC$44-JC49                                                                                     )&gt;(JC$44-JD$44),(JC$44-JC49                                                                                     )&lt;=0),"Join-"    &amp;JC48,""),"")
&amp;IFERROR(IF(AND((JC$44-JC49-INDEX(Sheep!$V$327:$V$334,JC48,1))&gt;(JC$44-JD$44),(JC$44-JC49-INDEX(Sheep!$V$327:$V$334,JC48,1))&lt;=0),"Scan-"  &amp;JC48,""),"")
&amp;IFERROR(IF(AND((JC$44-JC49-150                                                                            )&gt;(JC$44-JD$44),(JC$44-JC49-150                                                                             )&lt;=0),"Birth-" &amp;JC48,""),"")
&amp;IFERROR(IF(AND((JC$44-JC49-150-Sheep!$R$320                                           )&gt;(JC$44-JD$44),(JC$44-JC49-150-Sheep!$R$320                                            )&lt;=0),"Wean-"&amp;JC48,""),"")
&amp;IFERROR(IF(AND((JC$44-JC49-150-Sheep!$R$321                                           )&gt;(JC$44-JD$44),(JC$44-JC49-150-Sheep!$R$321                                            )&lt;=0),"Alt1-"   &amp;JC48,""),"")
&amp;IFERROR(IF(AND((JC$44-JC49-150-Sheep!$R$322                                           )&gt;(JC$44-JD$44),(JC$44-JC49-150-Sheep!$R$322                                            )&lt;=0),"Alt2-"   &amp;JC48,""),"")</f>
        <v/>
      </c>
      <c r="JD50" s="440" t="str">
        <f xml:space="preserve">                    IF(AND((JD$44                                  -Sheep!$N$253                               )&gt;(JD$44-JE$44),(JD$44                                  -Sheep!$N$253                                )&lt;=0),"Born","")
&amp;                   IF(AND((JD$44-Sheep!$R$320-Sheep!$N$253                                )&gt;(JD$44-JE$44),(JD$44-Sheep!$R$320-Sheep!$N$253                                )&lt;=0),"WeanStd","")
&amp;                   IF(AND((JD$44-Sheep!$R$321-Sheep!$N$253                                )&gt;(JD$44-JE$44),(JD$44-Sheep!$R$321-Sheep!$N$253                                )&lt;=0),"WeanAlt1","")
&amp;                   IF(AND((JD$44-Sheep!$R$322-Sheep!$N$253                                )&gt;(JD$44-JE$44),(JD$44-Sheep!$R$322-Sheep!$N$253                                )&lt;=0),"WeanAlt2","")
&amp;IFERROR(IF(AND((JD$44-JD49                                                                                     )&gt;(JD$44-JE$44),(JD$44-JD49                                                                                     )&lt;=0),"Join-"    &amp;JD48,""),"")
&amp;IFERROR(IF(AND((JD$44-JD49-INDEX(Sheep!$V$327:$V$334,JD48,1))&gt;(JD$44-JE$44),(JD$44-JD49-INDEX(Sheep!$V$327:$V$334,JD48,1))&lt;=0),"Scan-"  &amp;JD48,""),"")
&amp;IFERROR(IF(AND((JD$44-JD49-150                                                                            )&gt;(JD$44-JE$44),(JD$44-JD49-150                                                                             )&lt;=0),"Birth-" &amp;JD48,""),"")
&amp;IFERROR(IF(AND((JD$44-JD49-150-Sheep!$R$320                                           )&gt;(JD$44-JE$44),(JD$44-JD49-150-Sheep!$R$320                                            )&lt;=0),"Wean-"&amp;JD48,""),"")
&amp;IFERROR(IF(AND((JD$44-JD49-150-Sheep!$R$321                                           )&gt;(JD$44-JE$44),(JD$44-JD49-150-Sheep!$R$321                                            )&lt;=0),"Alt1-"   &amp;JD48,""),"")
&amp;IFERROR(IF(AND((JD$44-JD49-150-Sheep!$R$322                                           )&gt;(JD$44-JE$44),(JD$44-JD49-150-Sheep!$R$322                                            )&lt;=0),"Alt2-"   &amp;JD48,""),"")</f>
        <v>Alt2-4</v>
      </c>
      <c r="JE50" s="440" t="str">
        <f xml:space="preserve">                    IF(AND((JE$44                                  -Sheep!$N$253                               )&gt;(JE$44-JF$44),(JE$44                                  -Sheep!$N$253                                )&lt;=0),"Born","")
&amp;                   IF(AND((JE$44-Sheep!$R$320-Sheep!$N$253                                )&gt;(JE$44-JF$44),(JE$44-Sheep!$R$320-Sheep!$N$253                                )&lt;=0),"WeanStd","")
&amp;                   IF(AND((JE$44-Sheep!$R$321-Sheep!$N$253                                )&gt;(JE$44-JF$44),(JE$44-Sheep!$R$321-Sheep!$N$253                                )&lt;=0),"WeanAlt1","")
&amp;                   IF(AND((JE$44-Sheep!$R$322-Sheep!$N$253                                )&gt;(JE$44-JF$44),(JE$44-Sheep!$R$322-Sheep!$N$253                                )&lt;=0),"WeanAlt2","")
&amp;IFERROR(IF(AND((JE$44-JE49                                                                                     )&gt;(JE$44-JF$44),(JE$44-JE49                                                                                     )&lt;=0),"Join-"    &amp;JE48,""),"")
&amp;IFERROR(IF(AND((JE$44-JE49-INDEX(Sheep!$V$327:$V$334,JE48,1))&gt;(JE$44-JF$44),(JE$44-JE49-INDEX(Sheep!$V$327:$V$334,JE48,1))&lt;=0),"Scan-"  &amp;JE48,""),"")
&amp;IFERROR(IF(AND((JE$44-JE49-150                                                                            )&gt;(JE$44-JF$44),(JE$44-JE49-150                                                                             )&lt;=0),"Birth-" &amp;JE48,""),"")
&amp;IFERROR(IF(AND((JE$44-JE49-150-Sheep!$R$320                                           )&gt;(JE$44-JF$44),(JE$44-JE49-150-Sheep!$R$320                                            )&lt;=0),"Wean-"&amp;JE48,""),"")
&amp;IFERROR(IF(AND((JE$44-JE49-150-Sheep!$R$321                                           )&gt;(JE$44-JF$44),(JE$44-JE49-150-Sheep!$R$321                                            )&lt;=0),"Alt1-"   &amp;JE48,""),"")
&amp;IFERROR(IF(AND((JE$44-JE49-150-Sheep!$R$322                                           )&gt;(JE$44-JF$44),(JE$44-JE49-150-Sheep!$R$322                                            )&lt;=0),"Alt2-"   &amp;JE48,""),"")</f>
        <v/>
      </c>
      <c r="JF50" s="440" t="str">
        <f xml:space="preserve">                    IF(AND((JF$44                                  -Sheep!$N$253                               )&gt;(JF$44-JG$44),(JF$44                                  -Sheep!$N$253                                )&lt;=0),"Born","")
&amp;                   IF(AND((JF$44-Sheep!$R$320-Sheep!$N$253                                )&gt;(JF$44-JG$44),(JF$44-Sheep!$R$320-Sheep!$N$253                                )&lt;=0),"WeanStd","")
&amp;                   IF(AND((JF$44-Sheep!$R$321-Sheep!$N$253                                )&gt;(JF$44-JG$44),(JF$44-Sheep!$R$321-Sheep!$N$253                                )&lt;=0),"WeanAlt1","")
&amp;                   IF(AND((JF$44-Sheep!$R$322-Sheep!$N$253                                )&gt;(JF$44-JG$44),(JF$44-Sheep!$R$322-Sheep!$N$253                                )&lt;=0),"WeanAlt2","")
&amp;IFERROR(IF(AND((JF$44-JF49                                                                                     )&gt;(JF$44-JG$44),(JF$44-JF49                                                                                     )&lt;=0),"Join-"    &amp;JF48,""),"")
&amp;IFERROR(IF(AND((JF$44-JF49-INDEX(Sheep!$V$327:$V$334,JF48,1))&gt;(JF$44-JG$44),(JF$44-JF49-INDEX(Sheep!$V$327:$V$334,JF48,1))&lt;=0),"Scan-"  &amp;JF48,""),"")
&amp;IFERROR(IF(AND((JF$44-JF49-150                                                                            )&gt;(JF$44-JG$44),(JF$44-JF49-150                                                                             )&lt;=0),"Birth-" &amp;JF48,""),"")
&amp;IFERROR(IF(AND((JF$44-JF49-150-Sheep!$R$320                                           )&gt;(JF$44-JG$44),(JF$44-JF49-150-Sheep!$R$320                                            )&lt;=0),"Wean-"&amp;JF48,""),"")
&amp;IFERROR(IF(AND((JF$44-JF49-150-Sheep!$R$321                                           )&gt;(JF$44-JG$44),(JF$44-JF49-150-Sheep!$R$321                                            )&lt;=0),"Alt1-"   &amp;JF48,""),"")
&amp;IFERROR(IF(AND((JF$44-JF49-150-Sheep!$R$322                                           )&gt;(JF$44-JG$44),(JF$44-JF49-150-Sheep!$R$322                                            )&lt;=0),"Alt2-"   &amp;JF48,""),"")</f>
        <v/>
      </c>
      <c r="JG50" s="440" t="str">
        <f xml:space="preserve">                    IF(AND((JG$44                                  -Sheep!$N$253                               )&gt;(JG$44-JH$44),(JG$44                                  -Sheep!$N$253                                )&lt;=0),"Born","")
&amp;                   IF(AND((JG$44-Sheep!$R$320-Sheep!$N$253                                )&gt;(JG$44-JH$44),(JG$44-Sheep!$R$320-Sheep!$N$253                                )&lt;=0),"WeanStd","")
&amp;                   IF(AND((JG$44-Sheep!$R$321-Sheep!$N$253                                )&gt;(JG$44-JH$44),(JG$44-Sheep!$R$321-Sheep!$N$253                                )&lt;=0),"WeanAlt1","")
&amp;                   IF(AND((JG$44-Sheep!$R$322-Sheep!$N$253                                )&gt;(JG$44-JH$44),(JG$44-Sheep!$R$322-Sheep!$N$253                                )&lt;=0),"WeanAlt2","")
&amp;IFERROR(IF(AND((JG$44-JG49                                                                                     )&gt;(JG$44-JH$44),(JG$44-JG49                                                                                     )&lt;=0),"Join-"    &amp;JG48,""),"")
&amp;IFERROR(IF(AND((JG$44-JG49-INDEX(Sheep!$V$327:$V$334,JG48,1))&gt;(JG$44-JH$44),(JG$44-JG49-INDEX(Sheep!$V$327:$V$334,JG48,1))&lt;=0),"Scan-"  &amp;JG48,""),"")
&amp;IFERROR(IF(AND((JG$44-JG49-150                                                                            )&gt;(JG$44-JH$44),(JG$44-JG49-150                                                                             )&lt;=0),"Birth-" &amp;JG48,""),"")
&amp;IFERROR(IF(AND((JG$44-JG49-150-Sheep!$R$320                                           )&gt;(JG$44-JH$44),(JG$44-JG49-150-Sheep!$R$320                                            )&lt;=0),"Wean-"&amp;JG48,""),"")
&amp;IFERROR(IF(AND((JG$44-JG49-150-Sheep!$R$321                                           )&gt;(JG$44-JH$44),(JG$44-JG49-150-Sheep!$R$321                                            )&lt;=0),"Alt1-"   &amp;JG48,""),"")
&amp;IFERROR(IF(AND((JG$44-JG49-150-Sheep!$R$322                                           )&gt;(JG$44-JH$44),(JG$44-JG49-150-Sheep!$R$322                                            )&lt;=0),"Alt2-"   &amp;JG48,""),"")</f>
        <v/>
      </c>
      <c r="JH50" s="440" t="str">
        <f xml:space="preserve">                    IF(AND((JH$44                                  -Sheep!$N$253                               )&gt;(JH$44-JI$44),(JH$44                                  -Sheep!$N$253                                )&lt;=0),"Born","")
&amp;                   IF(AND((JH$44-Sheep!$R$320-Sheep!$N$253                                )&gt;(JH$44-JI$44),(JH$44-Sheep!$R$320-Sheep!$N$253                                )&lt;=0),"WeanStd","")
&amp;                   IF(AND((JH$44-Sheep!$R$321-Sheep!$N$253                                )&gt;(JH$44-JI$44),(JH$44-Sheep!$R$321-Sheep!$N$253                                )&lt;=0),"WeanAlt1","")
&amp;                   IF(AND((JH$44-Sheep!$R$322-Sheep!$N$253                                )&gt;(JH$44-JI$44),(JH$44-Sheep!$R$322-Sheep!$N$253                                )&lt;=0),"WeanAlt2","")
&amp;IFERROR(IF(AND((JH$44-JH49                                                                                     )&gt;(JH$44-JI$44),(JH$44-JH49                                                                                     )&lt;=0),"Join-"    &amp;JH48,""),"")
&amp;IFERROR(IF(AND((JH$44-JH49-INDEX(Sheep!$V$327:$V$334,JH48,1))&gt;(JH$44-JI$44),(JH$44-JH49-INDEX(Sheep!$V$327:$V$334,JH48,1))&lt;=0),"Scan-"  &amp;JH48,""),"")
&amp;IFERROR(IF(AND((JH$44-JH49-150                                                                            )&gt;(JH$44-JI$44),(JH$44-JH49-150                                                                             )&lt;=0),"Birth-" &amp;JH48,""),"")
&amp;IFERROR(IF(AND((JH$44-JH49-150-Sheep!$R$320                                           )&gt;(JH$44-JI$44),(JH$44-JH49-150-Sheep!$R$320                                            )&lt;=0),"Wean-"&amp;JH48,""),"")
&amp;IFERROR(IF(AND((JH$44-JH49-150-Sheep!$R$321                                           )&gt;(JH$44-JI$44),(JH$44-JH49-150-Sheep!$R$321                                            )&lt;=0),"Alt1-"   &amp;JH48,""),"")
&amp;IFERROR(IF(AND((JH$44-JH49-150-Sheep!$R$322                                           )&gt;(JH$44-JI$44),(JH$44-JH49-150-Sheep!$R$322                                            )&lt;=0),"Alt2-"   &amp;JH48,""),"")</f>
        <v/>
      </c>
      <c r="JI50" s="440" t="str">
        <f xml:space="preserve">                    IF(AND((JI$44                                  -Sheep!$N$253                               )&gt;(JI$44-JJ$44),(JI$44                                  -Sheep!$N$253                                )&lt;=0),"Born","")
&amp;                   IF(AND((JI$44-Sheep!$R$320-Sheep!$N$253                                )&gt;(JI$44-JJ$44),(JI$44-Sheep!$R$320-Sheep!$N$253                                )&lt;=0),"WeanStd","")
&amp;                   IF(AND((JI$44-Sheep!$R$321-Sheep!$N$253                                )&gt;(JI$44-JJ$44),(JI$44-Sheep!$R$321-Sheep!$N$253                                )&lt;=0),"WeanAlt1","")
&amp;                   IF(AND((JI$44-Sheep!$R$322-Sheep!$N$253                                )&gt;(JI$44-JJ$44),(JI$44-Sheep!$R$322-Sheep!$N$253                                )&lt;=0),"WeanAlt2","")
&amp;IFERROR(IF(AND((JI$44-JI49                                                                                     )&gt;(JI$44-JJ$44),(JI$44-JI49                                                                                     )&lt;=0),"Join-"    &amp;JI48,""),"")
&amp;IFERROR(IF(AND((JI$44-JI49-INDEX(Sheep!$V$327:$V$334,JI48,1))&gt;(JI$44-JJ$44),(JI$44-JI49-INDEX(Sheep!$V$327:$V$334,JI48,1))&lt;=0),"Scan-"  &amp;JI48,""),"")
&amp;IFERROR(IF(AND((JI$44-JI49-150                                                                            )&gt;(JI$44-JJ$44),(JI$44-JI49-150                                                                             )&lt;=0),"Birth-" &amp;JI48,""),"")
&amp;IFERROR(IF(AND((JI$44-JI49-150-Sheep!$R$320                                           )&gt;(JI$44-JJ$44),(JI$44-JI49-150-Sheep!$R$320                                            )&lt;=0),"Wean-"&amp;JI48,""),"")
&amp;IFERROR(IF(AND((JI$44-JI49-150-Sheep!$R$321                                           )&gt;(JI$44-JJ$44),(JI$44-JI49-150-Sheep!$R$321                                            )&lt;=0),"Alt1-"   &amp;JI48,""),"")
&amp;IFERROR(IF(AND((JI$44-JI49-150-Sheep!$R$322                                           )&gt;(JI$44-JJ$44),(JI$44-JI49-150-Sheep!$R$322                                            )&lt;=0),"Alt2-"   &amp;JI48,""),"")</f>
        <v/>
      </c>
      <c r="JJ50" s="440" t="str">
        <f xml:space="preserve">                    IF(AND((JJ$44                                  -Sheep!$N$253                               )&gt;(JJ$44-JK$44),(JJ$44                                  -Sheep!$N$253                                )&lt;=0),"Born","")
&amp;                   IF(AND((JJ$44-Sheep!$R$320-Sheep!$N$253                                )&gt;(JJ$44-JK$44),(JJ$44-Sheep!$R$320-Sheep!$N$253                                )&lt;=0),"WeanStd","")
&amp;                   IF(AND((JJ$44-Sheep!$R$321-Sheep!$N$253                                )&gt;(JJ$44-JK$44),(JJ$44-Sheep!$R$321-Sheep!$N$253                                )&lt;=0),"WeanAlt1","")
&amp;                   IF(AND((JJ$44-Sheep!$R$322-Sheep!$N$253                                )&gt;(JJ$44-JK$44),(JJ$44-Sheep!$R$322-Sheep!$N$253                                )&lt;=0),"WeanAlt2","")
&amp;IFERROR(IF(AND((JJ$44-JJ49                                                                                     )&gt;(JJ$44-JK$44),(JJ$44-JJ49                                                                                     )&lt;=0),"Join-"    &amp;JJ48,""),"")
&amp;IFERROR(IF(AND((JJ$44-JJ49-INDEX(Sheep!$V$327:$V$334,JJ48,1))&gt;(JJ$44-JK$44),(JJ$44-JJ49-INDEX(Sheep!$V$327:$V$334,JJ48,1))&lt;=0),"Scan-"  &amp;JJ48,""),"")
&amp;IFERROR(IF(AND((JJ$44-JJ49-150                                                                            )&gt;(JJ$44-JK$44),(JJ$44-JJ49-150                                                                             )&lt;=0),"Birth-" &amp;JJ48,""),"")
&amp;IFERROR(IF(AND((JJ$44-JJ49-150-Sheep!$R$320                                           )&gt;(JJ$44-JK$44),(JJ$44-JJ49-150-Sheep!$R$320                                            )&lt;=0),"Wean-"&amp;JJ48,""),"")
&amp;IFERROR(IF(AND((JJ$44-JJ49-150-Sheep!$R$321                                           )&gt;(JJ$44-JK$44),(JJ$44-JJ49-150-Sheep!$R$321                                            )&lt;=0),"Alt1-"   &amp;JJ48,""),"")
&amp;IFERROR(IF(AND((JJ$44-JJ49-150-Sheep!$R$322                                           )&gt;(JJ$44-JK$44),(JJ$44-JJ49-150-Sheep!$R$322                                            )&lt;=0),"Alt2-"   &amp;JJ48,""),"")</f>
        <v/>
      </c>
      <c r="JK50" s="440" t="str">
        <f xml:space="preserve">                    IF(AND((JK$44                                  -Sheep!$N$253                               )&gt;(JK$44-JL$44),(JK$44                                  -Sheep!$N$253                                )&lt;=0),"Born","")
&amp;                   IF(AND((JK$44-Sheep!$R$320-Sheep!$N$253                                )&gt;(JK$44-JL$44),(JK$44-Sheep!$R$320-Sheep!$N$253                                )&lt;=0),"WeanStd","")
&amp;                   IF(AND((JK$44-Sheep!$R$321-Sheep!$N$253                                )&gt;(JK$44-JL$44),(JK$44-Sheep!$R$321-Sheep!$N$253                                )&lt;=0),"WeanAlt1","")
&amp;                   IF(AND((JK$44-Sheep!$R$322-Sheep!$N$253                                )&gt;(JK$44-JL$44),(JK$44-Sheep!$R$322-Sheep!$N$253                                )&lt;=0),"WeanAlt2","")
&amp;IFERROR(IF(AND((JK$44-JK49                                                                                     )&gt;(JK$44-JL$44),(JK$44-JK49                                                                                     )&lt;=0),"Join-"    &amp;JK48,""),"")
&amp;IFERROR(IF(AND((JK$44-JK49-INDEX(Sheep!$V$327:$V$334,JK48,1))&gt;(JK$44-JL$44),(JK$44-JK49-INDEX(Sheep!$V$327:$V$334,JK48,1))&lt;=0),"Scan-"  &amp;JK48,""),"")
&amp;IFERROR(IF(AND((JK$44-JK49-150                                                                            )&gt;(JK$44-JL$44),(JK$44-JK49-150                                                                             )&lt;=0),"Birth-" &amp;JK48,""),"")
&amp;IFERROR(IF(AND((JK$44-JK49-150-Sheep!$R$320                                           )&gt;(JK$44-JL$44),(JK$44-JK49-150-Sheep!$R$320                                            )&lt;=0),"Wean-"&amp;JK48,""),"")
&amp;IFERROR(IF(AND((JK$44-JK49-150-Sheep!$R$321                                           )&gt;(JK$44-JL$44),(JK$44-JK49-150-Sheep!$R$321                                            )&lt;=0),"Alt1-"   &amp;JK48,""),"")
&amp;IFERROR(IF(AND((JK$44-JK49-150-Sheep!$R$322                                           )&gt;(JK$44-JL$44),(JK$44-JK49-150-Sheep!$R$322                                            )&lt;=0),"Alt2-"   &amp;JK48,""),"")</f>
        <v/>
      </c>
      <c r="JL50" s="440" t="str">
        <f xml:space="preserve">                    IF(AND((JL$44                                  -Sheep!$N$253                               )&gt;(JL$44-JM$44),(JL$44                                  -Sheep!$N$253                                )&lt;=0),"Born","")
&amp;                   IF(AND((JL$44-Sheep!$R$320-Sheep!$N$253                                )&gt;(JL$44-JM$44),(JL$44-Sheep!$R$320-Sheep!$N$253                                )&lt;=0),"WeanStd","")
&amp;                   IF(AND((JL$44-Sheep!$R$321-Sheep!$N$253                                )&gt;(JL$44-JM$44),(JL$44-Sheep!$R$321-Sheep!$N$253                                )&lt;=0),"WeanAlt1","")
&amp;                   IF(AND((JL$44-Sheep!$R$322-Sheep!$N$253                                )&gt;(JL$44-JM$44),(JL$44-Sheep!$R$322-Sheep!$N$253                                )&lt;=0),"WeanAlt2","")
&amp;IFERROR(IF(AND((JL$44-JL49                                                                                     )&gt;(JL$44-JM$44),(JL$44-JL49                                                                                     )&lt;=0),"Join-"    &amp;JL48,""),"")
&amp;IFERROR(IF(AND((JL$44-JL49-INDEX(Sheep!$V$327:$V$334,JL48,1))&gt;(JL$44-JM$44),(JL$44-JL49-INDEX(Sheep!$V$327:$V$334,JL48,1))&lt;=0),"Scan-"  &amp;JL48,""),"")
&amp;IFERROR(IF(AND((JL$44-JL49-150                                                                            )&gt;(JL$44-JM$44),(JL$44-JL49-150                                                                             )&lt;=0),"Birth-" &amp;JL48,""),"")
&amp;IFERROR(IF(AND((JL$44-JL49-150-Sheep!$R$320                                           )&gt;(JL$44-JM$44),(JL$44-JL49-150-Sheep!$R$320                                            )&lt;=0),"Wean-"&amp;JL48,""),"")
&amp;IFERROR(IF(AND((JL$44-JL49-150-Sheep!$R$321                                           )&gt;(JL$44-JM$44),(JL$44-JL49-150-Sheep!$R$321                                            )&lt;=0),"Alt1-"   &amp;JL48,""),"")
&amp;IFERROR(IF(AND((JL$44-JL49-150-Sheep!$R$322                                           )&gt;(JL$44-JM$44),(JL$44-JL49-150-Sheep!$R$322                                            )&lt;=0),"Alt2-"   &amp;JL48,""),"")</f>
        <v/>
      </c>
      <c r="JM50" s="440" t="str">
        <f xml:space="preserve">                    IF(AND((JM$44                                  -Sheep!$N$253                               )&gt;(JM$44-JN$44),(JM$44                                  -Sheep!$N$253                                )&lt;=0),"Born","")
&amp;                   IF(AND((JM$44-Sheep!$R$320-Sheep!$N$253                                )&gt;(JM$44-JN$44),(JM$44-Sheep!$R$320-Sheep!$N$253                                )&lt;=0),"WeanStd","")
&amp;                   IF(AND((JM$44-Sheep!$R$321-Sheep!$N$253                                )&gt;(JM$44-JN$44),(JM$44-Sheep!$R$321-Sheep!$N$253                                )&lt;=0),"WeanAlt1","")
&amp;                   IF(AND((JM$44-Sheep!$R$322-Sheep!$N$253                                )&gt;(JM$44-JN$44),(JM$44-Sheep!$R$322-Sheep!$N$253                                )&lt;=0),"WeanAlt2","")
&amp;IFERROR(IF(AND((JM$44-JM49                                                                                     )&gt;(JM$44-JN$44),(JM$44-JM49                                                                                     )&lt;=0),"Join-"    &amp;JM48,""),"")
&amp;IFERROR(IF(AND((JM$44-JM49-INDEX(Sheep!$V$327:$V$334,JM48,1))&gt;(JM$44-JN$44),(JM$44-JM49-INDEX(Sheep!$V$327:$V$334,JM48,1))&lt;=0),"Scan-"  &amp;JM48,""),"")
&amp;IFERROR(IF(AND((JM$44-JM49-150                                                                            )&gt;(JM$44-JN$44),(JM$44-JM49-150                                                                             )&lt;=0),"Birth-" &amp;JM48,""),"")
&amp;IFERROR(IF(AND((JM$44-JM49-150-Sheep!$R$320                                           )&gt;(JM$44-JN$44),(JM$44-JM49-150-Sheep!$R$320                                            )&lt;=0),"Wean-"&amp;JM48,""),"")
&amp;IFERROR(IF(AND((JM$44-JM49-150-Sheep!$R$321                                           )&gt;(JM$44-JN$44),(JM$44-JM49-150-Sheep!$R$321                                            )&lt;=0),"Alt1-"   &amp;JM48,""),"")
&amp;IFERROR(IF(AND((JM$44-JM49-150-Sheep!$R$322                                           )&gt;(JM$44-JN$44),(JM$44-JM49-150-Sheep!$R$322                                            )&lt;=0),"Alt2-"   &amp;JM48,""),"")</f>
        <v>Join-5</v>
      </c>
      <c r="JN50" s="440" t="str">
        <f xml:space="preserve">                    IF(AND((JN$44                                  -Sheep!$N$253                               )&gt;(JN$44-JO$44),(JN$44                                  -Sheep!$N$253                                )&lt;=0),"Born","")
&amp;                   IF(AND((JN$44-Sheep!$R$320-Sheep!$N$253                                )&gt;(JN$44-JO$44),(JN$44-Sheep!$R$320-Sheep!$N$253                                )&lt;=0),"WeanStd","")
&amp;                   IF(AND((JN$44-Sheep!$R$321-Sheep!$N$253                                )&gt;(JN$44-JO$44),(JN$44-Sheep!$R$321-Sheep!$N$253                                )&lt;=0),"WeanAlt1","")
&amp;                   IF(AND((JN$44-Sheep!$R$322-Sheep!$N$253                                )&gt;(JN$44-JO$44),(JN$44-Sheep!$R$322-Sheep!$N$253                                )&lt;=0),"WeanAlt2","")
&amp;IFERROR(IF(AND((JN$44-JN49                                                                                     )&gt;(JN$44-JO$44),(JN$44-JN49                                                                                     )&lt;=0),"Join-"    &amp;JN48,""),"")
&amp;IFERROR(IF(AND((JN$44-JN49-INDEX(Sheep!$V$327:$V$334,JN48,1))&gt;(JN$44-JO$44),(JN$44-JN49-INDEX(Sheep!$V$327:$V$334,JN48,1))&lt;=0),"Scan-"  &amp;JN48,""),"")
&amp;IFERROR(IF(AND((JN$44-JN49-150                                                                            )&gt;(JN$44-JO$44),(JN$44-JN49-150                                                                             )&lt;=0),"Birth-" &amp;JN48,""),"")
&amp;IFERROR(IF(AND((JN$44-JN49-150-Sheep!$R$320                                           )&gt;(JN$44-JO$44),(JN$44-JN49-150-Sheep!$R$320                                            )&lt;=0),"Wean-"&amp;JN48,""),"")
&amp;IFERROR(IF(AND((JN$44-JN49-150-Sheep!$R$321                                           )&gt;(JN$44-JO$44),(JN$44-JN49-150-Sheep!$R$321                                            )&lt;=0),"Alt1-"   &amp;JN48,""),"")
&amp;IFERROR(IF(AND((JN$44-JN49-150-Sheep!$R$322                                           )&gt;(JN$44-JO$44),(JN$44-JN49-150-Sheep!$R$322                                            )&lt;=0),"Alt2-"   &amp;JN48,""),"")</f>
        <v/>
      </c>
      <c r="JO50" s="440" t="str">
        <f xml:space="preserve">                    IF(AND((JO$44                                  -Sheep!$N$253                               )&gt;(JO$44-JP$44),(JO$44                                  -Sheep!$N$253                                )&lt;=0),"Born","")
&amp;                   IF(AND((JO$44-Sheep!$R$320-Sheep!$N$253                                )&gt;(JO$44-JP$44),(JO$44-Sheep!$R$320-Sheep!$N$253                                )&lt;=0),"WeanStd","")
&amp;                   IF(AND((JO$44-Sheep!$R$321-Sheep!$N$253                                )&gt;(JO$44-JP$44),(JO$44-Sheep!$R$321-Sheep!$N$253                                )&lt;=0),"WeanAlt1","")
&amp;                   IF(AND((JO$44-Sheep!$R$322-Sheep!$N$253                                )&gt;(JO$44-JP$44),(JO$44-Sheep!$R$322-Sheep!$N$253                                )&lt;=0),"WeanAlt2","")
&amp;IFERROR(IF(AND((JO$44-JO49                                                                                     )&gt;(JO$44-JP$44),(JO$44-JO49                                                                                     )&lt;=0),"Join-"    &amp;JO48,""),"")
&amp;IFERROR(IF(AND((JO$44-JO49-INDEX(Sheep!$V$327:$V$334,JO48,1))&gt;(JO$44-JP$44),(JO$44-JO49-INDEX(Sheep!$V$327:$V$334,JO48,1))&lt;=0),"Scan-"  &amp;JO48,""),"")
&amp;IFERROR(IF(AND((JO$44-JO49-150                                                                            )&gt;(JO$44-JP$44),(JO$44-JO49-150                                                                             )&lt;=0),"Birth-" &amp;JO48,""),"")
&amp;IFERROR(IF(AND((JO$44-JO49-150-Sheep!$R$320                                           )&gt;(JO$44-JP$44),(JO$44-JO49-150-Sheep!$R$320                                            )&lt;=0),"Wean-"&amp;JO48,""),"")
&amp;IFERROR(IF(AND((JO$44-JO49-150-Sheep!$R$321                                           )&gt;(JO$44-JP$44),(JO$44-JO49-150-Sheep!$R$321                                            )&lt;=0),"Alt1-"   &amp;JO48,""),"")
&amp;IFERROR(IF(AND((JO$44-JO49-150-Sheep!$R$322                                           )&gt;(JO$44-JP$44),(JO$44-JO49-150-Sheep!$R$322                                            )&lt;=0),"Alt2-"   &amp;JO48,""),"")</f>
        <v/>
      </c>
      <c r="JP50" s="440" t="str">
        <f xml:space="preserve">                    IF(AND((JP$44                                  -Sheep!$N$253                               )&gt;(JP$44-JQ$44),(JP$44                                  -Sheep!$N$253                                )&lt;=0),"Born","")
&amp;                   IF(AND((JP$44-Sheep!$R$320-Sheep!$N$253                                )&gt;(JP$44-JQ$44),(JP$44-Sheep!$R$320-Sheep!$N$253                                )&lt;=0),"WeanStd","")
&amp;                   IF(AND((JP$44-Sheep!$R$321-Sheep!$N$253                                )&gt;(JP$44-JQ$44),(JP$44-Sheep!$R$321-Sheep!$N$253                                )&lt;=0),"WeanAlt1","")
&amp;                   IF(AND((JP$44-Sheep!$R$322-Sheep!$N$253                                )&gt;(JP$44-JQ$44),(JP$44-Sheep!$R$322-Sheep!$N$253                                )&lt;=0),"WeanAlt2","")
&amp;IFERROR(IF(AND((JP$44-JP49                                                                                     )&gt;(JP$44-JQ$44),(JP$44-JP49                                                                                     )&lt;=0),"Join-"    &amp;JP48,""),"")
&amp;IFERROR(IF(AND((JP$44-JP49-INDEX(Sheep!$V$327:$V$334,JP48,1))&gt;(JP$44-JQ$44),(JP$44-JP49-INDEX(Sheep!$V$327:$V$334,JP48,1))&lt;=0),"Scan-"  &amp;JP48,""),"")
&amp;IFERROR(IF(AND((JP$44-JP49-150                                                                            )&gt;(JP$44-JQ$44),(JP$44-JP49-150                                                                             )&lt;=0),"Birth-" &amp;JP48,""),"")
&amp;IFERROR(IF(AND((JP$44-JP49-150-Sheep!$R$320                                           )&gt;(JP$44-JQ$44),(JP$44-JP49-150-Sheep!$R$320                                            )&lt;=0),"Wean-"&amp;JP48,""),"")
&amp;IFERROR(IF(AND((JP$44-JP49-150-Sheep!$R$321                                           )&gt;(JP$44-JQ$44),(JP$44-JP49-150-Sheep!$R$321                                            )&lt;=0),"Alt1-"   &amp;JP48,""),"")
&amp;IFERROR(IF(AND((JP$44-JP49-150-Sheep!$R$322                                           )&gt;(JP$44-JQ$44),(JP$44-JP49-150-Sheep!$R$322                                            )&lt;=0),"Alt2-"   &amp;JP48,""),"")</f>
        <v/>
      </c>
      <c r="JQ50" s="440" t="str">
        <f xml:space="preserve">                    IF(AND((JQ$44                                  -Sheep!$N$253                               )&gt;(JQ$44-JR$44),(JQ$44                                  -Sheep!$N$253                                )&lt;=0),"Born","")
&amp;                   IF(AND((JQ$44-Sheep!$R$320-Sheep!$N$253                                )&gt;(JQ$44-JR$44),(JQ$44-Sheep!$R$320-Sheep!$N$253                                )&lt;=0),"WeanStd","")
&amp;                   IF(AND((JQ$44-Sheep!$R$321-Sheep!$N$253                                )&gt;(JQ$44-JR$44),(JQ$44-Sheep!$R$321-Sheep!$N$253                                )&lt;=0),"WeanAlt1","")
&amp;                   IF(AND((JQ$44-Sheep!$R$322-Sheep!$N$253                                )&gt;(JQ$44-JR$44),(JQ$44-Sheep!$R$322-Sheep!$N$253                                )&lt;=0),"WeanAlt2","")
&amp;IFERROR(IF(AND((JQ$44-JQ49                                                                                     )&gt;(JQ$44-JR$44),(JQ$44-JQ49                                                                                     )&lt;=0),"Join-"    &amp;JQ48,""),"")
&amp;IFERROR(IF(AND((JQ$44-JQ49-INDEX(Sheep!$V$327:$V$334,JQ48,1))&gt;(JQ$44-JR$44),(JQ$44-JQ49-INDEX(Sheep!$V$327:$V$334,JQ48,1))&lt;=0),"Scan-"  &amp;JQ48,""),"")
&amp;IFERROR(IF(AND((JQ$44-JQ49-150                                                                            )&gt;(JQ$44-JR$44),(JQ$44-JQ49-150                                                                             )&lt;=0),"Birth-" &amp;JQ48,""),"")
&amp;IFERROR(IF(AND((JQ$44-JQ49-150-Sheep!$R$320                                           )&gt;(JQ$44-JR$44),(JQ$44-JQ49-150-Sheep!$R$320                                            )&lt;=0),"Wean-"&amp;JQ48,""),"")
&amp;IFERROR(IF(AND((JQ$44-JQ49-150-Sheep!$R$321                                           )&gt;(JQ$44-JR$44),(JQ$44-JQ49-150-Sheep!$R$321                                            )&lt;=0),"Alt1-"   &amp;JQ48,""),"")
&amp;IFERROR(IF(AND((JQ$44-JQ49-150-Sheep!$R$322                                           )&gt;(JQ$44-JR$44),(JQ$44-JQ49-150-Sheep!$R$322                                            )&lt;=0),"Alt2-"   &amp;JQ48,""),"")</f>
        <v/>
      </c>
      <c r="JR50" s="440" t="str">
        <f xml:space="preserve">                    IF(AND((JR$44                                  -Sheep!$N$253                               )&gt;(JR$44-JS$44),(JR$44                                  -Sheep!$N$253                                )&lt;=0),"Born","")
&amp;                   IF(AND((JR$44-Sheep!$R$320-Sheep!$N$253                                )&gt;(JR$44-JS$44),(JR$44-Sheep!$R$320-Sheep!$N$253                                )&lt;=0),"WeanStd","")
&amp;                   IF(AND((JR$44-Sheep!$R$321-Sheep!$N$253                                )&gt;(JR$44-JS$44),(JR$44-Sheep!$R$321-Sheep!$N$253                                )&lt;=0),"WeanAlt1","")
&amp;                   IF(AND((JR$44-Sheep!$R$322-Sheep!$N$253                                )&gt;(JR$44-JS$44),(JR$44-Sheep!$R$322-Sheep!$N$253                                )&lt;=0),"WeanAlt2","")
&amp;IFERROR(IF(AND((JR$44-JR49                                                                                     )&gt;(JR$44-JS$44),(JR$44-JR49                                                                                     )&lt;=0),"Join-"    &amp;JR48,""),"")
&amp;IFERROR(IF(AND((JR$44-JR49-INDEX(Sheep!$V$327:$V$334,JR48,1))&gt;(JR$44-JS$44),(JR$44-JR49-INDEX(Sheep!$V$327:$V$334,JR48,1))&lt;=0),"Scan-"  &amp;JR48,""),"")
&amp;IFERROR(IF(AND((JR$44-JR49-150                                                                            )&gt;(JR$44-JS$44),(JR$44-JR49-150                                                                             )&lt;=0),"Birth-" &amp;JR48,""),"")
&amp;IFERROR(IF(AND((JR$44-JR49-150-Sheep!$R$320                                           )&gt;(JR$44-JS$44),(JR$44-JR49-150-Sheep!$R$320                                            )&lt;=0),"Wean-"&amp;JR48,""),"")
&amp;IFERROR(IF(AND((JR$44-JR49-150-Sheep!$R$321                                           )&gt;(JR$44-JS$44),(JR$44-JR49-150-Sheep!$R$321                                            )&lt;=0),"Alt1-"   &amp;JR48,""),"")
&amp;IFERROR(IF(AND((JR$44-JR49-150-Sheep!$R$322                                           )&gt;(JR$44-JS$44),(JR$44-JR49-150-Sheep!$R$322                                            )&lt;=0),"Alt2-"   &amp;JR48,""),"")</f>
        <v/>
      </c>
      <c r="JS50" s="440" t="str">
        <f xml:space="preserve">                    IF(AND((JS$44                                  -Sheep!$N$253                               )&gt;(JS$44-JT$44),(JS$44                                  -Sheep!$N$253                                )&lt;=0),"Born","")
&amp;                   IF(AND((JS$44-Sheep!$R$320-Sheep!$N$253                                )&gt;(JS$44-JT$44),(JS$44-Sheep!$R$320-Sheep!$N$253                                )&lt;=0),"WeanStd","")
&amp;                   IF(AND((JS$44-Sheep!$R$321-Sheep!$N$253                                )&gt;(JS$44-JT$44),(JS$44-Sheep!$R$321-Sheep!$N$253                                )&lt;=0),"WeanAlt1","")
&amp;                   IF(AND((JS$44-Sheep!$R$322-Sheep!$N$253                                )&gt;(JS$44-JT$44),(JS$44-Sheep!$R$322-Sheep!$N$253                                )&lt;=0),"WeanAlt2","")
&amp;IFERROR(IF(AND((JS$44-JS49                                                                                     )&gt;(JS$44-JT$44),(JS$44-JS49                                                                                     )&lt;=0),"Join-"    &amp;JS48,""),"")
&amp;IFERROR(IF(AND((JS$44-JS49-INDEX(Sheep!$V$327:$V$334,JS48,1))&gt;(JS$44-JT$44),(JS$44-JS49-INDEX(Sheep!$V$327:$V$334,JS48,1))&lt;=0),"Scan-"  &amp;JS48,""),"")
&amp;IFERROR(IF(AND((JS$44-JS49-150                                                                            )&gt;(JS$44-JT$44),(JS$44-JS49-150                                                                             )&lt;=0),"Birth-" &amp;JS48,""),"")
&amp;IFERROR(IF(AND((JS$44-JS49-150-Sheep!$R$320                                           )&gt;(JS$44-JT$44),(JS$44-JS49-150-Sheep!$R$320                                            )&lt;=0),"Wean-"&amp;JS48,""),"")
&amp;IFERROR(IF(AND((JS$44-JS49-150-Sheep!$R$321                                           )&gt;(JS$44-JT$44),(JS$44-JS49-150-Sheep!$R$321                                            )&lt;=0),"Alt1-"   &amp;JS48,""),"")
&amp;IFERROR(IF(AND((JS$44-JS49-150-Sheep!$R$322                                           )&gt;(JS$44-JT$44),(JS$44-JS49-150-Sheep!$R$322                                            )&lt;=0),"Alt2-"   &amp;JS48,""),"")</f>
        <v/>
      </c>
      <c r="JT50" s="440" t="str">
        <f xml:space="preserve">                    IF(AND((JT$44                                  -Sheep!$N$253                               )&gt;(JT$44-JU$44),(JT$44                                  -Sheep!$N$253                                )&lt;=0),"Born","")
&amp;                   IF(AND((JT$44-Sheep!$R$320-Sheep!$N$253                                )&gt;(JT$44-JU$44),(JT$44-Sheep!$R$320-Sheep!$N$253                                )&lt;=0),"WeanStd","")
&amp;                   IF(AND((JT$44-Sheep!$R$321-Sheep!$N$253                                )&gt;(JT$44-JU$44),(JT$44-Sheep!$R$321-Sheep!$N$253                                )&lt;=0),"WeanAlt1","")
&amp;                   IF(AND((JT$44-Sheep!$R$322-Sheep!$N$253                                )&gt;(JT$44-JU$44),(JT$44-Sheep!$R$322-Sheep!$N$253                                )&lt;=0),"WeanAlt2","")
&amp;IFERROR(IF(AND((JT$44-JT49                                                                                     )&gt;(JT$44-JU$44),(JT$44-JT49                                                                                     )&lt;=0),"Join-"    &amp;JT48,""),"")
&amp;IFERROR(IF(AND((JT$44-JT49-INDEX(Sheep!$V$327:$V$334,JT48,1))&gt;(JT$44-JU$44),(JT$44-JT49-INDEX(Sheep!$V$327:$V$334,JT48,1))&lt;=0),"Scan-"  &amp;JT48,""),"")
&amp;IFERROR(IF(AND((JT$44-JT49-150                                                                            )&gt;(JT$44-JU$44),(JT$44-JT49-150                                                                             )&lt;=0),"Birth-" &amp;JT48,""),"")
&amp;IFERROR(IF(AND((JT$44-JT49-150-Sheep!$R$320                                           )&gt;(JT$44-JU$44),(JT$44-JT49-150-Sheep!$R$320                                            )&lt;=0),"Wean-"&amp;JT48,""),"")
&amp;IFERROR(IF(AND((JT$44-JT49-150-Sheep!$R$321                                           )&gt;(JT$44-JU$44),(JT$44-JT49-150-Sheep!$R$321                                            )&lt;=0),"Alt1-"   &amp;JT48,""),"")
&amp;IFERROR(IF(AND((JT$44-JT49-150-Sheep!$R$322                                           )&gt;(JT$44-JU$44),(JT$44-JT49-150-Sheep!$R$322                                            )&lt;=0),"Alt2-"   &amp;JT48,""),"")</f>
        <v/>
      </c>
      <c r="JU50" s="440" t="str">
        <f xml:space="preserve">                    IF(AND((JU$44                                  -Sheep!$N$253                               )&gt;(JU$44-JV$44),(JU$44                                  -Sheep!$N$253                                )&lt;=0),"Born","")
&amp;                   IF(AND((JU$44-Sheep!$R$320-Sheep!$N$253                                )&gt;(JU$44-JV$44),(JU$44-Sheep!$R$320-Sheep!$N$253                                )&lt;=0),"WeanStd","")
&amp;                   IF(AND((JU$44-Sheep!$R$321-Sheep!$N$253                                )&gt;(JU$44-JV$44),(JU$44-Sheep!$R$321-Sheep!$N$253                                )&lt;=0),"WeanAlt1","")
&amp;                   IF(AND((JU$44-Sheep!$R$322-Sheep!$N$253                                )&gt;(JU$44-JV$44),(JU$44-Sheep!$R$322-Sheep!$N$253                                )&lt;=0),"WeanAlt2","")
&amp;IFERROR(IF(AND((JU$44-JU49                                                                                     )&gt;(JU$44-JV$44),(JU$44-JU49                                                                                     )&lt;=0),"Join-"    &amp;JU48,""),"")
&amp;IFERROR(IF(AND((JU$44-JU49-INDEX(Sheep!$V$327:$V$334,JU48,1))&gt;(JU$44-JV$44),(JU$44-JU49-INDEX(Sheep!$V$327:$V$334,JU48,1))&lt;=0),"Scan-"  &amp;JU48,""),"")
&amp;IFERROR(IF(AND((JU$44-JU49-150                                                                            )&gt;(JU$44-JV$44),(JU$44-JU49-150                                                                             )&lt;=0),"Birth-" &amp;JU48,""),"")
&amp;IFERROR(IF(AND((JU$44-JU49-150-Sheep!$R$320                                           )&gt;(JU$44-JV$44),(JU$44-JU49-150-Sheep!$R$320                                            )&lt;=0),"Wean-"&amp;JU48,""),"")
&amp;IFERROR(IF(AND((JU$44-JU49-150-Sheep!$R$321                                           )&gt;(JU$44-JV$44),(JU$44-JU49-150-Sheep!$R$321                                            )&lt;=0),"Alt1-"   &amp;JU48,""),"")
&amp;IFERROR(IF(AND((JU$44-JU49-150-Sheep!$R$322                                           )&gt;(JU$44-JV$44),(JU$44-JU49-150-Sheep!$R$322                                            )&lt;=0),"Alt2-"   &amp;JU48,""),"")</f>
        <v/>
      </c>
      <c r="JV50" s="440" t="str">
        <f xml:space="preserve">                    IF(AND((JV$44                                  -Sheep!$N$253                               )&gt;(JV$44-JW$44),(JV$44                                  -Sheep!$N$253                                )&lt;=0),"Born","")
&amp;                   IF(AND((JV$44-Sheep!$R$320-Sheep!$N$253                                )&gt;(JV$44-JW$44),(JV$44-Sheep!$R$320-Sheep!$N$253                                )&lt;=0),"WeanStd","")
&amp;                   IF(AND((JV$44-Sheep!$R$321-Sheep!$N$253                                )&gt;(JV$44-JW$44),(JV$44-Sheep!$R$321-Sheep!$N$253                                )&lt;=0),"WeanAlt1","")
&amp;                   IF(AND((JV$44-Sheep!$R$322-Sheep!$N$253                                )&gt;(JV$44-JW$44),(JV$44-Sheep!$R$322-Sheep!$N$253                                )&lt;=0),"WeanAlt2","")
&amp;IFERROR(IF(AND((JV$44-JV49                                                                                     )&gt;(JV$44-JW$44),(JV$44-JV49                                                                                     )&lt;=0),"Join-"    &amp;JV48,""),"")
&amp;IFERROR(IF(AND((JV$44-JV49-INDEX(Sheep!$V$327:$V$334,JV48,1))&gt;(JV$44-JW$44),(JV$44-JV49-INDEX(Sheep!$V$327:$V$334,JV48,1))&lt;=0),"Scan-"  &amp;JV48,""),"")
&amp;IFERROR(IF(AND((JV$44-JV49-150                                                                            )&gt;(JV$44-JW$44),(JV$44-JV49-150                                                                             )&lt;=0),"Birth-" &amp;JV48,""),"")
&amp;IFERROR(IF(AND((JV$44-JV49-150-Sheep!$R$320                                           )&gt;(JV$44-JW$44),(JV$44-JV49-150-Sheep!$R$320                                            )&lt;=0),"Wean-"&amp;JV48,""),"")
&amp;IFERROR(IF(AND((JV$44-JV49-150-Sheep!$R$321                                           )&gt;(JV$44-JW$44),(JV$44-JV49-150-Sheep!$R$321                                            )&lt;=0),"Alt1-"   &amp;JV48,""),"")
&amp;IFERROR(IF(AND((JV$44-JV49-150-Sheep!$R$322                                           )&gt;(JV$44-JW$44),(JV$44-JV49-150-Sheep!$R$322                                            )&lt;=0),"Alt2-"   &amp;JV48,""),"")</f>
        <v/>
      </c>
      <c r="JW50" s="440" t="str">
        <f xml:space="preserve">                    IF(AND((JW$44                                  -Sheep!$N$253                               )&gt;(JW$44-JX$44),(JW$44                                  -Sheep!$N$253                                )&lt;=0),"Born","")
&amp;                   IF(AND((JW$44-Sheep!$R$320-Sheep!$N$253                                )&gt;(JW$44-JX$44),(JW$44-Sheep!$R$320-Sheep!$N$253                                )&lt;=0),"WeanStd","")
&amp;                   IF(AND((JW$44-Sheep!$R$321-Sheep!$N$253                                )&gt;(JW$44-JX$44),(JW$44-Sheep!$R$321-Sheep!$N$253                                )&lt;=0),"WeanAlt1","")
&amp;                   IF(AND((JW$44-Sheep!$R$322-Sheep!$N$253                                )&gt;(JW$44-JX$44),(JW$44-Sheep!$R$322-Sheep!$N$253                                )&lt;=0),"WeanAlt2","")
&amp;IFERROR(IF(AND((JW$44-JW49                                                                                     )&gt;(JW$44-JX$44),(JW$44-JW49                                                                                     )&lt;=0),"Join-"    &amp;JW48,""),"")
&amp;IFERROR(IF(AND((JW$44-JW49-INDEX(Sheep!$V$327:$V$334,JW48,1))&gt;(JW$44-JX$44),(JW$44-JW49-INDEX(Sheep!$V$327:$V$334,JW48,1))&lt;=0),"Scan-"  &amp;JW48,""),"")
&amp;IFERROR(IF(AND((JW$44-JW49-150                                                                            )&gt;(JW$44-JX$44),(JW$44-JW49-150                                                                             )&lt;=0),"Birth-" &amp;JW48,""),"")
&amp;IFERROR(IF(AND((JW$44-JW49-150-Sheep!$R$320                                           )&gt;(JW$44-JX$44),(JW$44-JW49-150-Sheep!$R$320                                            )&lt;=0),"Wean-"&amp;JW48,""),"")
&amp;IFERROR(IF(AND((JW$44-JW49-150-Sheep!$R$321                                           )&gt;(JW$44-JX$44),(JW$44-JW49-150-Sheep!$R$321                                            )&lt;=0),"Alt1-"   &amp;JW48,""),"")
&amp;IFERROR(IF(AND((JW$44-JW49-150-Sheep!$R$322                                           )&gt;(JW$44-JX$44),(JW$44-JW49-150-Sheep!$R$322                                            )&lt;=0),"Alt2-"   &amp;JW48,""),"")</f>
        <v>Scan-5</v>
      </c>
      <c r="JX50" s="440" t="str">
        <f xml:space="preserve">                    IF(AND((JX$44                                  -Sheep!$N$253                               )&gt;(JX$44-JY$44),(JX$44                                  -Sheep!$N$253                                )&lt;=0),"Born","")
&amp;                   IF(AND((JX$44-Sheep!$R$320-Sheep!$N$253                                )&gt;(JX$44-JY$44),(JX$44-Sheep!$R$320-Sheep!$N$253                                )&lt;=0),"WeanStd","")
&amp;                   IF(AND((JX$44-Sheep!$R$321-Sheep!$N$253                                )&gt;(JX$44-JY$44),(JX$44-Sheep!$R$321-Sheep!$N$253                                )&lt;=0),"WeanAlt1","")
&amp;                   IF(AND((JX$44-Sheep!$R$322-Sheep!$N$253                                )&gt;(JX$44-JY$44),(JX$44-Sheep!$R$322-Sheep!$N$253                                )&lt;=0),"WeanAlt2","")
&amp;IFERROR(IF(AND((JX$44-JX49                                                                                     )&gt;(JX$44-JY$44),(JX$44-JX49                                                                                     )&lt;=0),"Join-"    &amp;JX48,""),"")
&amp;IFERROR(IF(AND((JX$44-JX49-INDEX(Sheep!$V$327:$V$334,JX48,1))&gt;(JX$44-JY$44),(JX$44-JX49-INDEX(Sheep!$V$327:$V$334,JX48,1))&lt;=0),"Scan-"  &amp;JX48,""),"")
&amp;IFERROR(IF(AND((JX$44-JX49-150                                                                            )&gt;(JX$44-JY$44),(JX$44-JX49-150                                                                             )&lt;=0),"Birth-" &amp;JX48,""),"")
&amp;IFERROR(IF(AND((JX$44-JX49-150-Sheep!$R$320                                           )&gt;(JX$44-JY$44),(JX$44-JX49-150-Sheep!$R$320                                            )&lt;=0),"Wean-"&amp;JX48,""),"")
&amp;IFERROR(IF(AND((JX$44-JX49-150-Sheep!$R$321                                           )&gt;(JX$44-JY$44),(JX$44-JX49-150-Sheep!$R$321                                            )&lt;=0),"Alt1-"   &amp;JX48,""),"")
&amp;IFERROR(IF(AND((JX$44-JX49-150-Sheep!$R$322                                           )&gt;(JX$44-JY$44),(JX$44-JX49-150-Sheep!$R$322                                            )&lt;=0),"Alt2-"   &amp;JX48,""),"")</f>
        <v/>
      </c>
      <c r="JY50" s="440" t="str">
        <f xml:space="preserve">                    IF(AND((JY$44                                  -Sheep!$N$253                               )&gt;(JY$44-JZ$44),(JY$44                                  -Sheep!$N$253                                )&lt;=0),"Born","")
&amp;                   IF(AND((JY$44-Sheep!$R$320-Sheep!$N$253                                )&gt;(JY$44-JZ$44),(JY$44-Sheep!$R$320-Sheep!$N$253                                )&lt;=0),"WeanStd","")
&amp;                   IF(AND((JY$44-Sheep!$R$321-Sheep!$N$253                                )&gt;(JY$44-JZ$44),(JY$44-Sheep!$R$321-Sheep!$N$253                                )&lt;=0),"WeanAlt1","")
&amp;                   IF(AND((JY$44-Sheep!$R$322-Sheep!$N$253                                )&gt;(JY$44-JZ$44),(JY$44-Sheep!$R$322-Sheep!$N$253                                )&lt;=0),"WeanAlt2","")
&amp;IFERROR(IF(AND((JY$44-JY49                                                                                     )&gt;(JY$44-JZ$44),(JY$44-JY49                                                                                     )&lt;=0),"Join-"    &amp;JY48,""),"")
&amp;IFERROR(IF(AND((JY$44-JY49-INDEX(Sheep!$V$327:$V$334,JY48,1))&gt;(JY$44-JZ$44),(JY$44-JY49-INDEX(Sheep!$V$327:$V$334,JY48,1))&lt;=0),"Scan-"  &amp;JY48,""),"")
&amp;IFERROR(IF(AND((JY$44-JY49-150                                                                            )&gt;(JY$44-JZ$44),(JY$44-JY49-150                                                                             )&lt;=0),"Birth-" &amp;JY48,""),"")
&amp;IFERROR(IF(AND((JY$44-JY49-150-Sheep!$R$320                                           )&gt;(JY$44-JZ$44),(JY$44-JY49-150-Sheep!$R$320                                            )&lt;=0),"Wean-"&amp;JY48,""),"")
&amp;IFERROR(IF(AND((JY$44-JY49-150-Sheep!$R$321                                           )&gt;(JY$44-JZ$44),(JY$44-JY49-150-Sheep!$R$321                                            )&lt;=0),"Alt1-"   &amp;JY48,""),"")
&amp;IFERROR(IF(AND((JY$44-JY49-150-Sheep!$R$322                                           )&gt;(JY$44-JZ$44),(JY$44-JY49-150-Sheep!$R$322                                            )&lt;=0),"Alt2-"   &amp;JY48,""),"")</f>
        <v/>
      </c>
      <c r="JZ50" s="440" t="str">
        <f xml:space="preserve">                    IF(AND((JZ$44                                  -Sheep!$N$253                               )&gt;(JZ$44-KA$44),(JZ$44                                  -Sheep!$N$253                                )&lt;=0),"Born","")
&amp;                   IF(AND((JZ$44-Sheep!$R$320-Sheep!$N$253                                )&gt;(JZ$44-KA$44),(JZ$44-Sheep!$R$320-Sheep!$N$253                                )&lt;=0),"WeanStd","")
&amp;                   IF(AND((JZ$44-Sheep!$R$321-Sheep!$N$253                                )&gt;(JZ$44-KA$44),(JZ$44-Sheep!$R$321-Sheep!$N$253                                )&lt;=0),"WeanAlt1","")
&amp;                   IF(AND((JZ$44-Sheep!$R$322-Sheep!$N$253                                )&gt;(JZ$44-KA$44),(JZ$44-Sheep!$R$322-Sheep!$N$253                                )&lt;=0),"WeanAlt2","")
&amp;IFERROR(IF(AND((JZ$44-JZ49                                                                                     )&gt;(JZ$44-KA$44),(JZ$44-JZ49                                                                                     )&lt;=0),"Join-"    &amp;JZ48,""),"")
&amp;IFERROR(IF(AND((JZ$44-JZ49-INDEX(Sheep!$V$327:$V$334,JZ48,1))&gt;(JZ$44-KA$44),(JZ$44-JZ49-INDEX(Sheep!$V$327:$V$334,JZ48,1))&lt;=0),"Scan-"  &amp;JZ48,""),"")
&amp;IFERROR(IF(AND((JZ$44-JZ49-150                                                                            )&gt;(JZ$44-KA$44),(JZ$44-JZ49-150                                                                             )&lt;=0),"Birth-" &amp;JZ48,""),"")
&amp;IFERROR(IF(AND((JZ$44-JZ49-150-Sheep!$R$320                                           )&gt;(JZ$44-KA$44),(JZ$44-JZ49-150-Sheep!$R$320                                            )&lt;=0),"Wean-"&amp;JZ48,""),"")
&amp;IFERROR(IF(AND((JZ$44-JZ49-150-Sheep!$R$321                                           )&gt;(JZ$44-KA$44),(JZ$44-JZ49-150-Sheep!$R$321                                            )&lt;=0),"Alt1-"   &amp;JZ48,""),"")
&amp;IFERROR(IF(AND((JZ$44-JZ49-150-Sheep!$R$322                                           )&gt;(JZ$44-KA$44),(JZ$44-JZ49-150-Sheep!$R$322                                            )&lt;=0),"Alt2-"   &amp;JZ48,""),"")</f>
        <v/>
      </c>
      <c r="KA50" s="440" t="str">
        <f xml:space="preserve">                    IF(AND((KA$44                                  -Sheep!$N$253                               )&gt;(KA$44-KB$44),(KA$44                                  -Sheep!$N$253                                )&lt;=0),"Born","")
&amp;                   IF(AND((KA$44-Sheep!$R$320-Sheep!$N$253                                )&gt;(KA$44-KB$44),(KA$44-Sheep!$R$320-Sheep!$N$253                                )&lt;=0),"WeanStd","")
&amp;                   IF(AND((KA$44-Sheep!$R$321-Sheep!$N$253                                )&gt;(KA$44-KB$44),(KA$44-Sheep!$R$321-Sheep!$N$253                                )&lt;=0),"WeanAlt1","")
&amp;                   IF(AND((KA$44-Sheep!$R$322-Sheep!$N$253                                )&gt;(KA$44-KB$44),(KA$44-Sheep!$R$322-Sheep!$N$253                                )&lt;=0),"WeanAlt2","")
&amp;IFERROR(IF(AND((KA$44-KA49                                                                                     )&gt;(KA$44-KB$44),(KA$44-KA49                                                                                     )&lt;=0),"Join-"    &amp;KA48,""),"")
&amp;IFERROR(IF(AND((KA$44-KA49-INDEX(Sheep!$V$327:$V$334,KA48,1))&gt;(KA$44-KB$44),(KA$44-KA49-INDEX(Sheep!$V$327:$V$334,KA48,1))&lt;=0),"Scan-"  &amp;KA48,""),"")
&amp;IFERROR(IF(AND((KA$44-KA49-150                                                                            )&gt;(KA$44-KB$44),(KA$44-KA49-150                                                                             )&lt;=0),"Birth-" &amp;KA48,""),"")
&amp;IFERROR(IF(AND((KA$44-KA49-150-Sheep!$R$320                                           )&gt;(KA$44-KB$44),(KA$44-KA49-150-Sheep!$R$320                                            )&lt;=0),"Wean-"&amp;KA48,""),"")
&amp;IFERROR(IF(AND((KA$44-KA49-150-Sheep!$R$321                                           )&gt;(KA$44-KB$44),(KA$44-KA49-150-Sheep!$R$321                                            )&lt;=0),"Alt1-"   &amp;KA48,""),"")
&amp;IFERROR(IF(AND((KA$44-KA49-150-Sheep!$R$322                                           )&gt;(KA$44-KB$44),(KA$44-KA49-150-Sheep!$R$322                                            )&lt;=0),"Alt2-"   &amp;KA48,""),"")</f>
        <v/>
      </c>
      <c r="KB50" s="440" t="str">
        <f xml:space="preserve">                    IF(AND((KB$44                                  -Sheep!$N$253                               )&gt;(KB$44-KC$44),(KB$44                                  -Sheep!$N$253                                )&lt;=0),"Born","")
&amp;                   IF(AND((KB$44-Sheep!$R$320-Sheep!$N$253                                )&gt;(KB$44-KC$44),(KB$44-Sheep!$R$320-Sheep!$N$253                                )&lt;=0),"WeanStd","")
&amp;                   IF(AND((KB$44-Sheep!$R$321-Sheep!$N$253                                )&gt;(KB$44-KC$44),(KB$44-Sheep!$R$321-Sheep!$N$253                                )&lt;=0),"WeanAlt1","")
&amp;                   IF(AND((KB$44-Sheep!$R$322-Sheep!$N$253                                )&gt;(KB$44-KC$44),(KB$44-Sheep!$R$322-Sheep!$N$253                                )&lt;=0),"WeanAlt2","")
&amp;IFERROR(IF(AND((KB$44-KB49                                                                                     )&gt;(KB$44-KC$44),(KB$44-KB49                                                                                     )&lt;=0),"Join-"    &amp;KB48,""),"")
&amp;IFERROR(IF(AND((KB$44-KB49-INDEX(Sheep!$V$327:$V$334,KB48,1))&gt;(KB$44-KC$44),(KB$44-KB49-INDEX(Sheep!$V$327:$V$334,KB48,1))&lt;=0),"Scan-"  &amp;KB48,""),"")
&amp;IFERROR(IF(AND((KB$44-KB49-150                                                                            )&gt;(KB$44-KC$44),(KB$44-KB49-150                                                                             )&lt;=0),"Birth-" &amp;KB48,""),"")
&amp;IFERROR(IF(AND((KB$44-KB49-150-Sheep!$R$320                                           )&gt;(KB$44-KC$44),(KB$44-KB49-150-Sheep!$R$320                                            )&lt;=0),"Wean-"&amp;KB48,""),"")
&amp;IFERROR(IF(AND((KB$44-KB49-150-Sheep!$R$321                                           )&gt;(KB$44-KC$44),(KB$44-KB49-150-Sheep!$R$321                                            )&lt;=0),"Alt1-"   &amp;KB48,""),"")
&amp;IFERROR(IF(AND((KB$44-KB49-150-Sheep!$R$322                                           )&gt;(KB$44-KC$44),(KB$44-KB49-150-Sheep!$R$322                                            )&lt;=0),"Alt2-"   &amp;KB48,""),"")</f>
        <v/>
      </c>
      <c r="KC50" s="440" t="str">
        <f xml:space="preserve">                    IF(AND((KC$44                                  -Sheep!$N$253                               )&gt;(KC$44-KD$44),(KC$44                                  -Sheep!$N$253                                )&lt;=0),"Born","")
&amp;                   IF(AND((KC$44-Sheep!$R$320-Sheep!$N$253                                )&gt;(KC$44-KD$44),(KC$44-Sheep!$R$320-Sheep!$N$253                                )&lt;=0),"WeanStd","")
&amp;                   IF(AND((KC$44-Sheep!$R$321-Sheep!$N$253                                )&gt;(KC$44-KD$44),(KC$44-Sheep!$R$321-Sheep!$N$253                                )&lt;=0),"WeanAlt1","")
&amp;                   IF(AND((KC$44-Sheep!$R$322-Sheep!$N$253                                )&gt;(KC$44-KD$44),(KC$44-Sheep!$R$322-Sheep!$N$253                                )&lt;=0),"WeanAlt2","")
&amp;IFERROR(IF(AND((KC$44-KC49                                                                                     )&gt;(KC$44-KD$44),(KC$44-KC49                                                                                     )&lt;=0),"Join-"    &amp;KC48,""),"")
&amp;IFERROR(IF(AND((KC$44-KC49-INDEX(Sheep!$V$327:$V$334,KC48,1))&gt;(KC$44-KD$44),(KC$44-KC49-INDEX(Sheep!$V$327:$V$334,KC48,1))&lt;=0),"Scan-"  &amp;KC48,""),"")
&amp;IFERROR(IF(AND((KC$44-KC49-150                                                                            )&gt;(KC$44-KD$44),(KC$44-KC49-150                                                                             )&lt;=0),"Birth-" &amp;KC48,""),"")
&amp;IFERROR(IF(AND((KC$44-KC49-150-Sheep!$R$320                                           )&gt;(KC$44-KD$44),(KC$44-KC49-150-Sheep!$R$320                                            )&lt;=0),"Wean-"&amp;KC48,""),"")
&amp;IFERROR(IF(AND((KC$44-KC49-150-Sheep!$R$321                                           )&gt;(KC$44-KD$44),(KC$44-KC49-150-Sheep!$R$321                                            )&lt;=0),"Alt1-"   &amp;KC48,""),"")
&amp;IFERROR(IF(AND((KC$44-KC49-150-Sheep!$R$322                                           )&gt;(KC$44-KD$44),(KC$44-KC49-150-Sheep!$R$322                                            )&lt;=0),"Alt2-"   &amp;KC48,""),"")</f>
        <v/>
      </c>
      <c r="KD50" s="440" t="str">
        <f xml:space="preserve">                    IF(AND((KD$44                                  -Sheep!$N$253                               )&gt;(KD$44-KE$44),(KD$44                                  -Sheep!$N$253                                )&lt;=0),"Born","")
&amp;                   IF(AND((KD$44-Sheep!$R$320-Sheep!$N$253                                )&gt;(KD$44-KE$44),(KD$44-Sheep!$R$320-Sheep!$N$253                                )&lt;=0),"WeanStd","")
&amp;                   IF(AND((KD$44-Sheep!$R$321-Sheep!$N$253                                )&gt;(KD$44-KE$44),(KD$44-Sheep!$R$321-Sheep!$N$253                                )&lt;=0),"WeanAlt1","")
&amp;                   IF(AND((KD$44-Sheep!$R$322-Sheep!$N$253                                )&gt;(KD$44-KE$44),(KD$44-Sheep!$R$322-Sheep!$N$253                                )&lt;=0),"WeanAlt2","")
&amp;IFERROR(IF(AND((KD$44-KD49                                                                                     )&gt;(KD$44-KE$44),(KD$44-KD49                                                                                     )&lt;=0),"Join-"    &amp;KD48,""),"")
&amp;IFERROR(IF(AND((KD$44-KD49-INDEX(Sheep!$V$327:$V$334,KD48,1))&gt;(KD$44-KE$44),(KD$44-KD49-INDEX(Sheep!$V$327:$V$334,KD48,1))&lt;=0),"Scan-"  &amp;KD48,""),"")
&amp;IFERROR(IF(AND((KD$44-KD49-150                                                                            )&gt;(KD$44-KE$44),(KD$44-KD49-150                                                                             )&lt;=0),"Birth-" &amp;KD48,""),"")
&amp;IFERROR(IF(AND((KD$44-KD49-150-Sheep!$R$320                                           )&gt;(KD$44-KE$44),(KD$44-KD49-150-Sheep!$R$320                                            )&lt;=0),"Wean-"&amp;KD48,""),"")
&amp;IFERROR(IF(AND((KD$44-KD49-150-Sheep!$R$321                                           )&gt;(KD$44-KE$44),(KD$44-KD49-150-Sheep!$R$321                                            )&lt;=0),"Alt1-"   &amp;KD48,""),"")
&amp;IFERROR(IF(AND((KD$44-KD49-150-Sheep!$R$322                                           )&gt;(KD$44-KE$44),(KD$44-KD49-150-Sheep!$R$322                                            )&lt;=0),"Alt2-"   &amp;KD48,""),"")</f>
        <v/>
      </c>
      <c r="KE50" s="440" t="str">
        <f xml:space="preserve">                    IF(AND((KE$44                                  -Sheep!$N$253                               )&gt;(KE$44-KF$44),(KE$44                                  -Sheep!$N$253                                )&lt;=0),"Born","")
&amp;                   IF(AND((KE$44-Sheep!$R$320-Sheep!$N$253                                )&gt;(KE$44-KF$44),(KE$44-Sheep!$R$320-Sheep!$N$253                                )&lt;=0),"WeanStd","")
&amp;                   IF(AND((KE$44-Sheep!$R$321-Sheep!$N$253                                )&gt;(KE$44-KF$44),(KE$44-Sheep!$R$321-Sheep!$N$253                                )&lt;=0),"WeanAlt1","")
&amp;                   IF(AND((KE$44-Sheep!$R$322-Sheep!$N$253                                )&gt;(KE$44-KF$44),(KE$44-Sheep!$R$322-Sheep!$N$253                                )&lt;=0),"WeanAlt2","")
&amp;IFERROR(IF(AND((KE$44-KE49                                                                                     )&gt;(KE$44-KF$44),(KE$44-KE49                                                                                     )&lt;=0),"Join-"    &amp;KE48,""),"")
&amp;IFERROR(IF(AND((KE$44-KE49-INDEX(Sheep!$V$327:$V$334,KE48,1))&gt;(KE$44-KF$44),(KE$44-KE49-INDEX(Sheep!$V$327:$V$334,KE48,1))&lt;=0),"Scan-"  &amp;KE48,""),"")
&amp;IFERROR(IF(AND((KE$44-KE49-150                                                                            )&gt;(KE$44-KF$44),(KE$44-KE49-150                                                                             )&lt;=0),"Birth-" &amp;KE48,""),"")
&amp;IFERROR(IF(AND((KE$44-KE49-150-Sheep!$R$320                                           )&gt;(KE$44-KF$44),(KE$44-KE49-150-Sheep!$R$320                                            )&lt;=0),"Wean-"&amp;KE48,""),"")
&amp;IFERROR(IF(AND((KE$44-KE49-150-Sheep!$R$321                                           )&gt;(KE$44-KF$44),(KE$44-KE49-150-Sheep!$R$321                                            )&lt;=0),"Alt1-"   &amp;KE48,""),"")
&amp;IFERROR(IF(AND((KE$44-KE49-150-Sheep!$R$322                                           )&gt;(KE$44-KF$44),(KE$44-KE49-150-Sheep!$R$322                                            )&lt;=0),"Alt2-"   &amp;KE48,""),"")</f>
        <v/>
      </c>
      <c r="KF50" s="440" t="str">
        <f xml:space="preserve">                    IF(AND((KF$44                                  -Sheep!$N$253                               )&gt;(KF$44-KG$44),(KF$44                                  -Sheep!$N$253                                )&lt;=0),"Born","")
&amp;                   IF(AND((KF$44-Sheep!$R$320-Sheep!$N$253                                )&gt;(KF$44-KG$44),(KF$44-Sheep!$R$320-Sheep!$N$253                                )&lt;=0),"WeanStd","")
&amp;                   IF(AND((KF$44-Sheep!$R$321-Sheep!$N$253                                )&gt;(KF$44-KG$44),(KF$44-Sheep!$R$321-Sheep!$N$253                                )&lt;=0),"WeanAlt1","")
&amp;                   IF(AND((KF$44-Sheep!$R$322-Sheep!$N$253                                )&gt;(KF$44-KG$44),(KF$44-Sheep!$R$322-Sheep!$N$253                                )&lt;=0),"WeanAlt2","")
&amp;IFERROR(IF(AND((KF$44-KF49                                                                                     )&gt;(KF$44-KG$44),(KF$44-KF49                                                                                     )&lt;=0),"Join-"    &amp;KF48,""),"")
&amp;IFERROR(IF(AND((KF$44-KF49-INDEX(Sheep!$V$327:$V$334,KF48,1))&gt;(KF$44-KG$44),(KF$44-KF49-INDEX(Sheep!$V$327:$V$334,KF48,1))&lt;=0),"Scan-"  &amp;KF48,""),"")
&amp;IFERROR(IF(AND((KF$44-KF49-150                                                                            )&gt;(KF$44-KG$44),(KF$44-KF49-150                                                                             )&lt;=0),"Birth-" &amp;KF48,""),"")
&amp;IFERROR(IF(AND((KF$44-KF49-150-Sheep!$R$320                                           )&gt;(KF$44-KG$44),(KF$44-KF49-150-Sheep!$R$320                                            )&lt;=0),"Wean-"&amp;KF48,""),"")
&amp;IFERROR(IF(AND((KF$44-KF49-150-Sheep!$R$321                                           )&gt;(KF$44-KG$44),(KF$44-KF49-150-Sheep!$R$321                                            )&lt;=0),"Alt1-"   &amp;KF48,""),"")
&amp;IFERROR(IF(AND((KF$44-KF49-150-Sheep!$R$322                                           )&gt;(KF$44-KG$44),(KF$44-KF49-150-Sheep!$R$322                                            )&lt;=0),"Alt2-"   &amp;KF48,""),"")</f>
        <v/>
      </c>
      <c r="KG50" s="440" t="str">
        <f xml:space="preserve">                    IF(AND((KG$44                                  -Sheep!$N$253                               )&gt;(KG$44-KH$44),(KG$44                                  -Sheep!$N$253                                )&lt;=0),"Born","")
&amp;                   IF(AND((KG$44-Sheep!$R$320-Sheep!$N$253                                )&gt;(KG$44-KH$44),(KG$44-Sheep!$R$320-Sheep!$N$253                                )&lt;=0),"WeanStd","")
&amp;                   IF(AND((KG$44-Sheep!$R$321-Sheep!$N$253                                )&gt;(KG$44-KH$44),(KG$44-Sheep!$R$321-Sheep!$N$253                                )&lt;=0),"WeanAlt1","")
&amp;                   IF(AND((KG$44-Sheep!$R$322-Sheep!$N$253                                )&gt;(KG$44-KH$44),(KG$44-Sheep!$R$322-Sheep!$N$253                                )&lt;=0),"WeanAlt2","")
&amp;IFERROR(IF(AND((KG$44-KG49                                                                                     )&gt;(KG$44-KH$44),(KG$44-KG49                                                                                     )&lt;=0),"Join-"    &amp;KG48,""),"")
&amp;IFERROR(IF(AND((KG$44-KG49-INDEX(Sheep!$V$327:$V$334,KG48,1))&gt;(KG$44-KH$44),(KG$44-KG49-INDEX(Sheep!$V$327:$V$334,KG48,1))&lt;=0),"Scan-"  &amp;KG48,""),"")
&amp;IFERROR(IF(AND((KG$44-KG49-150                                                                            )&gt;(KG$44-KH$44),(KG$44-KG49-150                                                                             )&lt;=0),"Birth-" &amp;KG48,""),"")
&amp;IFERROR(IF(AND((KG$44-KG49-150-Sheep!$R$320                                           )&gt;(KG$44-KH$44),(KG$44-KG49-150-Sheep!$R$320                                            )&lt;=0),"Wean-"&amp;KG48,""),"")
&amp;IFERROR(IF(AND((KG$44-KG49-150-Sheep!$R$321                                           )&gt;(KG$44-KH$44),(KG$44-KG49-150-Sheep!$R$321                                            )&lt;=0),"Alt1-"   &amp;KG48,""),"")
&amp;IFERROR(IF(AND((KG$44-KG49-150-Sheep!$R$322                                           )&gt;(KG$44-KH$44),(KG$44-KG49-150-Sheep!$R$322                                            )&lt;=0),"Alt2-"   &amp;KG48,""),"")</f>
        <v/>
      </c>
      <c r="KH50" s="440" t="str">
        <f xml:space="preserve">                    IF(AND((KH$44                                  -Sheep!$N$253                               )&gt;(KH$44-KI$44),(KH$44                                  -Sheep!$N$253                                )&lt;=0),"Born","")
&amp;                   IF(AND((KH$44-Sheep!$R$320-Sheep!$N$253                                )&gt;(KH$44-KI$44),(KH$44-Sheep!$R$320-Sheep!$N$253                                )&lt;=0),"WeanStd","")
&amp;                   IF(AND((KH$44-Sheep!$R$321-Sheep!$N$253                                )&gt;(KH$44-KI$44),(KH$44-Sheep!$R$321-Sheep!$N$253                                )&lt;=0),"WeanAlt1","")
&amp;                   IF(AND((KH$44-Sheep!$R$322-Sheep!$N$253                                )&gt;(KH$44-KI$44),(KH$44-Sheep!$R$322-Sheep!$N$253                                )&lt;=0),"WeanAlt2","")
&amp;IFERROR(IF(AND((KH$44-KH49                                                                                     )&gt;(KH$44-KI$44),(KH$44-KH49                                                                                     )&lt;=0),"Join-"    &amp;KH48,""),"")
&amp;IFERROR(IF(AND((KH$44-KH49-INDEX(Sheep!$V$327:$V$334,KH48,1))&gt;(KH$44-KI$44),(KH$44-KH49-INDEX(Sheep!$V$327:$V$334,KH48,1))&lt;=0),"Scan-"  &amp;KH48,""),"")
&amp;IFERROR(IF(AND((KH$44-KH49-150                                                                            )&gt;(KH$44-KI$44),(KH$44-KH49-150                                                                             )&lt;=0),"Birth-" &amp;KH48,""),"")
&amp;IFERROR(IF(AND((KH$44-KH49-150-Sheep!$R$320                                           )&gt;(KH$44-KI$44),(KH$44-KH49-150-Sheep!$R$320                                            )&lt;=0),"Wean-"&amp;KH48,""),"")
&amp;IFERROR(IF(AND((KH$44-KH49-150-Sheep!$R$321                                           )&gt;(KH$44-KI$44),(KH$44-KH49-150-Sheep!$R$321                                            )&lt;=0),"Alt1-"   &amp;KH48,""),"")
&amp;IFERROR(IF(AND((KH$44-KH49-150-Sheep!$R$322                                           )&gt;(KH$44-KI$44),(KH$44-KH49-150-Sheep!$R$322                                            )&lt;=0),"Alt2-"   &amp;KH48,""),"")</f>
        <v/>
      </c>
      <c r="KI50" s="440" t="str">
        <f xml:space="preserve">                    IF(AND((KI$44                                  -Sheep!$N$253                               )&gt;(KI$44-KJ$44),(KI$44                                  -Sheep!$N$253                                )&lt;=0),"Born","")
&amp;                   IF(AND((KI$44-Sheep!$R$320-Sheep!$N$253                                )&gt;(KI$44-KJ$44),(KI$44-Sheep!$R$320-Sheep!$N$253                                )&lt;=0),"WeanStd","")
&amp;                   IF(AND((KI$44-Sheep!$R$321-Sheep!$N$253                                )&gt;(KI$44-KJ$44),(KI$44-Sheep!$R$321-Sheep!$N$253                                )&lt;=0),"WeanAlt1","")
&amp;                   IF(AND((KI$44-Sheep!$R$322-Sheep!$N$253                                )&gt;(KI$44-KJ$44),(KI$44-Sheep!$R$322-Sheep!$N$253                                )&lt;=0),"WeanAlt2","")
&amp;IFERROR(IF(AND((KI$44-KI49                                                                                     )&gt;(KI$44-KJ$44),(KI$44-KI49                                                                                     )&lt;=0),"Join-"    &amp;KI48,""),"")
&amp;IFERROR(IF(AND((KI$44-KI49-INDEX(Sheep!$V$327:$V$334,KI48,1))&gt;(KI$44-KJ$44),(KI$44-KI49-INDEX(Sheep!$V$327:$V$334,KI48,1))&lt;=0),"Scan-"  &amp;KI48,""),"")
&amp;IFERROR(IF(AND((KI$44-KI49-150                                                                            )&gt;(KI$44-KJ$44),(KI$44-KI49-150                                                                             )&lt;=0),"Birth-" &amp;KI48,""),"")
&amp;IFERROR(IF(AND((KI$44-KI49-150-Sheep!$R$320                                           )&gt;(KI$44-KJ$44),(KI$44-KI49-150-Sheep!$R$320                                            )&lt;=0),"Wean-"&amp;KI48,""),"")
&amp;IFERROR(IF(AND((KI$44-KI49-150-Sheep!$R$321                                           )&gt;(KI$44-KJ$44),(KI$44-KI49-150-Sheep!$R$321                                            )&lt;=0),"Alt1-"   &amp;KI48,""),"")
&amp;IFERROR(IF(AND((KI$44-KI49-150-Sheep!$R$322                                           )&gt;(KI$44-KJ$44),(KI$44-KI49-150-Sheep!$R$322                                            )&lt;=0),"Alt2-"   &amp;KI48,""),"")</f>
        <v>Birth-5</v>
      </c>
      <c r="KJ50" s="440" t="str">
        <f xml:space="preserve">                    IF(AND((KJ$44                                  -Sheep!$N$253                               )&gt;(KJ$44-KK$44),(KJ$44                                  -Sheep!$N$253                                )&lt;=0),"Born","")
&amp;                   IF(AND((KJ$44-Sheep!$R$320-Sheep!$N$253                                )&gt;(KJ$44-KK$44),(KJ$44-Sheep!$R$320-Sheep!$N$253                                )&lt;=0),"WeanStd","")
&amp;                   IF(AND((KJ$44-Sheep!$R$321-Sheep!$N$253                                )&gt;(KJ$44-KK$44),(KJ$44-Sheep!$R$321-Sheep!$N$253                                )&lt;=0),"WeanAlt1","")
&amp;                   IF(AND((KJ$44-Sheep!$R$322-Sheep!$N$253                                )&gt;(KJ$44-KK$44),(KJ$44-Sheep!$R$322-Sheep!$N$253                                )&lt;=0),"WeanAlt2","")
&amp;IFERROR(IF(AND((KJ$44-KJ49                                                                                     )&gt;(KJ$44-KK$44),(KJ$44-KJ49                                                                                     )&lt;=0),"Join-"    &amp;KJ48,""),"")
&amp;IFERROR(IF(AND((KJ$44-KJ49-INDEX(Sheep!$V$327:$V$334,KJ48,1))&gt;(KJ$44-KK$44),(KJ$44-KJ49-INDEX(Sheep!$V$327:$V$334,KJ48,1))&lt;=0),"Scan-"  &amp;KJ48,""),"")
&amp;IFERROR(IF(AND((KJ$44-KJ49-150                                                                            )&gt;(KJ$44-KK$44),(KJ$44-KJ49-150                                                                             )&lt;=0),"Birth-" &amp;KJ48,""),"")
&amp;IFERROR(IF(AND((KJ$44-KJ49-150-Sheep!$R$320                                           )&gt;(KJ$44-KK$44),(KJ$44-KJ49-150-Sheep!$R$320                                            )&lt;=0),"Wean-"&amp;KJ48,""),"")
&amp;IFERROR(IF(AND((KJ$44-KJ49-150-Sheep!$R$321                                           )&gt;(KJ$44-KK$44),(KJ$44-KJ49-150-Sheep!$R$321                                            )&lt;=0),"Alt1-"   &amp;KJ48,""),"")
&amp;IFERROR(IF(AND((KJ$44-KJ49-150-Sheep!$R$322                                           )&gt;(KJ$44-KK$44),(KJ$44-KJ49-150-Sheep!$R$322                                            )&lt;=0),"Alt2-"   &amp;KJ48,""),"")</f>
        <v/>
      </c>
      <c r="KK50" s="440" t="str">
        <f xml:space="preserve">                    IF(AND((KK$44                                  -Sheep!$N$253                               )&gt;(KK$44-KL$44),(KK$44                                  -Sheep!$N$253                                )&lt;=0),"Born","")
&amp;                   IF(AND((KK$44-Sheep!$R$320-Sheep!$N$253                                )&gt;(KK$44-KL$44),(KK$44-Sheep!$R$320-Sheep!$N$253                                )&lt;=0),"WeanStd","")
&amp;                   IF(AND((KK$44-Sheep!$R$321-Sheep!$N$253                                )&gt;(KK$44-KL$44),(KK$44-Sheep!$R$321-Sheep!$N$253                                )&lt;=0),"WeanAlt1","")
&amp;                   IF(AND((KK$44-Sheep!$R$322-Sheep!$N$253                                )&gt;(KK$44-KL$44),(KK$44-Sheep!$R$322-Sheep!$N$253                                )&lt;=0),"WeanAlt2","")
&amp;IFERROR(IF(AND((KK$44-KK49                                                                                     )&gt;(KK$44-KL$44),(KK$44-KK49                                                                                     )&lt;=0),"Join-"    &amp;KK48,""),"")
&amp;IFERROR(IF(AND((KK$44-KK49-INDEX(Sheep!$V$327:$V$334,KK48,1))&gt;(KK$44-KL$44),(KK$44-KK49-INDEX(Sheep!$V$327:$V$334,KK48,1))&lt;=0),"Scan-"  &amp;KK48,""),"")
&amp;IFERROR(IF(AND((KK$44-KK49-150                                                                            )&gt;(KK$44-KL$44),(KK$44-KK49-150                                                                             )&lt;=0),"Birth-" &amp;KK48,""),"")
&amp;IFERROR(IF(AND((KK$44-KK49-150-Sheep!$R$320                                           )&gt;(KK$44-KL$44),(KK$44-KK49-150-Sheep!$R$320                                            )&lt;=0),"Wean-"&amp;KK48,""),"")
&amp;IFERROR(IF(AND((KK$44-KK49-150-Sheep!$R$321                                           )&gt;(KK$44-KL$44),(KK$44-KK49-150-Sheep!$R$321                                            )&lt;=0),"Alt1-"   &amp;KK48,""),"")
&amp;IFERROR(IF(AND((KK$44-KK49-150-Sheep!$R$322                                           )&gt;(KK$44-KL$44),(KK$44-KK49-150-Sheep!$R$322                                            )&lt;=0),"Alt2-"   &amp;KK48,""),"")</f>
        <v/>
      </c>
      <c r="KL50" s="440" t="str">
        <f xml:space="preserve">                    IF(AND((KL$44                                  -Sheep!$N$253                               )&gt;(KL$44-KM$44),(KL$44                                  -Sheep!$N$253                                )&lt;=0),"Born","")
&amp;                   IF(AND((KL$44-Sheep!$R$320-Sheep!$N$253                                )&gt;(KL$44-KM$44),(KL$44-Sheep!$R$320-Sheep!$N$253                                )&lt;=0),"WeanStd","")
&amp;                   IF(AND((KL$44-Sheep!$R$321-Sheep!$N$253                                )&gt;(KL$44-KM$44),(KL$44-Sheep!$R$321-Sheep!$N$253                                )&lt;=0),"WeanAlt1","")
&amp;                   IF(AND((KL$44-Sheep!$R$322-Sheep!$N$253                                )&gt;(KL$44-KM$44),(KL$44-Sheep!$R$322-Sheep!$N$253                                )&lt;=0),"WeanAlt2","")
&amp;IFERROR(IF(AND((KL$44-KL49                                                                                     )&gt;(KL$44-KM$44),(KL$44-KL49                                                                                     )&lt;=0),"Join-"    &amp;KL48,""),"")
&amp;IFERROR(IF(AND((KL$44-KL49-INDEX(Sheep!$V$327:$V$334,KL48,1))&gt;(KL$44-KM$44),(KL$44-KL49-INDEX(Sheep!$V$327:$V$334,KL48,1))&lt;=0),"Scan-"  &amp;KL48,""),"")
&amp;IFERROR(IF(AND((KL$44-KL49-150                                                                            )&gt;(KL$44-KM$44),(KL$44-KL49-150                                                                             )&lt;=0),"Birth-" &amp;KL48,""),"")
&amp;IFERROR(IF(AND((KL$44-KL49-150-Sheep!$R$320                                           )&gt;(KL$44-KM$44),(KL$44-KL49-150-Sheep!$R$320                                            )&lt;=0),"Wean-"&amp;KL48,""),"")
&amp;IFERROR(IF(AND((KL$44-KL49-150-Sheep!$R$321                                           )&gt;(KL$44-KM$44),(KL$44-KL49-150-Sheep!$R$321                                            )&lt;=0),"Alt1-"   &amp;KL48,""),"")
&amp;IFERROR(IF(AND((KL$44-KL49-150-Sheep!$R$322                                           )&gt;(KL$44-KM$44),(KL$44-KL49-150-Sheep!$R$322                                            )&lt;=0),"Alt2-"   &amp;KL48,""),"")</f>
        <v/>
      </c>
      <c r="KM50" s="440" t="str">
        <f xml:space="preserve">                    IF(AND((KM$44                                  -Sheep!$N$253                               )&gt;(KM$44-KN$44),(KM$44                                  -Sheep!$N$253                                )&lt;=0),"Born","")
&amp;                   IF(AND((KM$44-Sheep!$R$320-Sheep!$N$253                                )&gt;(KM$44-KN$44),(KM$44-Sheep!$R$320-Sheep!$N$253                                )&lt;=0),"WeanStd","")
&amp;                   IF(AND((KM$44-Sheep!$R$321-Sheep!$N$253                                )&gt;(KM$44-KN$44),(KM$44-Sheep!$R$321-Sheep!$N$253                                )&lt;=0),"WeanAlt1","")
&amp;                   IF(AND((KM$44-Sheep!$R$322-Sheep!$N$253                                )&gt;(KM$44-KN$44),(KM$44-Sheep!$R$322-Sheep!$N$253                                )&lt;=0),"WeanAlt2","")
&amp;IFERROR(IF(AND((KM$44-KM49                                                                                     )&gt;(KM$44-KN$44),(KM$44-KM49                                                                                     )&lt;=0),"Join-"    &amp;KM48,""),"")
&amp;IFERROR(IF(AND((KM$44-KM49-INDEX(Sheep!$V$327:$V$334,KM48,1))&gt;(KM$44-KN$44),(KM$44-KM49-INDEX(Sheep!$V$327:$V$334,KM48,1))&lt;=0),"Scan-"  &amp;KM48,""),"")
&amp;IFERROR(IF(AND((KM$44-KM49-150                                                                            )&gt;(KM$44-KN$44),(KM$44-KM49-150                                                                             )&lt;=0),"Birth-" &amp;KM48,""),"")
&amp;IFERROR(IF(AND((KM$44-KM49-150-Sheep!$R$320                                           )&gt;(KM$44-KN$44),(KM$44-KM49-150-Sheep!$R$320                                            )&lt;=0),"Wean-"&amp;KM48,""),"")
&amp;IFERROR(IF(AND((KM$44-KM49-150-Sheep!$R$321                                           )&gt;(KM$44-KN$44),(KM$44-KM49-150-Sheep!$R$321                                            )&lt;=0),"Alt1-"   &amp;KM48,""),"")
&amp;IFERROR(IF(AND((KM$44-KM49-150-Sheep!$R$322                                           )&gt;(KM$44-KN$44),(KM$44-KM49-150-Sheep!$R$322                                            )&lt;=0),"Alt2-"   &amp;KM48,""),"")</f>
        <v/>
      </c>
      <c r="KN50" s="440" t="str">
        <f xml:space="preserve">                    IF(AND((KN$44                                  -Sheep!$N$253                               )&gt;(KN$44-KO$44),(KN$44                                  -Sheep!$N$253                                )&lt;=0),"Born","")
&amp;                   IF(AND((KN$44-Sheep!$R$320-Sheep!$N$253                                )&gt;(KN$44-KO$44),(KN$44-Sheep!$R$320-Sheep!$N$253                                )&lt;=0),"WeanStd","")
&amp;                   IF(AND((KN$44-Sheep!$R$321-Sheep!$N$253                                )&gt;(KN$44-KO$44),(KN$44-Sheep!$R$321-Sheep!$N$253                                )&lt;=0),"WeanAlt1","")
&amp;                   IF(AND((KN$44-Sheep!$R$322-Sheep!$N$253                                )&gt;(KN$44-KO$44),(KN$44-Sheep!$R$322-Sheep!$N$253                                )&lt;=0),"WeanAlt2","")
&amp;IFERROR(IF(AND((KN$44-KN49                                                                                     )&gt;(KN$44-KO$44),(KN$44-KN49                                                                                     )&lt;=0),"Join-"    &amp;KN48,""),"")
&amp;IFERROR(IF(AND((KN$44-KN49-INDEX(Sheep!$V$327:$V$334,KN48,1))&gt;(KN$44-KO$44),(KN$44-KN49-INDEX(Sheep!$V$327:$V$334,KN48,1))&lt;=0),"Scan-"  &amp;KN48,""),"")
&amp;IFERROR(IF(AND((KN$44-KN49-150                                                                            )&gt;(KN$44-KO$44),(KN$44-KN49-150                                                                             )&lt;=0),"Birth-" &amp;KN48,""),"")
&amp;IFERROR(IF(AND((KN$44-KN49-150-Sheep!$R$320                                           )&gt;(KN$44-KO$44),(KN$44-KN49-150-Sheep!$R$320                                            )&lt;=0),"Wean-"&amp;KN48,""),"")
&amp;IFERROR(IF(AND((KN$44-KN49-150-Sheep!$R$321                                           )&gt;(KN$44-KO$44),(KN$44-KN49-150-Sheep!$R$321                                            )&lt;=0),"Alt1-"   &amp;KN48,""),"")
&amp;IFERROR(IF(AND((KN$44-KN49-150-Sheep!$R$322                                           )&gt;(KN$44-KO$44),(KN$44-KN49-150-Sheep!$R$322                                            )&lt;=0),"Alt2-"   &amp;KN48,""),"")</f>
        <v/>
      </c>
      <c r="KO50" s="440" t="str">
        <f xml:space="preserve">                    IF(AND((KO$44                                  -Sheep!$N$253                               )&gt;(KO$44-KP$44),(KO$44                                  -Sheep!$N$253                                )&lt;=0),"Born","")
&amp;                   IF(AND((KO$44-Sheep!$R$320-Sheep!$N$253                                )&gt;(KO$44-KP$44),(KO$44-Sheep!$R$320-Sheep!$N$253                                )&lt;=0),"WeanStd","")
&amp;                   IF(AND((KO$44-Sheep!$R$321-Sheep!$N$253                                )&gt;(KO$44-KP$44),(KO$44-Sheep!$R$321-Sheep!$N$253                                )&lt;=0),"WeanAlt1","")
&amp;                   IF(AND((KO$44-Sheep!$R$322-Sheep!$N$253                                )&gt;(KO$44-KP$44),(KO$44-Sheep!$R$322-Sheep!$N$253                                )&lt;=0),"WeanAlt2","")
&amp;IFERROR(IF(AND((KO$44-KO49                                                                                     )&gt;(KO$44-KP$44),(KO$44-KO49                                                                                     )&lt;=0),"Join-"    &amp;KO48,""),"")
&amp;IFERROR(IF(AND((KO$44-KO49-INDEX(Sheep!$V$327:$V$334,KO48,1))&gt;(KO$44-KP$44),(KO$44-KO49-INDEX(Sheep!$V$327:$V$334,KO48,1))&lt;=0),"Scan-"  &amp;KO48,""),"")
&amp;IFERROR(IF(AND((KO$44-KO49-150                                                                            )&gt;(KO$44-KP$44),(KO$44-KO49-150                                                                             )&lt;=0),"Birth-" &amp;KO48,""),"")
&amp;IFERROR(IF(AND((KO$44-KO49-150-Sheep!$R$320                                           )&gt;(KO$44-KP$44),(KO$44-KO49-150-Sheep!$R$320                                            )&lt;=0),"Wean-"&amp;KO48,""),"")
&amp;IFERROR(IF(AND((KO$44-KO49-150-Sheep!$R$321                                           )&gt;(KO$44-KP$44),(KO$44-KO49-150-Sheep!$R$321                                            )&lt;=0),"Alt1-"   &amp;KO48,""),"")
&amp;IFERROR(IF(AND((KO$44-KO49-150-Sheep!$R$322                                           )&gt;(KO$44-KP$44),(KO$44-KO49-150-Sheep!$R$322                                            )&lt;=0),"Alt2-"   &amp;KO48,""),"")</f>
        <v/>
      </c>
      <c r="KP50" s="440" t="str">
        <f xml:space="preserve">                    IF(AND((KP$44                                  -Sheep!$N$253                               )&gt;(KP$44-KQ$44),(KP$44                                  -Sheep!$N$253                                )&lt;=0),"Born","")
&amp;                   IF(AND((KP$44-Sheep!$R$320-Sheep!$N$253                                )&gt;(KP$44-KQ$44),(KP$44-Sheep!$R$320-Sheep!$N$253                                )&lt;=0),"WeanStd","")
&amp;                   IF(AND((KP$44-Sheep!$R$321-Sheep!$N$253                                )&gt;(KP$44-KQ$44),(KP$44-Sheep!$R$321-Sheep!$N$253                                )&lt;=0),"WeanAlt1","")
&amp;                   IF(AND((KP$44-Sheep!$R$322-Sheep!$N$253                                )&gt;(KP$44-KQ$44),(KP$44-Sheep!$R$322-Sheep!$N$253                                )&lt;=0),"WeanAlt2","")
&amp;IFERROR(IF(AND((KP$44-KP49                                                                                     )&gt;(KP$44-KQ$44),(KP$44-KP49                                                                                     )&lt;=0),"Join-"    &amp;KP48,""),"")
&amp;IFERROR(IF(AND((KP$44-KP49-INDEX(Sheep!$V$327:$V$334,KP48,1))&gt;(KP$44-KQ$44),(KP$44-KP49-INDEX(Sheep!$V$327:$V$334,KP48,1))&lt;=0),"Scan-"  &amp;KP48,""),"")
&amp;IFERROR(IF(AND((KP$44-KP49-150                                                                            )&gt;(KP$44-KQ$44),(KP$44-KP49-150                                                                             )&lt;=0),"Birth-" &amp;KP48,""),"")
&amp;IFERROR(IF(AND((KP$44-KP49-150-Sheep!$R$320                                           )&gt;(KP$44-KQ$44),(KP$44-KP49-150-Sheep!$R$320                                            )&lt;=0),"Wean-"&amp;KP48,""),"")
&amp;IFERROR(IF(AND((KP$44-KP49-150-Sheep!$R$321                                           )&gt;(KP$44-KQ$44),(KP$44-KP49-150-Sheep!$R$321                                            )&lt;=0),"Alt1-"   &amp;KP48,""),"")
&amp;IFERROR(IF(AND((KP$44-KP49-150-Sheep!$R$322                                           )&gt;(KP$44-KQ$44),(KP$44-KP49-150-Sheep!$R$322                                            )&lt;=0),"Alt2-"   &amp;KP48,""),"")</f>
        <v/>
      </c>
      <c r="KQ50" s="440" t="str">
        <f xml:space="preserve">                    IF(AND((KQ$44                                  -Sheep!$N$253                               )&gt;(KQ$44-KR$44),(KQ$44                                  -Sheep!$N$253                                )&lt;=0),"Born","")
&amp;                   IF(AND((KQ$44-Sheep!$R$320-Sheep!$N$253                                )&gt;(KQ$44-KR$44),(KQ$44-Sheep!$R$320-Sheep!$N$253                                )&lt;=0),"WeanStd","")
&amp;                   IF(AND((KQ$44-Sheep!$R$321-Sheep!$N$253                                )&gt;(KQ$44-KR$44),(KQ$44-Sheep!$R$321-Sheep!$N$253                                )&lt;=0),"WeanAlt1","")
&amp;                   IF(AND((KQ$44-Sheep!$R$322-Sheep!$N$253                                )&gt;(KQ$44-KR$44),(KQ$44-Sheep!$R$322-Sheep!$N$253                                )&lt;=0),"WeanAlt2","")
&amp;IFERROR(IF(AND((KQ$44-KQ49                                                                                     )&gt;(KQ$44-KR$44),(KQ$44-KQ49                                                                                     )&lt;=0),"Join-"    &amp;KQ48,""),"")
&amp;IFERROR(IF(AND((KQ$44-KQ49-INDEX(Sheep!$V$327:$V$334,KQ48,1))&gt;(KQ$44-KR$44),(KQ$44-KQ49-INDEX(Sheep!$V$327:$V$334,KQ48,1))&lt;=0),"Scan-"  &amp;KQ48,""),"")
&amp;IFERROR(IF(AND((KQ$44-KQ49-150                                                                            )&gt;(KQ$44-KR$44),(KQ$44-KQ49-150                                                                             )&lt;=0),"Birth-" &amp;KQ48,""),"")
&amp;IFERROR(IF(AND((KQ$44-KQ49-150-Sheep!$R$320                                           )&gt;(KQ$44-KR$44),(KQ$44-KQ49-150-Sheep!$R$320                                            )&lt;=0),"Wean-"&amp;KQ48,""),"")
&amp;IFERROR(IF(AND((KQ$44-KQ49-150-Sheep!$R$321                                           )&gt;(KQ$44-KR$44),(KQ$44-KQ49-150-Sheep!$R$321                                            )&lt;=0),"Alt1-"   &amp;KQ48,""),"")
&amp;IFERROR(IF(AND((KQ$44-KQ49-150-Sheep!$R$322                                           )&gt;(KQ$44-KR$44),(KQ$44-KQ49-150-Sheep!$R$322                                            )&lt;=0),"Alt2-"   &amp;KQ48,""),"")</f>
        <v/>
      </c>
      <c r="KR50" s="440" t="str">
        <f xml:space="preserve">                    IF(AND((KR$44                                  -Sheep!$N$253                               )&gt;(KR$44-KS$44),(KR$44                                  -Sheep!$N$253                                )&lt;=0),"Born","")
&amp;                   IF(AND((KR$44-Sheep!$R$320-Sheep!$N$253                                )&gt;(KR$44-KS$44),(KR$44-Sheep!$R$320-Sheep!$N$253                                )&lt;=0),"WeanStd","")
&amp;                   IF(AND((KR$44-Sheep!$R$321-Sheep!$N$253                                )&gt;(KR$44-KS$44),(KR$44-Sheep!$R$321-Sheep!$N$253                                )&lt;=0),"WeanAlt1","")
&amp;                   IF(AND((KR$44-Sheep!$R$322-Sheep!$N$253                                )&gt;(KR$44-KS$44),(KR$44-Sheep!$R$322-Sheep!$N$253                                )&lt;=0),"WeanAlt2","")
&amp;IFERROR(IF(AND((KR$44-KR49                                                                                     )&gt;(KR$44-KS$44),(KR$44-KR49                                                                                     )&lt;=0),"Join-"    &amp;KR48,""),"")
&amp;IFERROR(IF(AND((KR$44-KR49-INDEX(Sheep!$V$327:$V$334,KR48,1))&gt;(KR$44-KS$44),(KR$44-KR49-INDEX(Sheep!$V$327:$V$334,KR48,1))&lt;=0),"Scan-"  &amp;KR48,""),"")
&amp;IFERROR(IF(AND((KR$44-KR49-150                                                                            )&gt;(KR$44-KS$44),(KR$44-KR49-150                                                                             )&lt;=0),"Birth-" &amp;KR48,""),"")
&amp;IFERROR(IF(AND((KR$44-KR49-150-Sheep!$R$320                                           )&gt;(KR$44-KS$44),(KR$44-KR49-150-Sheep!$R$320                                            )&lt;=0),"Wean-"&amp;KR48,""),"")
&amp;IFERROR(IF(AND((KR$44-KR49-150-Sheep!$R$321                                           )&gt;(KR$44-KS$44),(KR$44-KR49-150-Sheep!$R$321                                            )&lt;=0),"Alt1-"   &amp;KR48,""),"")
&amp;IFERROR(IF(AND((KR$44-KR49-150-Sheep!$R$322                                           )&gt;(KR$44-KS$44),(KR$44-KR49-150-Sheep!$R$322                                            )&lt;=0),"Alt2-"   &amp;KR48,""),"")</f>
        <v/>
      </c>
      <c r="KS50" s="440" t="str">
        <f xml:space="preserve">                    IF(AND((KS$44                                  -Sheep!$N$253                               )&gt;(KS$44-KT$44),(KS$44                                  -Sheep!$N$253                                )&lt;=0),"Born","")
&amp;                   IF(AND((KS$44-Sheep!$R$320-Sheep!$N$253                                )&gt;(KS$44-KT$44),(KS$44-Sheep!$R$320-Sheep!$N$253                                )&lt;=0),"WeanStd","")
&amp;                   IF(AND((KS$44-Sheep!$R$321-Sheep!$N$253                                )&gt;(KS$44-KT$44),(KS$44-Sheep!$R$321-Sheep!$N$253                                )&lt;=0),"WeanAlt1","")
&amp;                   IF(AND((KS$44-Sheep!$R$322-Sheep!$N$253                                )&gt;(KS$44-KT$44),(KS$44-Sheep!$R$322-Sheep!$N$253                                )&lt;=0),"WeanAlt2","")
&amp;IFERROR(IF(AND((KS$44-KS49                                                                                     )&gt;(KS$44-KT$44),(KS$44-KS49                                                                                     )&lt;=0),"Join-"    &amp;KS48,""),"")
&amp;IFERROR(IF(AND((KS$44-KS49-INDEX(Sheep!$V$327:$V$334,KS48,1))&gt;(KS$44-KT$44),(KS$44-KS49-INDEX(Sheep!$V$327:$V$334,KS48,1))&lt;=0),"Scan-"  &amp;KS48,""),"")
&amp;IFERROR(IF(AND((KS$44-KS49-150                                                                            )&gt;(KS$44-KT$44),(KS$44-KS49-150                                                                             )&lt;=0),"Birth-" &amp;KS48,""),"")
&amp;IFERROR(IF(AND((KS$44-KS49-150-Sheep!$R$320                                           )&gt;(KS$44-KT$44),(KS$44-KS49-150-Sheep!$R$320                                            )&lt;=0),"Wean-"&amp;KS48,""),"")
&amp;IFERROR(IF(AND((KS$44-KS49-150-Sheep!$R$321                                           )&gt;(KS$44-KT$44),(KS$44-KS49-150-Sheep!$R$321                                            )&lt;=0),"Alt1-"   &amp;KS48,""),"")
&amp;IFERROR(IF(AND((KS$44-KS49-150-Sheep!$R$322                                           )&gt;(KS$44-KT$44),(KS$44-KS49-150-Sheep!$R$322                                            )&lt;=0),"Alt2-"   &amp;KS48,""),"")</f>
        <v/>
      </c>
      <c r="KT50" s="440" t="str">
        <f xml:space="preserve">                    IF(AND((KT$44                                  -Sheep!$N$253                               )&gt;(KT$44-KU$44),(KT$44                                  -Sheep!$N$253                                )&lt;=0),"Born","")
&amp;                   IF(AND((KT$44-Sheep!$R$320-Sheep!$N$253                                )&gt;(KT$44-KU$44),(KT$44-Sheep!$R$320-Sheep!$N$253                                )&lt;=0),"WeanStd","")
&amp;                   IF(AND((KT$44-Sheep!$R$321-Sheep!$N$253                                )&gt;(KT$44-KU$44),(KT$44-Sheep!$R$321-Sheep!$N$253                                )&lt;=0),"WeanAlt1","")
&amp;                   IF(AND((KT$44-Sheep!$R$322-Sheep!$N$253                                )&gt;(KT$44-KU$44),(KT$44-Sheep!$R$322-Sheep!$N$253                                )&lt;=0),"WeanAlt2","")
&amp;IFERROR(IF(AND((KT$44-KT49                                                                                     )&gt;(KT$44-KU$44),(KT$44-KT49                                                                                     )&lt;=0),"Join-"    &amp;KT48,""),"")
&amp;IFERROR(IF(AND((KT$44-KT49-INDEX(Sheep!$V$327:$V$334,KT48,1))&gt;(KT$44-KU$44),(KT$44-KT49-INDEX(Sheep!$V$327:$V$334,KT48,1))&lt;=0),"Scan-"  &amp;KT48,""),"")
&amp;IFERROR(IF(AND((KT$44-KT49-150                                                                            )&gt;(KT$44-KU$44),(KT$44-KT49-150                                                                             )&lt;=0),"Birth-" &amp;KT48,""),"")
&amp;IFERROR(IF(AND((KT$44-KT49-150-Sheep!$R$320                                           )&gt;(KT$44-KU$44),(KT$44-KT49-150-Sheep!$R$320                                            )&lt;=0),"Wean-"&amp;KT48,""),"")
&amp;IFERROR(IF(AND((KT$44-KT49-150-Sheep!$R$321                                           )&gt;(KT$44-KU$44),(KT$44-KT49-150-Sheep!$R$321                                            )&lt;=0),"Alt1-"   &amp;KT48,""),"")
&amp;IFERROR(IF(AND((KT$44-KT49-150-Sheep!$R$322                                           )&gt;(KT$44-KU$44),(KT$44-KT49-150-Sheep!$R$322                                            )&lt;=0),"Alt2-"   &amp;KT48,""),"")</f>
        <v/>
      </c>
      <c r="KU50" s="440" t="str">
        <f xml:space="preserve">                    IF(AND((KU$44                                  -Sheep!$N$253                               )&gt;(KU$44-KV$44),(KU$44                                  -Sheep!$N$253                                )&lt;=0),"Born","")
&amp;                   IF(AND((KU$44-Sheep!$R$320-Sheep!$N$253                                )&gt;(KU$44-KV$44),(KU$44-Sheep!$R$320-Sheep!$N$253                                )&lt;=0),"WeanStd","")
&amp;                   IF(AND((KU$44-Sheep!$R$321-Sheep!$N$253                                )&gt;(KU$44-KV$44),(KU$44-Sheep!$R$321-Sheep!$N$253                                )&lt;=0),"WeanAlt1","")
&amp;                   IF(AND((KU$44-Sheep!$R$322-Sheep!$N$253                                )&gt;(KU$44-KV$44),(KU$44-Sheep!$R$322-Sheep!$N$253                                )&lt;=0),"WeanAlt2","")
&amp;IFERROR(IF(AND((KU$44-KU49                                                                                     )&gt;(KU$44-KV$44),(KU$44-KU49                                                                                     )&lt;=0),"Join-"    &amp;KU48,""),"")
&amp;IFERROR(IF(AND((KU$44-KU49-INDEX(Sheep!$V$327:$V$334,KU48,1))&gt;(KU$44-KV$44),(KU$44-KU49-INDEX(Sheep!$V$327:$V$334,KU48,1))&lt;=0),"Scan-"  &amp;KU48,""),"")
&amp;IFERROR(IF(AND((KU$44-KU49-150                                                                            )&gt;(KU$44-KV$44),(KU$44-KU49-150                                                                             )&lt;=0),"Birth-" &amp;KU48,""),"")
&amp;IFERROR(IF(AND((KU$44-KU49-150-Sheep!$R$320                                           )&gt;(KU$44-KV$44),(KU$44-KU49-150-Sheep!$R$320                                            )&lt;=0),"Wean-"&amp;KU48,""),"")
&amp;IFERROR(IF(AND((KU$44-KU49-150-Sheep!$R$321                                           )&gt;(KU$44-KV$44),(KU$44-KU49-150-Sheep!$R$321                                            )&lt;=0),"Alt1-"   &amp;KU48,""),"")
&amp;IFERROR(IF(AND((KU$44-KU49-150-Sheep!$R$322                                           )&gt;(KU$44-KV$44),(KU$44-KU49-150-Sheep!$R$322                                            )&lt;=0),"Alt2-"   &amp;KU48,""),"")</f>
        <v/>
      </c>
      <c r="KV50" s="440" t="str">
        <f xml:space="preserve">                    IF(AND((KV$44                                  -Sheep!$N$253                               )&gt;(KV$44-KW$44),(KV$44                                  -Sheep!$N$253                                )&lt;=0),"Born","")
&amp;                   IF(AND((KV$44-Sheep!$R$320-Sheep!$N$253                                )&gt;(KV$44-KW$44),(KV$44-Sheep!$R$320-Sheep!$N$253                                )&lt;=0),"WeanStd","")
&amp;                   IF(AND((KV$44-Sheep!$R$321-Sheep!$N$253                                )&gt;(KV$44-KW$44),(KV$44-Sheep!$R$321-Sheep!$N$253                                )&lt;=0),"WeanAlt1","")
&amp;                   IF(AND((KV$44-Sheep!$R$322-Sheep!$N$253                                )&gt;(KV$44-KW$44),(KV$44-Sheep!$R$322-Sheep!$N$253                                )&lt;=0),"WeanAlt2","")
&amp;IFERROR(IF(AND((KV$44-KV49                                                                                     )&gt;(KV$44-KW$44),(KV$44-KV49                                                                                     )&lt;=0),"Join-"    &amp;KV48,""),"")
&amp;IFERROR(IF(AND((KV$44-KV49-INDEX(Sheep!$V$327:$V$334,KV48,1))&gt;(KV$44-KW$44),(KV$44-KV49-INDEX(Sheep!$V$327:$V$334,KV48,1))&lt;=0),"Scan-"  &amp;KV48,""),"")
&amp;IFERROR(IF(AND((KV$44-KV49-150                                                                            )&gt;(KV$44-KW$44),(KV$44-KV49-150                                                                             )&lt;=0),"Birth-" &amp;KV48,""),"")
&amp;IFERROR(IF(AND((KV$44-KV49-150-Sheep!$R$320                                           )&gt;(KV$44-KW$44),(KV$44-KV49-150-Sheep!$R$320                                            )&lt;=0),"Wean-"&amp;KV48,""),"")
&amp;IFERROR(IF(AND((KV$44-KV49-150-Sheep!$R$321                                           )&gt;(KV$44-KW$44),(KV$44-KV49-150-Sheep!$R$321                                            )&lt;=0),"Alt1-"   &amp;KV48,""),"")
&amp;IFERROR(IF(AND((KV$44-KV49-150-Sheep!$R$322                                           )&gt;(KV$44-KW$44),(KV$44-KV49-150-Sheep!$R$322                                            )&lt;=0),"Alt2-"   &amp;KV48,""),"")</f>
        <v>Wean-5</v>
      </c>
      <c r="KW50" s="440" t="str">
        <f xml:space="preserve">                    IF(AND((KW$44                                  -Sheep!$N$253                               )&gt;(KW$44-KX$44),(KW$44                                  -Sheep!$N$253                                )&lt;=0),"Born","")
&amp;                   IF(AND((KW$44-Sheep!$R$320-Sheep!$N$253                                )&gt;(KW$44-KX$44),(KW$44-Sheep!$R$320-Sheep!$N$253                                )&lt;=0),"WeanStd","")
&amp;                   IF(AND((KW$44-Sheep!$R$321-Sheep!$N$253                                )&gt;(KW$44-KX$44),(KW$44-Sheep!$R$321-Sheep!$N$253                                )&lt;=0),"WeanAlt1","")
&amp;                   IF(AND((KW$44-Sheep!$R$322-Sheep!$N$253                                )&gt;(KW$44-KX$44),(KW$44-Sheep!$R$322-Sheep!$N$253                                )&lt;=0),"WeanAlt2","")
&amp;IFERROR(IF(AND((KW$44-KW49                                                                                     )&gt;(KW$44-KX$44),(KW$44-KW49                                                                                     )&lt;=0),"Join-"    &amp;KW48,""),"")
&amp;IFERROR(IF(AND((KW$44-KW49-INDEX(Sheep!$V$327:$V$334,KW48,1))&gt;(KW$44-KX$44),(KW$44-KW49-INDEX(Sheep!$V$327:$V$334,KW48,1))&lt;=0),"Scan-"  &amp;KW48,""),"")
&amp;IFERROR(IF(AND((KW$44-KW49-150                                                                            )&gt;(KW$44-KX$44),(KW$44-KW49-150                                                                             )&lt;=0),"Birth-" &amp;KW48,""),"")
&amp;IFERROR(IF(AND((KW$44-KW49-150-Sheep!$R$320                                           )&gt;(KW$44-KX$44),(KW$44-KW49-150-Sheep!$R$320                                            )&lt;=0),"Wean-"&amp;KW48,""),"")
&amp;IFERROR(IF(AND((KW$44-KW49-150-Sheep!$R$321                                           )&gt;(KW$44-KX$44),(KW$44-KW49-150-Sheep!$R$321                                            )&lt;=0),"Alt1-"   &amp;KW48,""),"")
&amp;IFERROR(IF(AND((KW$44-KW49-150-Sheep!$R$322                                           )&gt;(KW$44-KX$44),(KW$44-KW49-150-Sheep!$R$322                                            )&lt;=0),"Alt2-"   &amp;KW48,""),"")</f>
        <v/>
      </c>
      <c r="KX50" s="440" t="str">
        <f xml:space="preserve">                    IF(AND((KX$44                                  -Sheep!$N$253                               )&gt;(KX$44-KY$44),(KX$44                                  -Sheep!$N$253                                )&lt;=0),"Born","")
&amp;                   IF(AND((KX$44-Sheep!$R$320-Sheep!$N$253                                )&gt;(KX$44-KY$44),(KX$44-Sheep!$R$320-Sheep!$N$253                                )&lt;=0),"WeanStd","")
&amp;                   IF(AND((KX$44-Sheep!$R$321-Sheep!$N$253                                )&gt;(KX$44-KY$44),(KX$44-Sheep!$R$321-Sheep!$N$253                                )&lt;=0),"WeanAlt1","")
&amp;                   IF(AND((KX$44-Sheep!$R$322-Sheep!$N$253                                )&gt;(KX$44-KY$44),(KX$44-Sheep!$R$322-Sheep!$N$253                                )&lt;=0),"WeanAlt2","")
&amp;IFERROR(IF(AND((KX$44-KX49                                                                                     )&gt;(KX$44-KY$44),(KX$44-KX49                                                                                     )&lt;=0),"Join-"    &amp;KX48,""),"")
&amp;IFERROR(IF(AND((KX$44-KX49-INDEX(Sheep!$V$327:$V$334,KX48,1))&gt;(KX$44-KY$44),(KX$44-KX49-INDEX(Sheep!$V$327:$V$334,KX48,1))&lt;=0),"Scan-"  &amp;KX48,""),"")
&amp;IFERROR(IF(AND((KX$44-KX49-150                                                                            )&gt;(KX$44-KY$44),(KX$44-KX49-150                                                                             )&lt;=0),"Birth-" &amp;KX48,""),"")
&amp;IFERROR(IF(AND((KX$44-KX49-150-Sheep!$R$320                                           )&gt;(KX$44-KY$44),(KX$44-KX49-150-Sheep!$R$320                                            )&lt;=0),"Wean-"&amp;KX48,""),"")
&amp;IFERROR(IF(AND((KX$44-KX49-150-Sheep!$R$321                                           )&gt;(KX$44-KY$44),(KX$44-KX49-150-Sheep!$R$321                                            )&lt;=0),"Alt1-"   &amp;KX48,""),"")
&amp;IFERROR(IF(AND((KX$44-KX49-150-Sheep!$R$322                                           )&gt;(KX$44-KY$44),(KX$44-KX49-150-Sheep!$R$322                                            )&lt;=0),"Alt2-"   &amp;KX48,""),"")</f>
        <v/>
      </c>
      <c r="KY50" s="440" t="str">
        <f xml:space="preserve">                    IF(AND((KY$44                                  -Sheep!$N$253                               )&gt;(KY$44-KZ$44),(KY$44                                  -Sheep!$N$253                                )&lt;=0),"Born","")
&amp;                   IF(AND((KY$44-Sheep!$R$320-Sheep!$N$253                                )&gt;(KY$44-KZ$44),(KY$44-Sheep!$R$320-Sheep!$N$253                                )&lt;=0),"WeanStd","")
&amp;                   IF(AND((KY$44-Sheep!$R$321-Sheep!$N$253                                )&gt;(KY$44-KZ$44),(KY$44-Sheep!$R$321-Sheep!$N$253                                )&lt;=0),"WeanAlt1","")
&amp;                   IF(AND((KY$44-Sheep!$R$322-Sheep!$N$253                                )&gt;(KY$44-KZ$44),(KY$44-Sheep!$R$322-Sheep!$N$253                                )&lt;=0),"WeanAlt2","")
&amp;IFERROR(IF(AND((KY$44-KY49                                                                                     )&gt;(KY$44-KZ$44),(KY$44-KY49                                                                                     )&lt;=0),"Join-"    &amp;KY48,""),"")
&amp;IFERROR(IF(AND((KY$44-KY49-INDEX(Sheep!$V$327:$V$334,KY48,1))&gt;(KY$44-KZ$44),(KY$44-KY49-INDEX(Sheep!$V$327:$V$334,KY48,1))&lt;=0),"Scan-"  &amp;KY48,""),"")
&amp;IFERROR(IF(AND((KY$44-KY49-150                                                                            )&gt;(KY$44-KZ$44),(KY$44-KY49-150                                                                             )&lt;=0),"Birth-" &amp;KY48,""),"")
&amp;IFERROR(IF(AND((KY$44-KY49-150-Sheep!$R$320                                           )&gt;(KY$44-KZ$44),(KY$44-KY49-150-Sheep!$R$320                                            )&lt;=0),"Wean-"&amp;KY48,""),"")
&amp;IFERROR(IF(AND((KY$44-KY49-150-Sheep!$R$321                                           )&gt;(KY$44-KZ$44),(KY$44-KY49-150-Sheep!$R$321                                            )&lt;=0),"Alt1-"   &amp;KY48,""),"")
&amp;IFERROR(IF(AND((KY$44-KY49-150-Sheep!$R$322                                           )&gt;(KY$44-KZ$44),(KY$44-KY49-150-Sheep!$R$322                                            )&lt;=0),"Alt2-"   &amp;KY48,""),"")</f>
        <v/>
      </c>
      <c r="KZ50" s="440" t="str">
        <f xml:space="preserve">                    IF(AND((KZ$44                                  -Sheep!$N$253                               )&gt;(KZ$44-LA$44),(KZ$44                                  -Sheep!$N$253                                )&lt;=0),"Born","")
&amp;                   IF(AND((KZ$44-Sheep!$R$320-Sheep!$N$253                                )&gt;(KZ$44-LA$44),(KZ$44-Sheep!$R$320-Sheep!$N$253                                )&lt;=0),"WeanStd","")
&amp;                   IF(AND((KZ$44-Sheep!$R$321-Sheep!$N$253                                )&gt;(KZ$44-LA$44),(KZ$44-Sheep!$R$321-Sheep!$N$253                                )&lt;=0),"WeanAlt1","")
&amp;                   IF(AND((KZ$44-Sheep!$R$322-Sheep!$N$253                                )&gt;(KZ$44-LA$44),(KZ$44-Sheep!$R$322-Sheep!$N$253                                )&lt;=0),"WeanAlt2","")
&amp;IFERROR(IF(AND((KZ$44-KZ49                                                                                     )&gt;(KZ$44-LA$44),(KZ$44-KZ49                                                                                     )&lt;=0),"Join-"    &amp;KZ48,""),"")
&amp;IFERROR(IF(AND((KZ$44-KZ49-INDEX(Sheep!$V$327:$V$334,KZ48,1))&gt;(KZ$44-LA$44),(KZ$44-KZ49-INDEX(Sheep!$V$327:$V$334,KZ48,1))&lt;=0),"Scan-"  &amp;KZ48,""),"")
&amp;IFERROR(IF(AND((KZ$44-KZ49-150                                                                            )&gt;(KZ$44-LA$44),(KZ$44-KZ49-150                                                                             )&lt;=0),"Birth-" &amp;KZ48,""),"")
&amp;IFERROR(IF(AND((KZ$44-KZ49-150-Sheep!$R$320                                           )&gt;(KZ$44-LA$44),(KZ$44-KZ49-150-Sheep!$R$320                                            )&lt;=0),"Wean-"&amp;KZ48,""),"")
&amp;IFERROR(IF(AND((KZ$44-KZ49-150-Sheep!$R$321                                           )&gt;(KZ$44-LA$44),(KZ$44-KZ49-150-Sheep!$R$321                                            )&lt;=0),"Alt1-"   &amp;KZ48,""),"")
&amp;IFERROR(IF(AND((KZ$44-KZ49-150-Sheep!$R$322                                           )&gt;(KZ$44-LA$44),(KZ$44-KZ49-150-Sheep!$R$322                                            )&lt;=0),"Alt2-"   &amp;KZ48,""),"")</f>
        <v>Alt1-5</v>
      </c>
      <c r="LA50" s="440" t="str">
        <f xml:space="preserve">                    IF(AND((LA$44                                  -Sheep!$N$253                               )&gt;(LA$44-LB$44),(LA$44                                  -Sheep!$N$253                                )&lt;=0),"Born","")
&amp;                   IF(AND((LA$44-Sheep!$R$320-Sheep!$N$253                                )&gt;(LA$44-LB$44),(LA$44-Sheep!$R$320-Sheep!$N$253                                )&lt;=0),"WeanStd","")
&amp;                   IF(AND((LA$44-Sheep!$R$321-Sheep!$N$253                                )&gt;(LA$44-LB$44),(LA$44-Sheep!$R$321-Sheep!$N$253                                )&lt;=0),"WeanAlt1","")
&amp;                   IF(AND((LA$44-Sheep!$R$322-Sheep!$N$253                                )&gt;(LA$44-LB$44),(LA$44-Sheep!$R$322-Sheep!$N$253                                )&lt;=0),"WeanAlt2","")
&amp;IFERROR(IF(AND((LA$44-LA49                                                                                     )&gt;(LA$44-LB$44),(LA$44-LA49                                                                                     )&lt;=0),"Join-"    &amp;LA48,""),"")
&amp;IFERROR(IF(AND((LA$44-LA49-INDEX(Sheep!$V$327:$V$334,LA48,1))&gt;(LA$44-LB$44),(LA$44-LA49-INDEX(Sheep!$V$327:$V$334,LA48,1))&lt;=0),"Scan-"  &amp;LA48,""),"")
&amp;IFERROR(IF(AND((LA$44-LA49-150                                                                            )&gt;(LA$44-LB$44),(LA$44-LA49-150                                                                             )&lt;=0),"Birth-" &amp;LA48,""),"")
&amp;IFERROR(IF(AND((LA$44-LA49-150-Sheep!$R$320                                           )&gt;(LA$44-LB$44),(LA$44-LA49-150-Sheep!$R$320                                            )&lt;=0),"Wean-"&amp;LA48,""),"")
&amp;IFERROR(IF(AND((LA$44-LA49-150-Sheep!$R$321                                           )&gt;(LA$44-LB$44),(LA$44-LA49-150-Sheep!$R$321                                            )&lt;=0),"Alt1-"   &amp;LA48,""),"")
&amp;IFERROR(IF(AND((LA$44-LA49-150-Sheep!$R$322                                           )&gt;(LA$44-LB$44),(LA$44-LA49-150-Sheep!$R$322                                            )&lt;=0),"Alt2-"   &amp;LA48,""),"")</f>
        <v/>
      </c>
      <c r="LB50" s="440" t="str">
        <f xml:space="preserve">                    IF(AND((LB$44                                  -Sheep!$N$253                               )&gt;(LB$44-LC$44),(LB$44                                  -Sheep!$N$253                                )&lt;=0),"Born","")
&amp;                   IF(AND((LB$44-Sheep!$R$320-Sheep!$N$253                                )&gt;(LB$44-LC$44),(LB$44-Sheep!$R$320-Sheep!$N$253                                )&lt;=0),"WeanStd","")
&amp;                   IF(AND((LB$44-Sheep!$R$321-Sheep!$N$253                                )&gt;(LB$44-LC$44),(LB$44-Sheep!$R$321-Sheep!$N$253                                )&lt;=0),"WeanAlt1","")
&amp;                   IF(AND((LB$44-Sheep!$R$322-Sheep!$N$253                                )&gt;(LB$44-LC$44),(LB$44-Sheep!$R$322-Sheep!$N$253                                )&lt;=0),"WeanAlt2","")
&amp;IFERROR(IF(AND((LB$44-LB49                                                                                     )&gt;(LB$44-LC$44),(LB$44-LB49                                                                                     )&lt;=0),"Join-"    &amp;LB48,""),"")
&amp;IFERROR(IF(AND((LB$44-LB49-INDEX(Sheep!$V$327:$V$334,LB48,1))&gt;(LB$44-LC$44),(LB$44-LB49-INDEX(Sheep!$V$327:$V$334,LB48,1))&lt;=0),"Scan-"  &amp;LB48,""),"")
&amp;IFERROR(IF(AND((LB$44-LB49-150                                                                            )&gt;(LB$44-LC$44),(LB$44-LB49-150                                                                             )&lt;=0),"Birth-" &amp;LB48,""),"")
&amp;IFERROR(IF(AND((LB$44-LB49-150-Sheep!$R$320                                           )&gt;(LB$44-LC$44),(LB$44-LB49-150-Sheep!$R$320                                            )&lt;=0),"Wean-"&amp;LB48,""),"")
&amp;IFERROR(IF(AND((LB$44-LB49-150-Sheep!$R$321                                           )&gt;(LB$44-LC$44),(LB$44-LB49-150-Sheep!$R$321                                            )&lt;=0),"Alt1-"   &amp;LB48,""),"")
&amp;IFERROR(IF(AND((LB$44-LB49-150-Sheep!$R$322                                           )&gt;(LB$44-LC$44),(LB$44-LB49-150-Sheep!$R$322                                            )&lt;=0),"Alt2-"   &amp;LB48,""),"")</f>
        <v/>
      </c>
      <c r="LC50" s="440" t="str">
        <f xml:space="preserve">                    IF(AND((LC$44                                  -Sheep!$N$253                               )&gt;(LC$44-LD$44),(LC$44                                  -Sheep!$N$253                                )&lt;=0),"Born","")
&amp;                   IF(AND((LC$44-Sheep!$R$320-Sheep!$N$253                                )&gt;(LC$44-LD$44),(LC$44-Sheep!$R$320-Sheep!$N$253                                )&lt;=0),"WeanStd","")
&amp;                   IF(AND((LC$44-Sheep!$R$321-Sheep!$N$253                                )&gt;(LC$44-LD$44),(LC$44-Sheep!$R$321-Sheep!$N$253                                )&lt;=0),"WeanAlt1","")
&amp;                   IF(AND((LC$44-Sheep!$R$322-Sheep!$N$253                                )&gt;(LC$44-LD$44),(LC$44-Sheep!$R$322-Sheep!$N$253                                )&lt;=0),"WeanAlt2","")
&amp;IFERROR(IF(AND((LC$44-LC49                                                                                     )&gt;(LC$44-LD$44),(LC$44-LC49                                                                                     )&lt;=0),"Join-"    &amp;LC48,""),"")
&amp;IFERROR(IF(AND((LC$44-LC49-INDEX(Sheep!$V$327:$V$334,LC48,1))&gt;(LC$44-LD$44),(LC$44-LC49-INDEX(Sheep!$V$327:$V$334,LC48,1))&lt;=0),"Scan-"  &amp;LC48,""),"")
&amp;IFERROR(IF(AND((LC$44-LC49-150                                                                            )&gt;(LC$44-LD$44),(LC$44-LC49-150                                                                             )&lt;=0),"Birth-" &amp;LC48,""),"")
&amp;IFERROR(IF(AND((LC$44-LC49-150-Sheep!$R$320                                           )&gt;(LC$44-LD$44),(LC$44-LC49-150-Sheep!$R$320                                            )&lt;=0),"Wean-"&amp;LC48,""),"")
&amp;IFERROR(IF(AND((LC$44-LC49-150-Sheep!$R$321                                           )&gt;(LC$44-LD$44),(LC$44-LC49-150-Sheep!$R$321                                            )&lt;=0),"Alt1-"   &amp;LC48,""),"")
&amp;IFERROR(IF(AND((LC$44-LC49-150-Sheep!$R$322                                           )&gt;(LC$44-LD$44),(LC$44-LC49-150-Sheep!$R$322                                            )&lt;=0),"Alt2-"   &amp;LC48,""),"")</f>
        <v/>
      </c>
      <c r="LD50" s="440" t="str">
        <f xml:space="preserve">                    IF(AND((LD$44                                  -Sheep!$N$253                               )&gt;(LD$44-LE$44),(LD$44                                  -Sheep!$N$253                                )&lt;=0),"Born","")
&amp;                   IF(AND((LD$44-Sheep!$R$320-Sheep!$N$253                                )&gt;(LD$44-LE$44),(LD$44-Sheep!$R$320-Sheep!$N$253                                )&lt;=0),"WeanStd","")
&amp;                   IF(AND((LD$44-Sheep!$R$321-Sheep!$N$253                                )&gt;(LD$44-LE$44),(LD$44-Sheep!$R$321-Sheep!$N$253                                )&lt;=0),"WeanAlt1","")
&amp;                   IF(AND((LD$44-Sheep!$R$322-Sheep!$N$253                                )&gt;(LD$44-LE$44),(LD$44-Sheep!$R$322-Sheep!$N$253                                )&lt;=0),"WeanAlt2","")
&amp;IFERROR(IF(AND((LD$44-LD49                                                                                     )&gt;(LD$44-LE$44),(LD$44-LD49                                                                                     )&lt;=0),"Join-"    &amp;LD48,""),"")
&amp;IFERROR(IF(AND((LD$44-LD49-INDEX(Sheep!$V$327:$V$334,LD48,1))&gt;(LD$44-LE$44),(LD$44-LD49-INDEX(Sheep!$V$327:$V$334,LD48,1))&lt;=0),"Scan-"  &amp;LD48,""),"")
&amp;IFERROR(IF(AND((LD$44-LD49-150                                                                            )&gt;(LD$44-LE$44),(LD$44-LD49-150                                                                             )&lt;=0),"Birth-" &amp;LD48,""),"")
&amp;IFERROR(IF(AND((LD$44-LD49-150-Sheep!$R$320                                           )&gt;(LD$44-LE$44),(LD$44-LD49-150-Sheep!$R$320                                            )&lt;=0),"Wean-"&amp;LD48,""),"")
&amp;IFERROR(IF(AND((LD$44-LD49-150-Sheep!$R$321                                           )&gt;(LD$44-LE$44),(LD$44-LD49-150-Sheep!$R$321                                            )&lt;=0),"Alt1-"   &amp;LD48,""),"")
&amp;IFERROR(IF(AND((LD$44-LD49-150-Sheep!$R$322                                           )&gt;(LD$44-LE$44),(LD$44-LD49-150-Sheep!$R$322                                            )&lt;=0),"Alt2-"   &amp;LD48,""),"")</f>
        <v>Alt2-5</v>
      </c>
      <c r="LE50" s="440" t="str">
        <f xml:space="preserve">                    IF(AND((LE$44                                  -Sheep!$N$253                               )&gt;(LE$44-LF$44),(LE$44                                  -Sheep!$N$253                                )&lt;=0),"Born","")
&amp;                   IF(AND((LE$44-Sheep!$R$320-Sheep!$N$253                                )&gt;(LE$44-LF$44),(LE$44-Sheep!$R$320-Sheep!$N$253                                )&lt;=0),"WeanStd","")
&amp;                   IF(AND((LE$44-Sheep!$R$321-Sheep!$N$253                                )&gt;(LE$44-LF$44),(LE$44-Sheep!$R$321-Sheep!$N$253                                )&lt;=0),"WeanAlt1","")
&amp;                   IF(AND((LE$44-Sheep!$R$322-Sheep!$N$253                                )&gt;(LE$44-LF$44),(LE$44-Sheep!$R$322-Sheep!$N$253                                )&lt;=0),"WeanAlt2","")
&amp;IFERROR(IF(AND((LE$44-LE49                                                                                     )&gt;(LE$44-LF$44),(LE$44-LE49                                                                                     )&lt;=0),"Join-"    &amp;LE48,""),"")
&amp;IFERROR(IF(AND((LE$44-LE49-INDEX(Sheep!$V$327:$V$334,LE48,1))&gt;(LE$44-LF$44),(LE$44-LE49-INDEX(Sheep!$V$327:$V$334,LE48,1))&lt;=0),"Scan-"  &amp;LE48,""),"")
&amp;IFERROR(IF(AND((LE$44-LE49-150                                                                            )&gt;(LE$44-LF$44),(LE$44-LE49-150                                                                             )&lt;=0),"Birth-" &amp;LE48,""),"")
&amp;IFERROR(IF(AND((LE$44-LE49-150-Sheep!$R$320                                           )&gt;(LE$44-LF$44),(LE$44-LE49-150-Sheep!$R$320                                            )&lt;=0),"Wean-"&amp;LE48,""),"")
&amp;IFERROR(IF(AND((LE$44-LE49-150-Sheep!$R$321                                           )&gt;(LE$44-LF$44),(LE$44-LE49-150-Sheep!$R$321                                            )&lt;=0),"Alt1-"   &amp;LE48,""),"")
&amp;IFERROR(IF(AND((LE$44-LE49-150-Sheep!$R$322                                           )&gt;(LE$44-LF$44),(LE$44-LE49-150-Sheep!$R$322                                            )&lt;=0),"Alt2-"   &amp;LE48,""),"")</f>
        <v/>
      </c>
      <c r="LF50" s="440" t="str">
        <f xml:space="preserve">                    IF(AND((LF$44                                  -Sheep!$N$253                               )&gt;(LF$44-LG$44),(LF$44                                  -Sheep!$N$253                                )&lt;=0),"Born","")
&amp;                   IF(AND((LF$44-Sheep!$R$320-Sheep!$N$253                                )&gt;(LF$44-LG$44),(LF$44-Sheep!$R$320-Sheep!$N$253                                )&lt;=0),"WeanStd","")
&amp;                   IF(AND((LF$44-Sheep!$R$321-Sheep!$N$253                                )&gt;(LF$44-LG$44),(LF$44-Sheep!$R$321-Sheep!$N$253                                )&lt;=0),"WeanAlt1","")
&amp;                   IF(AND((LF$44-Sheep!$R$322-Sheep!$N$253                                )&gt;(LF$44-LG$44),(LF$44-Sheep!$R$322-Sheep!$N$253                                )&lt;=0),"WeanAlt2","")
&amp;IFERROR(IF(AND((LF$44-LF49                                                                                     )&gt;(LF$44-LG$44),(LF$44-LF49                                                                                     )&lt;=0),"Join-"    &amp;LF48,""),"")
&amp;IFERROR(IF(AND((LF$44-LF49-INDEX(Sheep!$V$327:$V$334,LF48,1))&gt;(LF$44-LG$44),(LF$44-LF49-INDEX(Sheep!$V$327:$V$334,LF48,1))&lt;=0),"Scan-"  &amp;LF48,""),"")
&amp;IFERROR(IF(AND((LF$44-LF49-150                                                                            )&gt;(LF$44-LG$44),(LF$44-LF49-150                                                                             )&lt;=0),"Birth-" &amp;LF48,""),"")
&amp;IFERROR(IF(AND((LF$44-LF49-150-Sheep!$R$320                                           )&gt;(LF$44-LG$44),(LF$44-LF49-150-Sheep!$R$320                                            )&lt;=0),"Wean-"&amp;LF48,""),"")
&amp;IFERROR(IF(AND((LF$44-LF49-150-Sheep!$R$321                                           )&gt;(LF$44-LG$44),(LF$44-LF49-150-Sheep!$R$321                                            )&lt;=0),"Alt1-"   &amp;LF48,""),"")
&amp;IFERROR(IF(AND((LF$44-LF49-150-Sheep!$R$322                                           )&gt;(LF$44-LG$44),(LF$44-LF49-150-Sheep!$R$322                                            )&lt;=0),"Alt2-"   &amp;LF48,""),"")</f>
        <v/>
      </c>
      <c r="LG50" s="440" t="str">
        <f xml:space="preserve">                    IF(AND((LG$44                                  -Sheep!$N$253                               )&gt;(LG$44-LH$44),(LG$44                                  -Sheep!$N$253                                )&lt;=0),"Born","")
&amp;                   IF(AND((LG$44-Sheep!$R$320-Sheep!$N$253                                )&gt;(LG$44-LH$44),(LG$44-Sheep!$R$320-Sheep!$N$253                                )&lt;=0),"WeanStd","")
&amp;                   IF(AND((LG$44-Sheep!$R$321-Sheep!$N$253                                )&gt;(LG$44-LH$44),(LG$44-Sheep!$R$321-Sheep!$N$253                                )&lt;=0),"WeanAlt1","")
&amp;                   IF(AND((LG$44-Sheep!$R$322-Sheep!$N$253                                )&gt;(LG$44-LH$44),(LG$44-Sheep!$R$322-Sheep!$N$253                                )&lt;=0),"WeanAlt2","")
&amp;IFERROR(IF(AND((LG$44-LG49                                                                                     )&gt;(LG$44-LH$44),(LG$44-LG49                                                                                     )&lt;=0),"Join-"    &amp;LG48,""),"")
&amp;IFERROR(IF(AND((LG$44-LG49-INDEX(Sheep!$V$327:$V$334,LG48,1))&gt;(LG$44-LH$44),(LG$44-LG49-INDEX(Sheep!$V$327:$V$334,LG48,1))&lt;=0),"Scan-"  &amp;LG48,""),"")
&amp;IFERROR(IF(AND((LG$44-LG49-150                                                                            )&gt;(LG$44-LH$44),(LG$44-LG49-150                                                                             )&lt;=0),"Birth-" &amp;LG48,""),"")
&amp;IFERROR(IF(AND((LG$44-LG49-150-Sheep!$R$320                                           )&gt;(LG$44-LH$44),(LG$44-LG49-150-Sheep!$R$320                                            )&lt;=0),"Wean-"&amp;LG48,""),"")
&amp;IFERROR(IF(AND((LG$44-LG49-150-Sheep!$R$321                                           )&gt;(LG$44-LH$44),(LG$44-LG49-150-Sheep!$R$321                                            )&lt;=0),"Alt1-"   &amp;LG48,""),"")
&amp;IFERROR(IF(AND((LG$44-LG49-150-Sheep!$R$322                                           )&gt;(LG$44-LH$44),(LG$44-LG49-150-Sheep!$R$322                                            )&lt;=0),"Alt2-"   &amp;LG48,""),"")</f>
        <v/>
      </c>
      <c r="LH50" s="440" t="str">
        <f xml:space="preserve">                    IF(AND((LH$44                                  -Sheep!$N$253                               )&gt;(LH$44-LI$44),(LH$44                                  -Sheep!$N$253                                )&lt;=0),"Born","")
&amp;                   IF(AND((LH$44-Sheep!$R$320-Sheep!$N$253                                )&gt;(LH$44-LI$44),(LH$44-Sheep!$R$320-Sheep!$N$253                                )&lt;=0),"WeanStd","")
&amp;                   IF(AND((LH$44-Sheep!$R$321-Sheep!$N$253                                )&gt;(LH$44-LI$44),(LH$44-Sheep!$R$321-Sheep!$N$253                                )&lt;=0),"WeanAlt1","")
&amp;                   IF(AND((LH$44-Sheep!$R$322-Sheep!$N$253                                )&gt;(LH$44-LI$44),(LH$44-Sheep!$R$322-Sheep!$N$253                                )&lt;=0),"WeanAlt2","")
&amp;IFERROR(IF(AND((LH$44-LH49                                                                                     )&gt;(LH$44-LI$44),(LH$44-LH49                                                                                     )&lt;=0),"Join-"    &amp;LH48,""),"")
&amp;IFERROR(IF(AND((LH$44-LH49-INDEX(Sheep!$V$327:$V$334,LH48,1))&gt;(LH$44-LI$44),(LH$44-LH49-INDEX(Sheep!$V$327:$V$334,LH48,1))&lt;=0),"Scan-"  &amp;LH48,""),"")
&amp;IFERROR(IF(AND((LH$44-LH49-150                                                                            )&gt;(LH$44-LI$44),(LH$44-LH49-150                                                                             )&lt;=0),"Birth-" &amp;LH48,""),"")
&amp;IFERROR(IF(AND((LH$44-LH49-150-Sheep!$R$320                                           )&gt;(LH$44-LI$44),(LH$44-LH49-150-Sheep!$R$320                                            )&lt;=0),"Wean-"&amp;LH48,""),"")
&amp;IFERROR(IF(AND((LH$44-LH49-150-Sheep!$R$321                                           )&gt;(LH$44-LI$44),(LH$44-LH49-150-Sheep!$R$321                                            )&lt;=0),"Alt1-"   &amp;LH48,""),"")
&amp;IFERROR(IF(AND((LH$44-LH49-150-Sheep!$R$322                                           )&gt;(LH$44-LI$44),(LH$44-LH49-150-Sheep!$R$322                                            )&lt;=0),"Alt2-"   &amp;LH48,""),"")</f>
        <v/>
      </c>
      <c r="LI50" s="440" t="str">
        <f xml:space="preserve">                    IF(AND((LI$44                                  -Sheep!$N$253                               )&gt;(LI$44-LJ$44),(LI$44                                  -Sheep!$N$253                                )&lt;=0),"Born","")
&amp;                   IF(AND((LI$44-Sheep!$R$320-Sheep!$N$253                                )&gt;(LI$44-LJ$44),(LI$44-Sheep!$R$320-Sheep!$N$253                                )&lt;=0),"WeanStd","")
&amp;                   IF(AND((LI$44-Sheep!$R$321-Sheep!$N$253                                )&gt;(LI$44-LJ$44),(LI$44-Sheep!$R$321-Sheep!$N$253                                )&lt;=0),"WeanAlt1","")
&amp;                   IF(AND((LI$44-Sheep!$R$322-Sheep!$N$253                                )&gt;(LI$44-LJ$44),(LI$44-Sheep!$R$322-Sheep!$N$253                                )&lt;=0),"WeanAlt2","")
&amp;IFERROR(IF(AND((LI$44-LI49                                                                                     )&gt;(LI$44-LJ$44),(LI$44-LI49                                                                                     )&lt;=0),"Join-"    &amp;LI48,""),"")
&amp;IFERROR(IF(AND((LI$44-LI49-INDEX(Sheep!$V$327:$V$334,LI48,1))&gt;(LI$44-LJ$44),(LI$44-LI49-INDEX(Sheep!$V$327:$V$334,LI48,1))&lt;=0),"Scan-"  &amp;LI48,""),"")
&amp;IFERROR(IF(AND((LI$44-LI49-150                                                                            )&gt;(LI$44-LJ$44),(LI$44-LI49-150                                                                             )&lt;=0),"Birth-" &amp;LI48,""),"")
&amp;IFERROR(IF(AND((LI$44-LI49-150-Sheep!$R$320                                           )&gt;(LI$44-LJ$44),(LI$44-LI49-150-Sheep!$R$320                                            )&lt;=0),"Wean-"&amp;LI48,""),"")
&amp;IFERROR(IF(AND((LI$44-LI49-150-Sheep!$R$321                                           )&gt;(LI$44-LJ$44),(LI$44-LI49-150-Sheep!$R$321                                            )&lt;=0),"Alt1-"   &amp;LI48,""),"")
&amp;IFERROR(IF(AND((LI$44-LI49-150-Sheep!$R$322                                           )&gt;(LI$44-LJ$44),(LI$44-LI49-150-Sheep!$R$322                                            )&lt;=0),"Alt2-"   &amp;LI48,""),"")</f>
        <v/>
      </c>
      <c r="LJ50" s="440" t="str">
        <f xml:space="preserve">                    IF(AND((LJ$44                                  -Sheep!$N$253                               )&gt;(LJ$44-LK$44),(LJ$44                                  -Sheep!$N$253                                )&lt;=0),"Born","")
&amp;                   IF(AND((LJ$44-Sheep!$R$320-Sheep!$N$253                                )&gt;(LJ$44-LK$44),(LJ$44-Sheep!$R$320-Sheep!$N$253                                )&lt;=0),"WeanStd","")
&amp;                   IF(AND((LJ$44-Sheep!$R$321-Sheep!$N$253                                )&gt;(LJ$44-LK$44),(LJ$44-Sheep!$R$321-Sheep!$N$253                                )&lt;=0),"WeanAlt1","")
&amp;                   IF(AND((LJ$44-Sheep!$R$322-Sheep!$N$253                                )&gt;(LJ$44-LK$44),(LJ$44-Sheep!$R$322-Sheep!$N$253                                )&lt;=0),"WeanAlt2","")
&amp;IFERROR(IF(AND((LJ$44-LJ49                                                                                     )&gt;(LJ$44-LK$44),(LJ$44-LJ49                                                                                     )&lt;=0),"Join-"    &amp;LJ48,""),"")
&amp;IFERROR(IF(AND((LJ$44-LJ49-INDEX(Sheep!$V$327:$V$334,LJ48,1))&gt;(LJ$44-LK$44),(LJ$44-LJ49-INDEX(Sheep!$V$327:$V$334,LJ48,1))&lt;=0),"Scan-"  &amp;LJ48,""),"")
&amp;IFERROR(IF(AND((LJ$44-LJ49-150                                                                            )&gt;(LJ$44-LK$44),(LJ$44-LJ49-150                                                                             )&lt;=0),"Birth-" &amp;LJ48,""),"")
&amp;IFERROR(IF(AND((LJ$44-LJ49-150-Sheep!$R$320                                           )&gt;(LJ$44-LK$44),(LJ$44-LJ49-150-Sheep!$R$320                                            )&lt;=0),"Wean-"&amp;LJ48,""),"")
&amp;IFERROR(IF(AND((LJ$44-LJ49-150-Sheep!$R$321                                           )&gt;(LJ$44-LK$44),(LJ$44-LJ49-150-Sheep!$R$321                                            )&lt;=0),"Alt1-"   &amp;LJ48,""),"")
&amp;IFERROR(IF(AND((LJ$44-LJ49-150-Sheep!$R$322                                           )&gt;(LJ$44-LK$44),(LJ$44-LJ49-150-Sheep!$R$322                                            )&lt;=0),"Alt2-"   &amp;LJ48,""),"")</f>
        <v/>
      </c>
      <c r="LK50" s="440" t="str">
        <f xml:space="preserve">                    IF(AND((LK$44                                  -Sheep!$N$253                               )&gt;(LK$44-LL$44),(LK$44                                  -Sheep!$N$253                                )&lt;=0),"Born","")
&amp;                   IF(AND((LK$44-Sheep!$R$320-Sheep!$N$253                                )&gt;(LK$44-LL$44),(LK$44-Sheep!$R$320-Sheep!$N$253                                )&lt;=0),"WeanStd","")
&amp;                   IF(AND((LK$44-Sheep!$R$321-Sheep!$N$253                                )&gt;(LK$44-LL$44),(LK$44-Sheep!$R$321-Sheep!$N$253                                )&lt;=0),"WeanAlt1","")
&amp;                   IF(AND((LK$44-Sheep!$R$322-Sheep!$N$253                                )&gt;(LK$44-LL$44),(LK$44-Sheep!$R$322-Sheep!$N$253                                )&lt;=0),"WeanAlt2","")
&amp;IFERROR(IF(AND((LK$44-LK49                                                                                     )&gt;(LK$44-LL$44),(LK$44-LK49                                                                                     )&lt;=0),"Join-"    &amp;LK48,""),"")
&amp;IFERROR(IF(AND((LK$44-LK49-INDEX(Sheep!$V$327:$V$334,LK48,1))&gt;(LK$44-LL$44),(LK$44-LK49-INDEX(Sheep!$V$327:$V$334,LK48,1))&lt;=0),"Scan-"  &amp;LK48,""),"")
&amp;IFERROR(IF(AND((LK$44-LK49-150                                                                            )&gt;(LK$44-LL$44),(LK$44-LK49-150                                                                             )&lt;=0),"Birth-" &amp;LK48,""),"")
&amp;IFERROR(IF(AND((LK$44-LK49-150-Sheep!$R$320                                           )&gt;(LK$44-LL$44),(LK$44-LK49-150-Sheep!$R$320                                            )&lt;=0),"Wean-"&amp;LK48,""),"")
&amp;IFERROR(IF(AND((LK$44-LK49-150-Sheep!$R$321                                           )&gt;(LK$44-LL$44),(LK$44-LK49-150-Sheep!$R$321                                            )&lt;=0),"Alt1-"   &amp;LK48,""),"")
&amp;IFERROR(IF(AND((LK$44-LK49-150-Sheep!$R$322                                           )&gt;(LK$44-LL$44),(LK$44-LK49-150-Sheep!$R$322                                            )&lt;=0),"Alt2-"   &amp;LK48,""),"")</f>
        <v/>
      </c>
      <c r="LL50" s="440" t="str">
        <f xml:space="preserve">                    IF(AND((LL$44                                  -Sheep!$N$253                               )&gt;(LL$44-LM$44),(LL$44                                  -Sheep!$N$253                                )&lt;=0),"Born","")
&amp;                   IF(AND((LL$44-Sheep!$R$320-Sheep!$N$253                                )&gt;(LL$44-LM$44),(LL$44-Sheep!$R$320-Sheep!$N$253                                )&lt;=0),"WeanStd","")
&amp;                   IF(AND((LL$44-Sheep!$R$321-Sheep!$N$253                                )&gt;(LL$44-LM$44),(LL$44-Sheep!$R$321-Sheep!$N$253                                )&lt;=0),"WeanAlt1","")
&amp;                   IF(AND((LL$44-Sheep!$R$322-Sheep!$N$253                                )&gt;(LL$44-LM$44),(LL$44-Sheep!$R$322-Sheep!$N$253                                )&lt;=0),"WeanAlt2","")
&amp;IFERROR(IF(AND((LL$44-LL49                                                                                     )&gt;(LL$44-LM$44),(LL$44-LL49                                                                                     )&lt;=0),"Join-"    &amp;LL48,""),"")
&amp;IFERROR(IF(AND((LL$44-LL49-INDEX(Sheep!$V$327:$V$334,LL48,1))&gt;(LL$44-LM$44),(LL$44-LL49-INDEX(Sheep!$V$327:$V$334,LL48,1))&lt;=0),"Scan-"  &amp;LL48,""),"")
&amp;IFERROR(IF(AND((LL$44-LL49-150                                                                            )&gt;(LL$44-LM$44),(LL$44-LL49-150                                                                             )&lt;=0),"Birth-" &amp;LL48,""),"")
&amp;IFERROR(IF(AND((LL$44-LL49-150-Sheep!$R$320                                           )&gt;(LL$44-LM$44),(LL$44-LL49-150-Sheep!$R$320                                            )&lt;=0),"Wean-"&amp;LL48,""),"")
&amp;IFERROR(IF(AND((LL$44-LL49-150-Sheep!$R$321                                           )&gt;(LL$44-LM$44),(LL$44-LL49-150-Sheep!$R$321                                            )&lt;=0),"Alt1-"   &amp;LL48,""),"")
&amp;IFERROR(IF(AND((LL$44-LL49-150-Sheep!$R$322                                           )&gt;(LL$44-LM$44),(LL$44-LL49-150-Sheep!$R$322                                            )&lt;=0),"Alt2-"   &amp;LL48,""),"")</f>
        <v/>
      </c>
      <c r="LM50" s="440" t="str">
        <f xml:space="preserve">                    IF(AND((LM$44                                  -Sheep!$N$253                               )&gt;(LM$44-LN$44),(LM$44                                  -Sheep!$N$253                                )&lt;=0),"Born","")
&amp;                   IF(AND((LM$44-Sheep!$R$320-Sheep!$N$253                                )&gt;(LM$44-LN$44),(LM$44-Sheep!$R$320-Sheep!$N$253                                )&lt;=0),"WeanStd","")
&amp;                   IF(AND((LM$44-Sheep!$R$321-Sheep!$N$253                                )&gt;(LM$44-LN$44),(LM$44-Sheep!$R$321-Sheep!$N$253                                )&lt;=0),"WeanAlt1","")
&amp;                   IF(AND((LM$44-Sheep!$R$322-Sheep!$N$253                                )&gt;(LM$44-LN$44),(LM$44-Sheep!$R$322-Sheep!$N$253                                )&lt;=0),"WeanAlt2","")
&amp;IFERROR(IF(AND((LM$44-LM49                                                                                     )&gt;(LM$44-LN$44),(LM$44-LM49                                                                                     )&lt;=0),"Join-"    &amp;LM48,""),"")
&amp;IFERROR(IF(AND((LM$44-LM49-INDEX(Sheep!$V$327:$V$334,LM48,1))&gt;(LM$44-LN$44),(LM$44-LM49-INDEX(Sheep!$V$327:$V$334,LM48,1))&lt;=0),"Scan-"  &amp;LM48,""),"")
&amp;IFERROR(IF(AND((LM$44-LM49-150                                                                            )&gt;(LM$44-LN$44),(LM$44-LM49-150                                                                             )&lt;=0),"Birth-" &amp;LM48,""),"")
&amp;IFERROR(IF(AND((LM$44-LM49-150-Sheep!$R$320                                           )&gt;(LM$44-LN$44),(LM$44-LM49-150-Sheep!$R$320                                            )&lt;=0),"Wean-"&amp;LM48,""),"")
&amp;IFERROR(IF(AND((LM$44-LM49-150-Sheep!$R$321                                           )&gt;(LM$44-LN$44),(LM$44-LM49-150-Sheep!$R$321                                            )&lt;=0),"Alt1-"   &amp;LM48,""),"")
&amp;IFERROR(IF(AND((LM$44-LM49-150-Sheep!$R$322                                           )&gt;(LM$44-LN$44),(LM$44-LM49-150-Sheep!$R$322                                            )&lt;=0),"Alt2-"   &amp;LM48,""),"")</f>
        <v>Join-6</v>
      </c>
      <c r="LN50" s="440" t="str">
        <f xml:space="preserve">                    IF(AND((LN$44                                  -Sheep!$N$253                               )&gt;(LN$44-LO$44),(LN$44                                  -Sheep!$N$253                                )&lt;=0),"Born","")
&amp;                   IF(AND((LN$44-Sheep!$R$320-Sheep!$N$253                                )&gt;(LN$44-LO$44),(LN$44-Sheep!$R$320-Sheep!$N$253                                )&lt;=0),"WeanStd","")
&amp;                   IF(AND((LN$44-Sheep!$R$321-Sheep!$N$253                                )&gt;(LN$44-LO$44),(LN$44-Sheep!$R$321-Sheep!$N$253                                )&lt;=0),"WeanAlt1","")
&amp;                   IF(AND((LN$44-Sheep!$R$322-Sheep!$N$253                                )&gt;(LN$44-LO$44),(LN$44-Sheep!$R$322-Sheep!$N$253                                )&lt;=0),"WeanAlt2","")
&amp;IFERROR(IF(AND((LN$44-LN49                                                                                     )&gt;(LN$44-LO$44),(LN$44-LN49                                                                                     )&lt;=0),"Join-"    &amp;LN48,""),"")
&amp;IFERROR(IF(AND((LN$44-LN49-INDEX(Sheep!$V$327:$V$334,LN48,1))&gt;(LN$44-LO$44),(LN$44-LN49-INDEX(Sheep!$V$327:$V$334,LN48,1))&lt;=0),"Scan-"  &amp;LN48,""),"")
&amp;IFERROR(IF(AND((LN$44-LN49-150                                                                            )&gt;(LN$44-LO$44),(LN$44-LN49-150                                                                             )&lt;=0),"Birth-" &amp;LN48,""),"")
&amp;IFERROR(IF(AND((LN$44-LN49-150-Sheep!$R$320                                           )&gt;(LN$44-LO$44),(LN$44-LN49-150-Sheep!$R$320                                            )&lt;=0),"Wean-"&amp;LN48,""),"")
&amp;IFERROR(IF(AND((LN$44-LN49-150-Sheep!$R$321                                           )&gt;(LN$44-LO$44),(LN$44-LN49-150-Sheep!$R$321                                            )&lt;=0),"Alt1-"   &amp;LN48,""),"")
&amp;IFERROR(IF(AND((LN$44-LN49-150-Sheep!$R$322                                           )&gt;(LN$44-LO$44),(LN$44-LN49-150-Sheep!$R$322                                            )&lt;=0),"Alt2-"   &amp;LN48,""),"")</f>
        <v/>
      </c>
      <c r="LO50" s="440" t="str">
        <f xml:space="preserve">                    IF(AND((LO$44                                  -Sheep!$N$253                               )&gt;(LO$44-LP$44),(LO$44                                  -Sheep!$N$253                                )&lt;=0),"Born","")
&amp;                   IF(AND((LO$44-Sheep!$R$320-Sheep!$N$253                                )&gt;(LO$44-LP$44),(LO$44-Sheep!$R$320-Sheep!$N$253                                )&lt;=0),"WeanStd","")
&amp;                   IF(AND((LO$44-Sheep!$R$321-Sheep!$N$253                                )&gt;(LO$44-LP$44),(LO$44-Sheep!$R$321-Sheep!$N$253                                )&lt;=0),"WeanAlt1","")
&amp;                   IF(AND((LO$44-Sheep!$R$322-Sheep!$N$253                                )&gt;(LO$44-LP$44),(LO$44-Sheep!$R$322-Sheep!$N$253                                )&lt;=0),"WeanAlt2","")
&amp;IFERROR(IF(AND((LO$44-LO49                                                                                     )&gt;(LO$44-LP$44),(LO$44-LO49                                                                                     )&lt;=0),"Join-"    &amp;LO48,""),"")
&amp;IFERROR(IF(AND((LO$44-LO49-INDEX(Sheep!$V$327:$V$334,LO48,1))&gt;(LO$44-LP$44),(LO$44-LO49-INDEX(Sheep!$V$327:$V$334,LO48,1))&lt;=0),"Scan-"  &amp;LO48,""),"")
&amp;IFERROR(IF(AND((LO$44-LO49-150                                                                            )&gt;(LO$44-LP$44),(LO$44-LO49-150                                                                             )&lt;=0),"Birth-" &amp;LO48,""),"")
&amp;IFERROR(IF(AND((LO$44-LO49-150-Sheep!$R$320                                           )&gt;(LO$44-LP$44),(LO$44-LO49-150-Sheep!$R$320                                            )&lt;=0),"Wean-"&amp;LO48,""),"")
&amp;IFERROR(IF(AND((LO$44-LO49-150-Sheep!$R$321                                           )&gt;(LO$44-LP$44),(LO$44-LO49-150-Sheep!$R$321                                            )&lt;=0),"Alt1-"   &amp;LO48,""),"")
&amp;IFERROR(IF(AND((LO$44-LO49-150-Sheep!$R$322                                           )&gt;(LO$44-LP$44),(LO$44-LO49-150-Sheep!$R$322                                            )&lt;=0),"Alt2-"   &amp;LO48,""),"")</f>
        <v/>
      </c>
      <c r="LP50" s="440" t="str">
        <f xml:space="preserve">                    IF(AND((LP$44                                  -Sheep!$N$253                               )&gt;(LP$44-LQ$44),(LP$44                                  -Sheep!$N$253                                )&lt;=0),"Born","")
&amp;                   IF(AND((LP$44-Sheep!$R$320-Sheep!$N$253                                )&gt;(LP$44-LQ$44),(LP$44-Sheep!$R$320-Sheep!$N$253                                )&lt;=0),"WeanStd","")
&amp;                   IF(AND((LP$44-Sheep!$R$321-Sheep!$N$253                                )&gt;(LP$44-LQ$44),(LP$44-Sheep!$R$321-Sheep!$N$253                                )&lt;=0),"WeanAlt1","")
&amp;                   IF(AND((LP$44-Sheep!$R$322-Sheep!$N$253                                )&gt;(LP$44-LQ$44),(LP$44-Sheep!$R$322-Sheep!$N$253                                )&lt;=0),"WeanAlt2","")
&amp;IFERROR(IF(AND((LP$44-LP49                                                                                     )&gt;(LP$44-LQ$44),(LP$44-LP49                                                                                     )&lt;=0),"Join-"    &amp;LP48,""),"")
&amp;IFERROR(IF(AND((LP$44-LP49-INDEX(Sheep!$V$327:$V$334,LP48,1))&gt;(LP$44-LQ$44),(LP$44-LP49-INDEX(Sheep!$V$327:$V$334,LP48,1))&lt;=0),"Scan-"  &amp;LP48,""),"")
&amp;IFERROR(IF(AND((LP$44-LP49-150                                                                            )&gt;(LP$44-LQ$44),(LP$44-LP49-150                                                                             )&lt;=0),"Birth-" &amp;LP48,""),"")
&amp;IFERROR(IF(AND((LP$44-LP49-150-Sheep!$R$320                                           )&gt;(LP$44-LQ$44),(LP$44-LP49-150-Sheep!$R$320                                            )&lt;=0),"Wean-"&amp;LP48,""),"")
&amp;IFERROR(IF(AND((LP$44-LP49-150-Sheep!$R$321                                           )&gt;(LP$44-LQ$44),(LP$44-LP49-150-Sheep!$R$321                                            )&lt;=0),"Alt1-"   &amp;LP48,""),"")
&amp;IFERROR(IF(AND((LP$44-LP49-150-Sheep!$R$322                                           )&gt;(LP$44-LQ$44),(LP$44-LP49-150-Sheep!$R$322                                            )&lt;=0),"Alt2-"   &amp;LP48,""),"")</f>
        <v/>
      </c>
      <c r="LQ50" s="440" t="str">
        <f xml:space="preserve">                    IF(AND((LQ$44                                  -Sheep!$N$253                               )&gt;(LQ$44-LR$44),(LQ$44                                  -Sheep!$N$253                                )&lt;=0),"Born","")
&amp;                   IF(AND((LQ$44-Sheep!$R$320-Sheep!$N$253                                )&gt;(LQ$44-LR$44),(LQ$44-Sheep!$R$320-Sheep!$N$253                                )&lt;=0),"WeanStd","")
&amp;                   IF(AND((LQ$44-Sheep!$R$321-Sheep!$N$253                                )&gt;(LQ$44-LR$44),(LQ$44-Sheep!$R$321-Sheep!$N$253                                )&lt;=0),"WeanAlt1","")
&amp;                   IF(AND((LQ$44-Sheep!$R$322-Sheep!$N$253                                )&gt;(LQ$44-LR$44),(LQ$44-Sheep!$R$322-Sheep!$N$253                                )&lt;=0),"WeanAlt2","")
&amp;IFERROR(IF(AND((LQ$44-LQ49                                                                                     )&gt;(LQ$44-LR$44),(LQ$44-LQ49                                                                                     )&lt;=0),"Join-"    &amp;LQ48,""),"")
&amp;IFERROR(IF(AND((LQ$44-LQ49-INDEX(Sheep!$V$327:$V$334,LQ48,1))&gt;(LQ$44-LR$44),(LQ$44-LQ49-INDEX(Sheep!$V$327:$V$334,LQ48,1))&lt;=0),"Scan-"  &amp;LQ48,""),"")
&amp;IFERROR(IF(AND((LQ$44-LQ49-150                                                                            )&gt;(LQ$44-LR$44),(LQ$44-LQ49-150                                                                             )&lt;=0),"Birth-" &amp;LQ48,""),"")
&amp;IFERROR(IF(AND((LQ$44-LQ49-150-Sheep!$R$320                                           )&gt;(LQ$44-LR$44),(LQ$44-LQ49-150-Sheep!$R$320                                            )&lt;=0),"Wean-"&amp;LQ48,""),"")
&amp;IFERROR(IF(AND((LQ$44-LQ49-150-Sheep!$R$321                                           )&gt;(LQ$44-LR$44),(LQ$44-LQ49-150-Sheep!$R$321                                            )&lt;=0),"Alt1-"   &amp;LQ48,""),"")
&amp;IFERROR(IF(AND((LQ$44-LQ49-150-Sheep!$R$322                                           )&gt;(LQ$44-LR$44),(LQ$44-LQ49-150-Sheep!$R$322                                            )&lt;=0),"Alt2-"   &amp;LQ48,""),"")</f>
        <v/>
      </c>
      <c r="LR50" s="440" t="str">
        <f xml:space="preserve">                    IF(AND((LR$44                                  -Sheep!$N$253                               )&gt;(LR$44-LS$44),(LR$44                                  -Sheep!$N$253                                )&lt;=0),"Born","")
&amp;                   IF(AND((LR$44-Sheep!$R$320-Sheep!$N$253                                )&gt;(LR$44-LS$44),(LR$44-Sheep!$R$320-Sheep!$N$253                                )&lt;=0),"WeanStd","")
&amp;                   IF(AND((LR$44-Sheep!$R$321-Sheep!$N$253                                )&gt;(LR$44-LS$44),(LR$44-Sheep!$R$321-Sheep!$N$253                                )&lt;=0),"WeanAlt1","")
&amp;                   IF(AND((LR$44-Sheep!$R$322-Sheep!$N$253                                )&gt;(LR$44-LS$44),(LR$44-Sheep!$R$322-Sheep!$N$253                                )&lt;=0),"WeanAlt2","")
&amp;IFERROR(IF(AND((LR$44-LR49                                                                                     )&gt;(LR$44-LS$44),(LR$44-LR49                                                                                     )&lt;=0),"Join-"    &amp;LR48,""),"")
&amp;IFERROR(IF(AND((LR$44-LR49-INDEX(Sheep!$V$327:$V$334,LR48,1))&gt;(LR$44-LS$44),(LR$44-LR49-INDEX(Sheep!$V$327:$V$334,LR48,1))&lt;=0),"Scan-"  &amp;LR48,""),"")
&amp;IFERROR(IF(AND((LR$44-LR49-150                                                                            )&gt;(LR$44-LS$44),(LR$44-LR49-150                                                                             )&lt;=0),"Birth-" &amp;LR48,""),"")
&amp;IFERROR(IF(AND((LR$44-LR49-150-Sheep!$R$320                                           )&gt;(LR$44-LS$44),(LR$44-LR49-150-Sheep!$R$320                                            )&lt;=0),"Wean-"&amp;LR48,""),"")
&amp;IFERROR(IF(AND((LR$44-LR49-150-Sheep!$R$321                                           )&gt;(LR$44-LS$44),(LR$44-LR49-150-Sheep!$R$321                                            )&lt;=0),"Alt1-"   &amp;LR48,""),"")
&amp;IFERROR(IF(AND((LR$44-LR49-150-Sheep!$R$322                                           )&gt;(LR$44-LS$44),(LR$44-LR49-150-Sheep!$R$322                                            )&lt;=0),"Alt2-"   &amp;LR48,""),"")</f>
        <v/>
      </c>
      <c r="LS50" s="440" t="str">
        <f xml:space="preserve">                    IF(AND((LS$44                                  -Sheep!$N$253                               )&gt;(LS$44-LT$44),(LS$44                                  -Sheep!$N$253                                )&lt;=0),"Born","")
&amp;                   IF(AND((LS$44-Sheep!$R$320-Sheep!$N$253                                )&gt;(LS$44-LT$44),(LS$44-Sheep!$R$320-Sheep!$N$253                                )&lt;=0),"WeanStd","")
&amp;                   IF(AND((LS$44-Sheep!$R$321-Sheep!$N$253                                )&gt;(LS$44-LT$44),(LS$44-Sheep!$R$321-Sheep!$N$253                                )&lt;=0),"WeanAlt1","")
&amp;                   IF(AND((LS$44-Sheep!$R$322-Sheep!$N$253                                )&gt;(LS$44-LT$44),(LS$44-Sheep!$R$322-Sheep!$N$253                                )&lt;=0),"WeanAlt2","")
&amp;IFERROR(IF(AND((LS$44-LS49                                                                                     )&gt;(LS$44-LT$44),(LS$44-LS49                                                                                     )&lt;=0),"Join-"    &amp;LS48,""),"")
&amp;IFERROR(IF(AND((LS$44-LS49-INDEX(Sheep!$V$327:$V$334,LS48,1))&gt;(LS$44-LT$44),(LS$44-LS49-INDEX(Sheep!$V$327:$V$334,LS48,1))&lt;=0),"Scan-"  &amp;LS48,""),"")
&amp;IFERROR(IF(AND((LS$44-LS49-150                                                                            )&gt;(LS$44-LT$44),(LS$44-LS49-150                                                                             )&lt;=0),"Birth-" &amp;LS48,""),"")
&amp;IFERROR(IF(AND((LS$44-LS49-150-Sheep!$R$320                                           )&gt;(LS$44-LT$44),(LS$44-LS49-150-Sheep!$R$320                                            )&lt;=0),"Wean-"&amp;LS48,""),"")
&amp;IFERROR(IF(AND((LS$44-LS49-150-Sheep!$R$321                                           )&gt;(LS$44-LT$44),(LS$44-LS49-150-Sheep!$R$321                                            )&lt;=0),"Alt1-"   &amp;LS48,""),"")
&amp;IFERROR(IF(AND((LS$44-LS49-150-Sheep!$R$322                                           )&gt;(LS$44-LT$44),(LS$44-LS49-150-Sheep!$R$322                                            )&lt;=0),"Alt2-"   &amp;LS48,""),"")</f>
        <v/>
      </c>
      <c r="LT50" s="440" t="str">
        <f xml:space="preserve">                    IF(AND((LT$44                                  -Sheep!$N$253                               )&gt;(LT$44-LU$44),(LT$44                                  -Sheep!$N$253                                )&lt;=0),"Born","")
&amp;                   IF(AND((LT$44-Sheep!$R$320-Sheep!$N$253                                )&gt;(LT$44-LU$44),(LT$44-Sheep!$R$320-Sheep!$N$253                                )&lt;=0),"WeanStd","")
&amp;                   IF(AND((LT$44-Sheep!$R$321-Sheep!$N$253                                )&gt;(LT$44-LU$44),(LT$44-Sheep!$R$321-Sheep!$N$253                                )&lt;=0),"WeanAlt1","")
&amp;                   IF(AND((LT$44-Sheep!$R$322-Sheep!$N$253                                )&gt;(LT$44-LU$44),(LT$44-Sheep!$R$322-Sheep!$N$253                                )&lt;=0),"WeanAlt2","")
&amp;IFERROR(IF(AND((LT$44-LT49                                                                                     )&gt;(LT$44-LU$44),(LT$44-LT49                                                                                     )&lt;=0),"Join-"    &amp;LT48,""),"")
&amp;IFERROR(IF(AND((LT$44-LT49-INDEX(Sheep!$V$327:$V$334,LT48,1))&gt;(LT$44-LU$44),(LT$44-LT49-INDEX(Sheep!$V$327:$V$334,LT48,1))&lt;=0),"Scan-"  &amp;LT48,""),"")
&amp;IFERROR(IF(AND((LT$44-LT49-150                                                                            )&gt;(LT$44-LU$44),(LT$44-LT49-150                                                                             )&lt;=0),"Birth-" &amp;LT48,""),"")
&amp;IFERROR(IF(AND((LT$44-LT49-150-Sheep!$R$320                                           )&gt;(LT$44-LU$44),(LT$44-LT49-150-Sheep!$R$320                                            )&lt;=0),"Wean-"&amp;LT48,""),"")
&amp;IFERROR(IF(AND((LT$44-LT49-150-Sheep!$R$321                                           )&gt;(LT$44-LU$44),(LT$44-LT49-150-Sheep!$R$321                                            )&lt;=0),"Alt1-"   &amp;LT48,""),"")
&amp;IFERROR(IF(AND((LT$44-LT49-150-Sheep!$R$322                                           )&gt;(LT$44-LU$44),(LT$44-LT49-150-Sheep!$R$322                                            )&lt;=0),"Alt2-"   &amp;LT48,""),"")</f>
        <v/>
      </c>
      <c r="LU50" s="440" t="str">
        <f xml:space="preserve">                    IF(AND((LU$44                                  -Sheep!$N$253                               )&gt;(LU$44-LV$44),(LU$44                                  -Sheep!$N$253                                )&lt;=0),"Born","")
&amp;                   IF(AND((LU$44-Sheep!$R$320-Sheep!$N$253                                )&gt;(LU$44-LV$44),(LU$44-Sheep!$R$320-Sheep!$N$253                                )&lt;=0),"WeanStd","")
&amp;                   IF(AND((LU$44-Sheep!$R$321-Sheep!$N$253                                )&gt;(LU$44-LV$44),(LU$44-Sheep!$R$321-Sheep!$N$253                                )&lt;=0),"WeanAlt1","")
&amp;                   IF(AND((LU$44-Sheep!$R$322-Sheep!$N$253                                )&gt;(LU$44-LV$44),(LU$44-Sheep!$R$322-Sheep!$N$253                                )&lt;=0),"WeanAlt2","")
&amp;IFERROR(IF(AND((LU$44-LU49                                                                                     )&gt;(LU$44-LV$44),(LU$44-LU49                                                                                     )&lt;=0),"Join-"    &amp;LU48,""),"")
&amp;IFERROR(IF(AND((LU$44-LU49-INDEX(Sheep!$V$327:$V$334,LU48,1))&gt;(LU$44-LV$44),(LU$44-LU49-INDEX(Sheep!$V$327:$V$334,LU48,1))&lt;=0),"Scan-"  &amp;LU48,""),"")
&amp;IFERROR(IF(AND((LU$44-LU49-150                                                                            )&gt;(LU$44-LV$44),(LU$44-LU49-150                                                                             )&lt;=0),"Birth-" &amp;LU48,""),"")
&amp;IFERROR(IF(AND((LU$44-LU49-150-Sheep!$R$320                                           )&gt;(LU$44-LV$44),(LU$44-LU49-150-Sheep!$R$320                                            )&lt;=0),"Wean-"&amp;LU48,""),"")
&amp;IFERROR(IF(AND((LU$44-LU49-150-Sheep!$R$321                                           )&gt;(LU$44-LV$44),(LU$44-LU49-150-Sheep!$R$321                                            )&lt;=0),"Alt1-"   &amp;LU48,""),"")
&amp;IFERROR(IF(AND((LU$44-LU49-150-Sheep!$R$322                                           )&gt;(LU$44-LV$44),(LU$44-LU49-150-Sheep!$R$322                                            )&lt;=0),"Alt2-"   &amp;LU48,""),"")</f>
        <v/>
      </c>
      <c r="LV50" s="440" t="str">
        <f xml:space="preserve">                    IF(AND((LV$44                                  -Sheep!$N$253                               )&gt;(LV$44-LW$44),(LV$44                                  -Sheep!$N$253                                )&lt;=0),"Born","")
&amp;                   IF(AND((LV$44-Sheep!$R$320-Sheep!$N$253                                )&gt;(LV$44-LW$44),(LV$44-Sheep!$R$320-Sheep!$N$253                                )&lt;=0),"WeanStd","")
&amp;                   IF(AND((LV$44-Sheep!$R$321-Sheep!$N$253                                )&gt;(LV$44-LW$44),(LV$44-Sheep!$R$321-Sheep!$N$253                                )&lt;=0),"WeanAlt1","")
&amp;                   IF(AND((LV$44-Sheep!$R$322-Sheep!$N$253                                )&gt;(LV$44-LW$44),(LV$44-Sheep!$R$322-Sheep!$N$253                                )&lt;=0),"WeanAlt2","")
&amp;IFERROR(IF(AND((LV$44-LV49                                                                                     )&gt;(LV$44-LW$44),(LV$44-LV49                                                                                     )&lt;=0),"Join-"    &amp;LV48,""),"")
&amp;IFERROR(IF(AND((LV$44-LV49-INDEX(Sheep!$V$327:$V$334,LV48,1))&gt;(LV$44-LW$44),(LV$44-LV49-INDEX(Sheep!$V$327:$V$334,LV48,1))&lt;=0),"Scan-"  &amp;LV48,""),"")
&amp;IFERROR(IF(AND((LV$44-LV49-150                                                                            )&gt;(LV$44-LW$44),(LV$44-LV49-150                                                                             )&lt;=0),"Birth-" &amp;LV48,""),"")
&amp;IFERROR(IF(AND((LV$44-LV49-150-Sheep!$R$320                                           )&gt;(LV$44-LW$44),(LV$44-LV49-150-Sheep!$R$320                                            )&lt;=0),"Wean-"&amp;LV48,""),"")
&amp;IFERROR(IF(AND((LV$44-LV49-150-Sheep!$R$321                                           )&gt;(LV$44-LW$44),(LV$44-LV49-150-Sheep!$R$321                                            )&lt;=0),"Alt1-"   &amp;LV48,""),"")
&amp;IFERROR(IF(AND((LV$44-LV49-150-Sheep!$R$322                                           )&gt;(LV$44-LW$44),(LV$44-LV49-150-Sheep!$R$322                                            )&lt;=0),"Alt2-"   &amp;LV48,""),"")</f>
        <v/>
      </c>
      <c r="LW50" s="440" t="str">
        <f xml:space="preserve">                    IF(AND((LW$44                                  -Sheep!$N$253                               )&gt;(LW$44-LX$44),(LW$44                                  -Sheep!$N$253                                )&lt;=0),"Born","")
&amp;                   IF(AND((LW$44-Sheep!$R$320-Sheep!$N$253                                )&gt;(LW$44-LX$44),(LW$44-Sheep!$R$320-Sheep!$N$253                                )&lt;=0),"WeanStd","")
&amp;                   IF(AND((LW$44-Sheep!$R$321-Sheep!$N$253                                )&gt;(LW$44-LX$44),(LW$44-Sheep!$R$321-Sheep!$N$253                                )&lt;=0),"WeanAlt1","")
&amp;                   IF(AND((LW$44-Sheep!$R$322-Sheep!$N$253                                )&gt;(LW$44-LX$44),(LW$44-Sheep!$R$322-Sheep!$N$253                                )&lt;=0),"WeanAlt2","")
&amp;IFERROR(IF(AND((LW$44-LW49                                                                                     )&gt;(LW$44-LX$44),(LW$44-LW49                                                                                     )&lt;=0),"Join-"    &amp;LW48,""),"")
&amp;IFERROR(IF(AND((LW$44-LW49-INDEX(Sheep!$V$327:$V$334,LW48,1))&gt;(LW$44-LX$44),(LW$44-LW49-INDEX(Sheep!$V$327:$V$334,LW48,1))&lt;=0),"Scan-"  &amp;LW48,""),"")
&amp;IFERROR(IF(AND((LW$44-LW49-150                                                                            )&gt;(LW$44-LX$44),(LW$44-LW49-150                                                                             )&lt;=0),"Birth-" &amp;LW48,""),"")
&amp;IFERROR(IF(AND((LW$44-LW49-150-Sheep!$R$320                                           )&gt;(LW$44-LX$44),(LW$44-LW49-150-Sheep!$R$320                                            )&lt;=0),"Wean-"&amp;LW48,""),"")
&amp;IFERROR(IF(AND((LW$44-LW49-150-Sheep!$R$321                                           )&gt;(LW$44-LX$44),(LW$44-LW49-150-Sheep!$R$321                                            )&lt;=0),"Alt1-"   &amp;LW48,""),"")
&amp;IFERROR(IF(AND((LW$44-LW49-150-Sheep!$R$322                                           )&gt;(LW$44-LX$44),(LW$44-LW49-150-Sheep!$R$322                                            )&lt;=0),"Alt2-"   &amp;LW48,""),"")</f>
        <v>Scan-6</v>
      </c>
      <c r="LX50" s="440" t="str">
        <f xml:space="preserve">                    IF(AND((LX$44                                  -Sheep!$N$253                               )&gt;(LX$44-LY$44),(LX$44                                  -Sheep!$N$253                                )&lt;=0),"Born","")
&amp;                   IF(AND((LX$44-Sheep!$R$320-Sheep!$N$253                                )&gt;(LX$44-LY$44),(LX$44-Sheep!$R$320-Sheep!$N$253                                )&lt;=0),"WeanStd","")
&amp;                   IF(AND((LX$44-Sheep!$R$321-Sheep!$N$253                                )&gt;(LX$44-LY$44),(LX$44-Sheep!$R$321-Sheep!$N$253                                )&lt;=0),"WeanAlt1","")
&amp;                   IF(AND((LX$44-Sheep!$R$322-Sheep!$N$253                                )&gt;(LX$44-LY$44),(LX$44-Sheep!$R$322-Sheep!$N$253                                )&lt;=0),"WeanAlt2","")
&amp;IFERROR(IF(AND((LX$44-LX49                                                                                     )&gt;(LX$44-LY$44),(LX$44-LX49                                                                                     )&lt;=0),"Join-"    &amp;LX48,""),"")
&amp;IFERROR(IF(AND((LX$44-LX49-INDEX(Sheep!$V$327:$V$334,LX48,1))&gt;(LX$44-LY$44),(LX$44-LX49-INDEX(Sheep!$V$327:$V$334,LX48,1))&lt;=0),"Scan-"  &amp;LX48,""),"")
&amp;IFERROR(IF(AND((LX$44-LX49-150                                                                            )&gt;(LX$44-LY$44),(LX$44-LX49-150                                                                             )&lt;=0),"Birth-" &amp;LX48,""),"")
&amp;IFERROR(IF(AND((LX$44-LX49-150-Sheep!$R$320                                           )&gt;(LX$44-LY$44),(LX$44-LX49-150-Sheep!$R$320                                            )&lt;=0),"Wean-"&amp;LX48,""),"")
&amp;IFERROR(IF(AND((LX$44-LX49-150-Sheep!$R$321                                           )&gt;(LX$44-LY$44),(LX$44-LX49-150-Sheep!$R$321                                            )&lt;=0),"Alt1-"   &amp;LX48,""),"")
&amp;IFERROR(IF(AND((LX$44-LX49-150-Sheep!$R$322                                           )&gt;(LX$44-LY$44),(LX$44-LX49-150-Sheep!$R$322                                            )&lt;=0),"Alt2-"   &amp;LX48,""),"")</f>
        <v/>
      </c>
      <c r="LY50" s="440" t="str">
        <f xml:space="preserve">                    IF(AND((LY$44                                  -Sheep!$N$253                               )&gt;(LY$44-LZ$44),(LY$44                                  -Sheep!$N$253                                )&lt;=0),"Born","")
&amp;                   IF(AND((LY$44-Sheep!$R$320-Sheep!$N$253                                )&gt;(LY$44-LZ$44),(LY$44-Sheep!$R$320-Sheep!$N$253                                )&lt;=0),"WeanStd","")
&amp;                   IF(AND((LY$44-Sheep!$R$321-Sheep!$N$253                                )&gt;(LY$44-LZ$44),(LY$44-Sheep!$R$321-Sheep!$N$253                                )&lt;=0),"WeanAlt1","")
&amp;                   IF(AND((LY$44-Sheep!$R$322-Sheep!$N$253                                )&gt;(LY$44-LZ$44),(LY$44-Sheep!$R$322-Sheep!$N$253                                )&lt;=0),"WeanAlt2","")
&amp;IFERROR(IF(AND((LY$44-LY49                                                                                     )&gt;(LY$44-LZ$44),(LY$44-LY49                                                                                     )&lt;=0),"Join-"    &amp;LY48,""),"")
&amp;IFERROR(IF(AND((LY$44-LY49-INDEX(Sheep!$V$327:$V$334,LY48,1))&gt;(LY$44-LZ$44),(LY$44-LY49-INDEX(Sheep!$V$327:$V$334,LY48,1))&lt;=0),"Scan-"  &amp;LY48,""),"")
&amp;IFERROR(IF(AND((LY$44-LY49-150                                                                            )&gt;(LY$44-LZ$44),(LY$44-LY49-150                                                                             )&lt;=0),"Birth-" &amp;LY48,""),"")
&amp;IFERROR(IF(AND((LY$44-LY49-150-Sheep!$R$320                                           )&gt;(LY$44-LZ$44),(LY$44-LY49-150-Sheep!$R$320                                            )&lt;=0),"Wean-"&amp;LY48,""),"")
&amp;IFERROR(IF(AND((LY$44-LY49-150-Sheep!$R$321                                           )&gt;(LY$44-LZ$44),(LY$44-LY49-150-Sheep!$R$321                                            )&lt;=0),"Alt1-"   &amp;LY48,""),"")
&amp;IFERROR(IF(AND((LY$44-LY49-150-Sheep!$R$322                                           )&gt;(LY$44-LZ$44),(LY$44-LY49-150-Sheep!$R$322                                            )&lt;=0),"Alt2-"   &amp;LY48,""),"")</f>
        <v/>
      </c>
      <c r="LZ50" s="440" t="str">
        <f xml:space="preserve">                    IF(AND((LZ$44                                  -Sheep!$N$253                               )&gt;(LZ$44-MA$44),(LZ$44                                  -Sheep!$N$253                                )&lt;=0),"Born","")
&amp;                   IF(AND((LZ$44-Sheep!$R$320-Sheep!$N$253                                )&gt;(LZ$44-MA$44),(LZ$44-Sheep!$R$320-Sheep!$N$253                                )&lt;=0),"WeanStd","")
&amp;                   IF(AND((LZ$44-Sheep!$R$321-Sheep!$N$253                                )&gt;(LZ$44-MA$44),(LZ$44-Sheep!$R$321-Sheep!$N$253                                )&lt;=0),"WeanAlt1","")
&amp;                   IF(AND((LZ$44-Sheep!$R$322-Sheep!$N$253                                )&gt;(LZ$44-MA$44),(LZ$44-Sheep!$R$322-Sheep!$N$253                                )&lt;=0),"WeanAlt2","")
&amp;IFERROR(IF(AND((LZ$44-LZ49                                                                                     )&gt;(LZ$44-MA$44),(LZ$44-LZ49                                                                                     )&lt;=0),"Join-"    &amp;LZ48,""),"")
&amp;IFERROR(IF(AND((LZ$44-LZ49-INDEX(Sheep!$V$327:$V$334,LZ48,1))&gt;(LZ$44-MA$44),(LZ$44-LZ49-INDEX(Sheep!$V$327:$V$334,LZ48,1))&lt;=0),"Scan-"  &amp;LZ48,""),"")
&amp;IFERROR(IF(AND((LZ$44-LZ49-150                                                                            )&gt;(LZ$44-MA$44),(LZ$44-LZ49-150                                                                             )&lt;=0),"Birth-" &amp;LZ48,""),"")
&amp;IFERROR(IF(AND((LZ$44-LZ49-150-Sheep!$R$320                                           )&gt;(LZ$44-MA$44),(LZ$44-LZ49-150-Sheep!$R$320                                            )&lt;=0),"Wean-"&amp;LZ48,""),"")
&amp;IFERROR(IF(AND((LZ$44-LZ49-150-Sheep!$R$321                                           )&gt;(LZ$44-MA$44),(LZ$44-LZ49-150-Sheep!$R$321                                            )&lt;=0),"Alt1-"   &amp;LZ48,""),"")
&amp;IFERROR(IF(AND((LZ$44-LZ49-150-Sheep!$R$322                                           )&gt;(LZ$44-MA$44),(LZ$44-LZ49-150-Sheep!$R$322                                            )&lt;=0),"Alt2-"   &amp;LZ48,""),"")</f>
        <v/>
      </c>
      <c r="MA50" s="440" t="str">
        <f xml:space="preserve">                    IF(AND((MA$44                                  -Sheep!$N$253                               )&gt;(MA$44-MB$44),(MA$44                                  -Sheep!$N$253                                )&lt;=0),"Born","")
&amp;                   IF(AND((MA$44-Sheep!$R$320-Sheep!$N$253                                )&gt;(MA$44-MB$44),(MA$44-Sheep!$R$320-Sheep!$N$253                                )&lt;=0),"WeanStd","")
&amp;                   IF(AND((MA$44-Sheep!$R$321-Sheep!$N$253                                )&gt;(MA$44-MB$44),(MA$44-Sheep!$R$321-Sheep!$N$253                                )&lt;=0),"WeanAlt1","")
&amp;                   IF(AND((MA$44-Sheep!$R$322-Sheep!$N$253                                )&gt;(MA$44-MB$44),(MA$44-Sheep!$R$322-Sheep!$N$253                                )&lt;=0),"WeanAlt2","")
&amp;IFERROR(IF(AND((MA$44-MA49                                                                                     )&gt;(MA$44-MB$44),(MA$44-MA49                                                                                     )&lt;=0),"Join-"    &amp;MA48,""),"")
&amp;IFERROR(IF(AND((MA$44-MA49-INDEX(Sheep!$V$327:$V$334,MA48,1))&gt;(MA$44-MB$44),(MA$44-MA49-INDEX(Sheep!$V$327:$V$334,MA48,1))&lt;=0),"Scan-"  &amp;MA48,""),"")
&amp;IFERROR(IF(AND((MA$44-MA49-150                                                                            )&gt;(MA$44-MB$44),(MA$44-MA49-150                                                                             )&lt;=0),"Birth-" &amp;MA48,""),"")
&amp;IFERROR(IF(AND((MA$44-MA49-150-Sheep!$R$320                                           )&gt;(MA$44-MB$44),(MA$44-MA49-150-Sheep!$R$320                                            )&lt;=0),"Wean-"&amp;MA48,""),"")
&amp;IFERROR(IF(AND((MA$44-MA49-150-Sheep!$R$321                                           )&gt;(MA$44-MB$44),(MA$44-MA49-150-Sheep!$R$321                                            )&lt;=0),"Alt1-"   &amp;MA48,""),"")
&amp;IFERROR(IF(AND((MA$44-MA49-150-Sheep!$R$322                                           )&gt;(MA$44-MB$44),(MA$44-MA49-150-Sheep!$R$322                                            )&lt;=0),"Alt2-"   &amp;MA48,""),"")</f>
        <v/>
      </c>
      <c r="MB50" s="440" t="str">
        <f xml:space="preserve">                    IF(AND((MB$44                                  -Sheep!$N$253                               )&gt;(MB$44-MC$44),(MB$44                                  -Sheep!$N$253                                )&lt;=0),"Born","")
&amp;                   IF(AND((MB$44-Sheep!$R$320-Sheep!$N$253                                )&gt;(MB$44-MC$44),(MB$44-Sheep!$R$320-Sheep!$N$253                                )&lt;=0),"WeanStd","")
&amp;                   IF(AND((MB$44-Sheep!$R$321-Sheep!$N$253                                )&gt;(MB$44-MC$44),(MB$44-Sheep!$R$321-Sheep!$N$253                                )&lt;=0),"WeanAlt1","")
&amp;                   IF(AND((MB$44-Sheep!$R$322-Sheep!$N$253                                )&gt;(MB$44-MC$44),(MB$44-Sheep!$R$322-Sheep!$N$253                                )&lt;=0),"WeanAlt2","")
&amp;IFERROR(IF(AND((MB$44-MB49                                                                                     )&gt;(MB$44-MC$44),(MB$44-MB49                                                                                     )&lt;=0),"Join-"    &amp;MB48,""),"")
&amp;IFERROR(IF(AND((MB$44-MB49-INDEX(Sheep!$V$327:$V$334,MB48,1))&gt;(MB$44-MC$44),(MB$44-MB49-INDEX(Sheep!$V$327:$V$334,MB48,1))&lt;=0),"Scan-"  &amp;MB48,""),"")
&amp;IFERROR(IF(AND((MB$44-MB49-150                                                                            )&gt;(MB$44-MC$44),(MB$44-MB49-150                                                                             )&lt;=0),"Birth-" &amp;MB48,""),"")
&amp;IFERROR(IF(AND((MB$44-MB49-150-Sheep!$R$320                                           )&gt;(MB$44-MC$44),(MB$44-MB49-150-Sheep!$R$320                                            )&lt;=0),"Wean-"&amp;MB48,""),"")
&amp;IFERROR(IF(AND((MB$44-MB49-150-Sheep!$R$321                                           )&gt;(MB$44-MC$44),(MB$44-MB49-150-Sheep!$R$321                                            )&lt;=0),"Alt1-"   &amp;MB48,""),"")
&amp;IFERROR(IF(AND((MB$44-MB49-150-Sheep!$R$322                                           )&gt;(MB$44-MC$44),(MB$44-MB49-150-Sheep!$R$322                                            )&lt;=0),"Alt2-"   &amp;MB48,""),"")</f>
        <v/>
      </c>
      <c r="MC50" s="440" t="str">
        <f xml:space="preserve">                    IF(AND((MC$44                                  -Sheep!$N$253                               )&gt;(MC$44-MD$44),(MC$44                                  -Sheep!$N$253                                )&lt;=0),"Born","")
&amp;                   IF(AND((MC$44-Sheep!$R$320-Sheep!$N$253                                )&gt;(MC$44-MD$44),(MC$44-Sheep!$R$320-Sheep!$N$253                                )&lt;=0),"WeanStd","")
&amp;                   IF(AND((MC$44-Sheep!$R$321-Sheep!$N$253                                )&gt;(MC$44-MD$44),(MC$44-Sheep!$R$321-Sheep!$N$253                                )&lt;=0),"WeanAlt1","")
&amp;                   IF(AND((MC$44-Sheep!$R$322-Sheep!$N$253                                )&gt;(MC$44-MD$44),(MC$44-Sheep!$R$322-Sheep!$N$253                                )&lt;=0),"WeanAlt2","")
&amp;IFERROR(IF(AND((MC$44-MC49                                                                                     )&gt;(MC$44-MD$44),(MC$44-MC49                                                                                     )&lt;=0),"Join-"    &amp;MC48,""),"")
&amp;IFERROR(IF(AND((MC$44-MC49-INDEX(Sheep!$V$327:$V$334,MC48,1))&gt;(MC$44-MD$44),(MC$44-MC49-INDEX(Sheep!$V$327:$V$334,MC48,1))&lt;=0),"Scan-"  &amp;MC48,""),"")
&amp;IFERROR(IF(AND((MC$44-MC49-150                                                                            )&gt;(MC$44-MD$44),(MC$44-MC49-150                                                                             )&lt;=0),"Birth-" &amp;MC48,""),"")
&amp;IFERROR(IF(AND((MC$44-MC49-150-Sheep!$R$320                                           )&gt;(MC$44-MD$44),(MC$44-MC49-150-Sheep!$R$320                                            )&lt;=0),"Wean-"&amp;MC48,""),"")
&amp;IFERROR(IF(AND((MC$44-MC49-150-Sheep!$R$321                                           )&gt;(MC$44-MD$44),(MC$44-MC49-150-Sheep!$R$321                                            )&lt;=0),"Alt1-"   &amp;MC48,""),"")
&amp;IFERROR(IF(AND((MC$44-MC49-150-Sheep!$R$322                                           )&gt;(MC$44-MD$44),(MC$44-MC49-150-Sheep!$R$322                                            )&lt;=0),"Alt2-"   &amp;MC48,""),"")</f>
        <v/>
      </c>
      <c r="MD50" s="440" t="str">
        <f xml:space="preserve">                    IF(AND((MD$44                                  -Sheep!$N$253                               )&gt;(MD$44-ME$44),(MD$44                                  -Sheep!$N$253                                )&lt;=0),"Born","")
&amp;                   IF(AND((MD$44-Sheep!$R$320-Sheep!$N$253                                )&gt;(MD$44-ME$44),(MD$44-Sheep!$R$320-Sheep!$N$253                                )&lt;=0),"WeanStd","")
&amp;                   IF(AND((MD$44-Sheep!$R$321-Sheep!$N$253                                )&gt;(MD$44-ME$44),(MD$44-Sheep!$R$321-Sheep!$N$253                                )&lt;=0),"WeanAlt1","")
&amp;                   IF(AND((MD$44-Sheep!$R$322-Sheep!$N$253                                )&gt;(MD$44-ME$44),(MD$44-Sheep!$R$322-Sheep!$N$253                                )&lt;=0),"WeanAlt2","")
&amp;IFERROR(IF(AND((MD$44-MD49                                                                                     )&gt;(MD$44-ME$44),(MD$44-MD49                                                                                     )&lt;=0),"Join-"    &amp;MD48,""),"")
&amp;IFERROR(IF(AND((MD$44-MD49-INDEX(Sheep!$V$327:$V$334,MD48,1))&gt;(MD$44-ME$44),(MD$44-MD49-INDEX(Sheep!$V$327:$V$334,MD48,1))&lt;=0),"Scan-"  &amp;MD48,""),"")
&amp;IFERROR(IF(AND((MD$44-MD49-150                                                                            )&gt;(MD$44-ME$44),(MD$44-MD49-150                                                                             )&lt;=0),"Birth-" &amp;MD48,""),"")
&amp;IFERROR(IF(AND((MD$44-MD49-150-Sheep!$R$320                                           )&gt;(MD$44-ME$44),(MD$44-MD49-150-Sheep!$R$320                                            )&lt;=0),"Wean-"&amp;MD48,""),"")
&amp;IFERROR(IF(AND((MD$44-MD49-150-Sheep!$R$321                                           )&gt;(MD$44-ME$44),(MD$44-MD49-150-Sheep!$R$321                                            )&lt;=0),"Alt1-"   &amp;MD48,""),"")
&amp;IFERROR(IF(AND((MD$44-MD49-150-Sheep!$R$322                                           )&gt;(MD$44-ME$44),(MD$44-MD49-150-Sheep!$R$322                                            )&lt;=0),"Alt2-"   &amp;MD48,""),"")</f>
        <v/>
      </c>
      <c r="ME50" s="440" t="str">
        <f xml:space="preserve">                    IF(AND((ME$44                                  -Sheep!$N$253                               )&gt;(ME$44-MF$44),(ME$44                                  -Sheep!$N$253                                )&lt;=0),"Born","")
&amp;                   IF(AND((ME$44-Sheep!$R$320-Sheep!$N$253                                )&gt;(ME$44-MF$44),(ME$44-Sheep!$R$320-Sheep!$N$253                                )&lt;=0),"WeanStd","")
&amp;                   IF(AND((ME$44-Sheep!$R$321-Sheep!$N$253                                )&gt;(ME$44-MF$44),(ME$44-Sheep!$R$321-Sheep!$N$253                                )&lt;=0),"WeanAlt1","")
&amp;                   IF(AND((ME$44-Sheep!$R$322-Sheep!$N$253                                )&gt;(ME$44-MF$44),(ME$44-Sheep!$R$322-Sheep!$N$253                                )&lt;=0),"WeanAlt2","")
&amp;IFERROR(IF(AND((ME$44-ME49                                                                                     )&gt;(ME$44-MF$44),(ME$44-ME49                                                                                     )&lt;=0),"Join-"    &amp;ME48,""),"")
&amp;IFERROR(IF(AND((ME$44-ME49-INDEX(Sheep!$V$327:$V$334,ME48,1))&gt;(ME$44-MF$44),(ME$44-ME49-INDEX(Sheep!$V$327:$V$334,ME48,1))&lt;=0),"Scan-"  &amp;ME48,""),"")
&amp;IFERROR(IF(AND((ME$44-ME49-150                                                                            )&gt;(ME$44-MF$44),(ME$44-ME49-150                                                                             )&lt;=0),"Birth-" &amp;ME48,""),"")
&amp;IFERROR(IF(AND((ME$44-ME49-150-Sheep!$R$320                                           )&gt;(ME$44-MF$44),(ME$44-ME49-150-Sheep!$R$320                                            )&lt;=0),"Wean-"&amp;ME48,""),"")
&amp;IFERROR(IF(AND((ME$44-ME49-150-Sheep!$R$321                                           )&gt;(ME$44-MF$44),(ME$44-ME49-150-Sheep!$R$321                                            )&lt;=0),"Alt1-"   &amp;ME48,""),"")
&amp;IFERROR(IF(AND((ME$44-ME49-150-Sheep!$R$322                                           )&gt;(ME$44-MF$44),(ME$44-ME49-150-Sheep!$R$322                                            )&lt;=0),"Alt2-"   &amp;ME48,""),"")</f>
        <v/>
      </c>
      <c r="MF50" s="440" t="str">
        <f xml:space="preserve">                    IF(AND((MF$44                                  -Sheep!$N$253                               )&gt;(MF$44-MG$44),(MF$44                                  -Sheep!$N$253                                )&lt;=0),"Born","")
&amp;                   IF(AND((MF$44-Sheep!$R$320-Sheep!$N$253                                )&gt;(MF$44-MG$44),(MF$44-Sheep!$R$320-Sheep!$N$253                                )&lt;=0),"WeanStd","")
&amp;                   IF(AND((MF$44-Sheep!$R$321-Sheep!$N$253                                )&gt;(MF$44-MG$44),(MF$44-Sheep!$R$321-Sheep!$N$253                                )&lt;=0),"WeanAlt1","")
&amp;                   IF(AND((MF$44-Sheep!$R$322-Sheep!$N$253                                )&gt;(MF$44-MG$44),(MF$44-Sheep!$R$322-Sheep!$N$253                                )&lt;=0),"WeanAlt2","")
&amp;IFERROR(IF(AND((MF$44-MF49                                                                                     )&gt;(MF$44-MG$44),(MF$44-MF49                                                                                     )&lt;=0),"Join-"    &amp;MF48,""),"")
&amp;IFERROR(IF(AND((MF$44-MF49-INDEX(Sheep!$V$327:$V$334,MF48,1))&gt;(MF$44-MG$44),(MF$44-MF49-INDEX(Sheep!$V$327:$V$334,MF48,1))&lt;=0),"Scan-"  &amp;MF48,""),"")
&amp;IFERROR(IF(AND((MF$44-MF49-150                                                                            )&gt;(MF$44-MG$44),(MF$44-MF49-150                                                                             )&lt;=0),"Birth-" &amp;MF48,""),"")
&amp;IFERROR(IF(AND((MF$44-MF49-150-Sheep!$R$320                                           )&gt;(MF$44-MG$44),(MF$44-MF49-150-Sheep!$R$320                                            )&lt;=0),"Wean-"&amp;MF48,""),"")
&amp;IFERROR(IF(AND((MF$44-MF49-150-Sheep!$R$321                                           )&gt;(MF$44-MG$44),(MF$44-MF49-150-Sheep!$R$321                                            )&lt;=0),"Alt1-"   &amp;MF48,""),"")
&amp;IFERROR(IF(AND((MF$44-MF49-150-Sheep!$R$322                                           )&gt;(MF$44-MG$44),(MF$44-MF49-150-Sheep!$R$322                                            )&lt;=0),"Alt2-"   &amp;MF48,""),"")</f>
        <v/>
      </c>
      <c r="MG50" s="440" t="str">
        <f xml:space="preserve">                    IF(AND((MG$44                                  -Sheep!$N$253                               )&gt;(MG$44-MH$44),(MG$44                                  -Sheep!$N$253                                )&lt;=0),"Born","")
&amp;                   IF(AND((MG$44-Sheep!$R$320-Sheep!$N$253                                )&gt;(MG$44-MH$44),(MG$44-Sheep!$R$320-Sheep!$N$253                                )&lt;=0),"WeanStd","")
&amp;                   IF(AND((MG$44-Sheep!$R$321-Sheep!$N$253                                )&gt;(MG$44-MH$44),(MG$44-Sheep!$R$321-Sheep!$N$253                                )&lt;=0),"WeanAlt1","")
&amp;                   IF(AND((MG$44-Sheep!$R$322-Sheep!$N$253                                )&gt;(MG$44-MH$44),(MG$44-Sheep!$R$322-Sheep!$N$253                                )&lt;=0),"WeanAlt2","")
&amp;IFERROR(IF(AND((MG$44-MG49                                                                                     )&gt;(MG$44-MH$44),(MG$44-MG49                                                                                     )&lt;=0),"Join-"    &amp;MG48,""),"")
&amp;IFERROR(IF(AND((MG$44-MG49-INDEX(Sheep!$V$327:$V$334,MG48,1))&gt;(MG$44-MH$44),(MG$44-MG49-INDEX(Sheep!$V$327:$V$334,MG48,1))&lt;=0),"Scan-"  &amp;MG48,""),"")
&amp;IFERROR(IF(AND((MG$44-MG49-150                                                                            )&gt;(MG$44-MH$44),(MG$44-MG49-150                                                                             )&lt;=0),"Birth-" &amp;MG48,""),"")
&amp;IFERROR(IF(AND((MG$44-MG49-150-Sheep!$R$320                                           )&gt;(MG$44-MH$44),(MG$44-MG49-150-Sheep!$R$320                                            )&lt;=0),"Wean-"&amp;MG48,""),"")
&amp;IFERROR(IF(AND((MG$44-MG49-150-Sheep!$R$321                                           )&gt;(MG$44-MH$44),(MG$44-MG49-150-Sheep!$R$321                                            )&lt;=0),"Alt1-"   &amp;MG48,""),"")
&amp;IFERROR(IF(AND((MG$44-MG49-150-Sheep!$R$322                                           )&gt;(MG$44-MH$44),(MG$44-MG49-150-Sheep!$R$322                                            )&lt;=0),"Alt2-"   &amp;MG48,""),"")</f>
        <v/>
      </c>
      <c r="MH50" s="440" t="str">
        <f xml:space="preserve">                    IF(AND((MH$44                                  -Sheep!$N$253                               )&gt;(MH$44-MI$44),(MH$44                                  -Sheep!$N$253                                )&lt;=0),"Born","")
&amp;                   IF(AND((MH$44-Sheep!$R$320-Sheep!$N$253                                )&gt;(MH$44-MI$44),(MH$44-Sheep!$R$320-Sheep!$N$253                                )&lt;=0),"WeanStd","")
&amp;                   IF(AND((MH$44-Sheep!$R$321-Sheep!$N$253                                )&gt;(MH$44-MI$44),(MH$44-Sheep!$R$321-Sheep!$N$253                                )&lt;=0),"WeanAlt1","")
&amp;                   IF(AND((MH$44-Sheep!$R$322-Sheep!$N$253                                )&gt;(MH$44-MI$44),(MH$44-Sheep!$R$322-Sheep!$N$253                                )&lt;=0),"WeanAlt2","")
&amp;IFERROR(IF(AND((MH$44-MH49                                                                                     )&gt;(MH$44-MI$44),(MH$44-MH49                                                                                     )&lt;=0),"Join-"    &amp;MH48,""),"")
&amp;IFERROR(IF(AND((MH$44-MH49-INDEX(Sheep!$V$327:$V$334,MH48,1))&gt;(MH$44-MI$44),(MH$44-MH49-INDEX(Sheep!$V$327:$V$334,MH48,1))&lt;=0),"Scan-"  &amp;MH48,""),"")
&amp;IFERROR(IF(AND((MH$44-MH49-150                                                                            )&gt;(MH$44-MI$44),(MH$44-MH49-150                                                                             )&lt;=0),"Birth-" &amp;MH48,""),"")
&amp;IFERROR(IF(AND((MH$44-MH49-150-Sheep!$R$320                                           )&gt;(MH$44-MI$44),(MH$44-MH49-150-Sheep!$R$320                                            )&lt;=0),"Wean-"&amp;MH48,""),"")
&amp;IFERROR(IF(AND((MH$44-MH49-150-Sheep!$R$321                                           )&gt;(MH$44-MI$44),(MH$44-MH49-150-Sheep!$R$321                                            )&lt;=0),"Alt1-"   &amp;MH48,""),"")
&amp;IFERROR(IF(AND((MH$44-MH49-150-Sheep!$R$322                                           )&gt;(MH$44-MI$44),(MH$44-MH49-150-Sheep!$R$322                                            )&lt;=0),"Alt2-"   &amp;MH48,""),"")</f>
        <v/>
      </c>
      <c r="MI50" s="440" t="str">
        <f xml:space="preserve">                    IF(AND((MI$44                                  -Sheep!$N$253                               )&gt;(MI$44-MJ$44),(MI$44                                  -Sheep!$N$253                                )&lt;=0),"Born","")
&amp;                   IF(AND((MI$44-Sheep!$R$320-Sheep!$N$253                                )&gt;(MI$44-MJ$44),(MI$44-Sheep!$R$320-Sheep!$N$253                                )&lt;=0),"WeanStd","")
&amp;                   IF(AND((MI$44-Sheep!$R$321-Sheep!$N$253                                )&gt;(MI$44-MJ$44),(MI$44-Sheep!$R$321-Sheep!$N$253                                )&lt;=0),"WeanAlt1","")
&amp;                   IF(AND((MI$44-Sheep!$R$322-Sheep!$N$253                                )&gt;(MI$44-MJ$44),(MI$44-Sheep!$R$322-Sheep!$N$253                                )&lt;=0),"WeanAlt2","")
&amp;IFERROR(IF(AND((MI$44-MI49                                                                                     )&gt;(MI$44-MJ$44),(MI$44-MI49                                                                                     )&lt;=0),"Join-"    &amp;MI48,""),"")
&amp;IFERROR(IF(AND((MI$44-MI49-INDEX(Sheep!$V$327:$V$334,MI48,1))&gt;(MI$44-MJ$44),(MI$44-MI49-INDEX(Sheep!$V$327:$V$334,MI48,1))&lt;=0),"Scan-"  &amp;MI48,""),"")
&amp;IFERROR(IF(AND((MI$44-MI49-150                                                                            )&gt;(MI$44-MJ$44),(MI$44-MI49-150                                                                             )&lt;=0),"Birth-" &amp;MI48,""),"")
&amp;IFERROR(IF(AND((MI$44-MI49-150-Sheep!$R$320                                           )&gt;(MI$44-MJ$44),(MI$44-MI49-150-Sheep!$R$320                                            )&lt;=0),"Wean-"&amp;MI48,""),"")
&amp;IFERROR(IF(AND((MI$44-MI49-150-Sheep!$R$321                                           )&gt;(MI$44-MJ$44),(MI$44-MI49-150-Sheep!$R$321                                            )&lt;=0),"Alt1-"   &amp;MI48,""),"")
&amp;IFERROR(IF(AND((MI$44-MI49-150-Sheep!$R$322                                           )&gt;(MI$44-MJ$44),(MI$44-MI49-150-Sheep!$R$322                                            )&lt;=0),"Alt2-"   &amp;MI48,""),"")</f>
        <v>Birth-6</v>
      </c>
      <c r="MJ50" s="440" t="str">
        <f xml:space="preserve">                    IF(AND((MJ$44                                  -Sheep!$N$253                               )&gt;(MJ$44-MK$44),(MJ$44                                  -Sheep!$N$253                                )&lt;=0),"Born","")
&amp;                   IF(AND((MJ$44-Sheep!$R$320-Sheep!$N$253                                )&gt;(MJ$44-MK$44),(MJ$44-Sheep!$R$320-Sheep!$N$253                                )&lt;=0),"WeanStd","")
&amp;                   IF(AND((MJ$44-Sheep!$R$321-Sheep!$N$253                                )&gt;(MJ$44-MK$44),(MJ$44-Sheep!$R$321-Sheep!$N$253                                )&lt;=0),"WeanAlt1","")
&amp;                   IF(AND((MJ$44-Sheep!$R$322-Sheep!$N$253                                )&gt;(MJ$44-MK$44),(MJ$44-Sheep!$R$322-Sheep!$N$253                                )&lt;=0),"WeanAlt2","")
&amp;IFERROR(IF(AND((MJ$44-MJ49                                                                                     )&gt;(MJ$44-MK$44),(MJ$44-MJ49                                                                                     )&lt;=0),"Join-"    &amp;MJ48,""),"")
&amp;IFERROR(IF(AND((MJ$44-MJ49-INDEX(Sheep!$V$327:$V$334,MJ48,1))&gt;(MJ$44-MK$44),(MJ$44-MJ49-INDEX(Sheep!$V$327:$V$334,MJ48,1))&lt;=0),"Scan-"  &amp;MJ48,""),"")
&amp;IFERROR(IF(AND((MJ$44-MJ49-150                                                                            )&gt;(MJ$44-MK$44),(MJ$44-MJ49-150                                                                             )&lt;=0),"Birth-" &amp;MJ48,""),"")
&amp;IFERROR(IF(AND((MJ$44-MJ49-150-Sheep!$R$320                                           )&gt;(MJ$44-MK$44),(MJ$44-MJ49-150-Sheep!$R$320                                            )&lt;=0),"Wean-"&amp;MJ48,""),"")
&amp;IFERROR(IF(AND((MJ$44-MJ49-150-Sheep!$R$321                                           )&gt;(MJ$44-MK$44),(MJ$44-MJ49-150-Sheep!$R$321                                            )&lt;=0),"Alt1-"   &amp;MJ48,""),"")
&amp;IFERROR(IF(AND((MJ$44-MJ49-150-Sheep!$R$322                                           )&gt;(MJ$44-MK$44),(MJ$44-MJ49-150-Sheep!$R$322                                            )&lt;=0),"Alt2-"   &amp;MJ48,""),"")</f>
        <v/>
      </c>
      <c r="MK50" s="440" t="str">
        <f xml:space="preserve">                    IF(AND((MK$44                                  -Sheep!$N$253                               )&gt;(MK$44-ML$44),(MK$44                                  -Sheep!$N$253                                )&lt;=0),"Born","")
&amp;                   IF(AND((MK$44-Sheep!$R$320-Sheep!$N$253                                )&gt;(MK$44-ML$44),(MK$44-Sheep!$R$320-Sheep!$N$253                                )&lt;=0),"WeanStd","")
&amp;                   IF(AND((MK$44-Sheep!$R$321-Sheep!$N$253                                )&gt;(MK$44-ML$44),(MK$44-Sheep!$R$321-Sheep!$N$253                                )&lt;=0),"WeanAlt1","")
&amp;                   IF(AND((MK$44-Sheep!$R$322-Sheep!$N$253                                )&gt;(MK$44-ML$44),(MK$44-Sheep!$R$322-Sheep!$N$253                                )&lt;=0),"WeanAlt2","")
&amp;IFERROR(IF(AND((MK$44-MK49                                                                                     )&gt;(MK$44-ML$44),(MK$44-MK49                                                                                     )&lt;=0),"Join-"    &amp;MK48,""),"")
&amp;IFERROR(IF(AND((MK$44-MK49-INDEX(Sheep!$V$327:$V$334,MK48,1))&gt;(MK$44-ML$44),(MK$44-MK49-INDEX(Sheep!$V$327:$V$334,MK48,1))&lt;=0),"Scan-"  &amp;MK48,""),"")
&amp;IFERROR(IF(AND((MK$44-MK49-150                                                                            )&gt;(MK$44-ML$44),(MK$44-MK49-150                                                                             )&lt;=0),"Birth-" &amp;MK48,""),"")
&amp;IFERROR(IF(AND((MK$44-MK49-150-Sheep!$R$320                                           )&gt;(MK$44-ML$44),(MK$44-MK49-150-Sheep!$R$320                                            )&lt;=0),"Wean-"&amp;MK48,""),"")
&amp;IFERROR(IF(AND((MK$44-MK49-150-Sheep!$R$321                                           )&gt;(MK$44-ML$44),(MK$44-MK49-150-Sheep!$R$321                                            )&lt;=0),"Alt1-"   &amp;MK48,""),"")
&amp;IFERROR(IF(AND((MK$44-MK49-150-Sheep!$R$322                                           )&gt;(MK$44-ML$44),(MK$44-MK49-150-Sheep!$R$322                                            )&lt;=0),"Alt2-"   &amp;MK48,""),"")</f>
        <v/>
      </c>
      <c r="ML50" s="440" t="str">
        <f xml:space="preserve">                    IF(AND((ML$44                                  -Sheep!$N$253                               )&gt;(ML$44-MM$44),(ML$44                                  -Sheep!$N$253                                )&lt;=0),"Born","")
&amp;                   IF(AND((ML$44-Sheep!$R$320-Sheep!$N$253                                )&gt;(ML$44-MM$44),(ML$44-Sheep!$R$320-Sheep!$N$253                                )&lt;=0),"WeanStd","")
&amp;                   IF(AND((ML$44-Sheep!$R$321-Sheep!$N$253                                )&gt;(ML$44-MM$44),(ML$44-Sheep!$R$321-Sheep!$N$253                                )&lt;=0),"WeanAlt1","")
&amp;                   IF(AND((ML$44-Sheep!$R$322-Sheep!$N$253                                )&gt;(ML$44-MM$44),(ML$44-Sheep!$R$322-Sheep!$N$253                                )&lt;=0),"WeanAlt2","")
&amp;IFERROR(IF(AND((ML$44-ML49                                                                                     )&gt;(ML$44-MM$44),(ML$44-ML49                                                                                     )&lt;=0),"Join-"    &amp;ML48,""),"")
&amp;IFERROR(IF(AND((ML$44-ML49-INDEX(Sheep!$V$327:$V$334,ML48,1))&gt;(ML$44-MM$44),(ML$44-ML49-INDEX(Sheep!$V$327:$V$334,ML48,1))&lt;=0),"Scan-"  &amp;ML48,""),"")
&amp;IFERROR(IF(AND((ML$44-ML49-150                                                                            )&gt;(ML$44-MM$44),(ML$44-ML49-150                                                                             )&lt;=0),"Birth-" &amp;ML48,""),"")
&amp;IFERROR(IF(AND((ML$44-ML49-150-Sheep!$R$320                                           )&gt;(ML$44-MM$44),(ML$44-ML49-150-Sheep!$R$320                                            )&lt;=0),"Wean-"&amp;ML48,""),"")
&amp;IFERROR(IF(AND((ML$44-ML49-150-Sheep!$R$321                                           )&gt;(ML$44-MM$44),(ML$44-ML49-150-Sheep!$R$321                                            )&lt;=0),"Alt1-"   &amp;ML48,""),"")
&amp;IFERROR(IF(AND((ML$44-ML49-150-Sheep!$R$322                                           )&gt;(ML$44-MM$44),(ML$44-ML49-150-Sheep!$R$322                                            )&lt;=0),"Alt2-"   &amp;ML48,""),"")</f>
        <v/>
      </c>
      <c r="MM50" s="440" t="str">
        <f xml:space="preserve">                    IF(AND((MM$44                                  -Sheep!$N$253                               )&gt;(MM$44-MN$44),(MM$44                                  -Sheep!$N$253                                )&lt;=0),"Born","")
&amp;                   IF(AND((MM$44-Sheep!$R$320-Sheep!$N$253                                )&gt;(MM$44-MN$44),(MM$44-Sheep!$R$320-Sheep!$N$253                                )&lt;=0),"WeanStd","")
&amp;                   IF(AND((MM$44-Sheep!$R$321-Sheep!$N$253                                )&gt;(MM$44-MN$44),(MM$44-Sheep!$R$321-Sheep!$N$253                                )&lt;=0),"WeanAlt1","")
&amp;                   IF(AND((MM$44-Sheep!$R$322-Sheep!$N$253                                )&gt;(MM$44-MN$44),(MM$44-Sheep!$R$322-Sheep!$N$253                                )&lt;=0),"WeanAlt2","")
&amp;IFERROR(IF(AND((MM$44-MM49                                                                                     )&gt;(MM$44-MN$44),(MM$44-MM49                                                                                     )&lt;=0),"Join-"    &amp;MM48,""),"")
&amp;IFERROR(IF(AND((MM$44-MM49-INDEX(Sheep!$V$327:$V$334,MM48,1))&gt;(MM$44-MN$44),(MM$44-MM49-INDEX(Sheep!$V$327:$V$334,MM48,1))&lt;=0),"Scan-"  &amp;MM48,""),"")
&amp;IFERROR(IF(AND((MM$44-MM49-150                                                                            )&gt;(MM$44-MN$44),(MM$44-MM49-150                                                                             )&lt;=0),"Birth-" &amp;MM48,""),"")
&amp;IFERROR(IF(AND((MM$44-MM49-150-Sheep!$R$320                                           )&gt;(MM$44-MN$44),(MM$44-MM49-150-Sheep!$R$320                                            )&lt;=0),"Wean-"&amp;MM48,""),"")
&amp;IFERROR(IF(AND((MM$44-MM49-150-Sheep!$R$321                                           )&gt;(MM$44-MN$44),(MM$44-MM49-150-Sheep!$R$321                                            )&lt;=0),"Alt1-"   &amp;MM48,""),"")
&amp;IFERROR(IF(AND((MM$44-MM49-150-Sheep!$R$322                                           )&gt;(MM$44-MN$44),(MM$44-MM49-150-Sheep!$R$322                                            )&lt;=0),"Alt2-"   &amp;MM48,""),"")</f>
        <v/>
      </c>
      <c r="MN50" s="440" t="str">
        <f xml:space="preserve">                    IF(AND((MN$44                                  -Sheep!$N$253                               )&gt;(MN$44-MO$44),(MN$44                                  -Sheep!$N$253                                )&lt;=0),"Born","")
&amp;                   IF(AND((MN$44-Sheep!$R$320-Sheep!$N$253                                )&gt;(MN$44-MO$44),(MN$44-Sheep!$R$320-Sheep!$N$253                                )&lt;=0),"WeanStd","")
&amp;                   IF(AND((MN$44-Sheep!$R$321-Sheep!$N$253                                )&gt;(MN$44-MO$44),(MN$44-Sheep!$R$321-Sheep!$N$253                                )&lt;=0),"WeanAlt1","")
&amp;                   IF(AND((MN$44-Sheep!$R$322-Sheep!$N$253                                )&gt;(MN$44-MO$44),(MN$44-Sheep!$R$322-Sheep!$N$253                                )&lt;=0),"WeanAlt2","")
&amp;IFERROR(IF(AND((MN$44-MN49                                                                                     )&gt;(MN$44-MO$44),(MN$44-MN49                                                                                     )&lt;=0),"Join-"    &amp;MN48,""),"")
&amp;IFERROR(IF(AND((MN$44-MN49-INDEX(Sheep!$V$327:$V$334,MN48,1))&gt;(MN$44-MO$44),(MN$44-MN49-INDEX(Sheep!$V$327:$V$334,MN48,1))&lt;=0),"Scan-"  &amp;MN48,""),"")
&amp;IFERROR(IF(AND((MN$44-MN49-150                                                                            )&gt;(MN$44-MO$44),(MN$44-MN49-150                                                                             )&lt;=0),"Birth-" &amp;MN48,""),"")
&amp;IFERROR(IF(AND((MN$44-MN49-150-Sheep!$R$320                                           )&gt;(MN$44-MO$44),(MN$44-MN49-150-Sheep!$R$320                                            )&lt;=0),"Wean-"&amp;MN48,""),"")
&amp;IFERROR(IF(AND((MN$44-MN49-150-Sheep!$R$321                                           )&gt;(MN$44-MO$44),(MN$44-MN49-150-Sheep!$R$321                                            )&lt;=0),"Alt1-"   &amp;MN48,""),"")
&amp;IFERROR(IF(AND((MN$44-MN49-150-Sheep!$R$322                                           )&gt;(MN$44-MO$44),(MN$44-MN49-150-Sheep!$R$322                                            )&lt;=0),"Alt2-"   &amp;MN48,""),"")</f>
        <v/>
      </c>
      <c r="MO50" s="440" t="str">
        <f xml:space="preserve">                    IF(AND((MO$44                                  -Sheep!$N$253                               )&gt;(MO$44-MP$44),(MO$44                                  -Sheep!$N$253                                )&lt;=0),"Born","")
&amp;                   IF(AND((MO$44-Sheep!$R$320-Sheep!$N$253                                )&gt;(MO$44-MP$44),(MO$44-Sheep!$R$320-Sheep!$N$253                                )&lt;=0),"WeanStd","")
&amp;                   IF(AND((MO$44-Sheep!$R$321-Sheep!$N$253                                )&gt;(MO$44-MP$44),(MO$44-Sheep!$R$321-Sheep!$N$253                                )&lt;=0),"WeanAlt1","")
&amp;                   IF(AND((MO$44-Sheep!$R$322-Sheep!$N$253                                )&gt;(MO$44-MP$44),(MO$44-Sheep!$R$322-Sheep!$N$253                                )&lt;=0),"WeanAlt2","")
&amp;IFERROR(IF(AND((MO$44-MO49                                                                                     )&gt;(MO$44-MP$44),(MO$44-MO49                                                                                     )&lt;=0),"Join-"    &amp;MO48,""),"")
&amp;IFERROR(IF(AND((MO$44-MO49-INDEX(Sheep!$V$327:$V$334,MO48,1))&gt;(MO$44-MP$44),(MO$44-MO49-INDEX(Sheep!$V$327:$V$334,MO48,1))&lt;=0),"Scan-"  &amp;MO48,""),"")
&amp;IFERROR(IF(AND((MO$44-MO49-150                                                                            )&gt;(MO$44-MP$44),(MO$44-MO49-150                                                                             )&lt;=0),"Birth-" &amp;MO48,""),"")
&amp;IFERROR(IF(AND((MO$44-MO49-150-Sheep!$R$320                                           )&gt;(MO$44-MP$44),(MO$44-MO49-150-Sheep!$R$320                                            )&lt;=0),"Wean-"&amp;MO48,""),"")
&amp;IFERROR(IF(AND((MO$44-MO49-150-Sheep!$R$321                                           )&gt;(MO$44-MP$44),(MO$44-MO49-150-Sheep!$R$321                                            )&lt;=0),"Alt1-"   &amp;MO48,""),"")
&amp;IFERROR(IF(AND((MO$44-MO49-150-Sheep!$R$322                                           )&gt;(MO$44-MP$44),(MO$44-MO49-150-Sheep!$R$322                                            )&lt;=0),"Alt2-"   &amp;MO48,""),"")</f>
        <v/>
      </c>
      <c r="MP50" s="440" t="str">
        <f xml:space="preserve">                    IF(AND((MP$44                                  -Sheep!$N$253                               )&gt;(MP$44-MQ$44),(MP$44                                  -Sheep!$N$253                                )&lt;=0),"Born","")
&amp;                   IF(AND((MP$44-Sheep!$R$320-Sheep!$N$253                                )&gt;(MP$44-MQ$44),(MP$44-Sheep!$R$320-Sheep!$N$253                                )&lt;=0),"WeanStd","")
&amp;                   IF(AND((MP$44-Sheep!$R$321-Sheep!$N$253                                )&gt;(MP$44-MQ$44),(MP$44-Sheep!$R$321-Sheep!$N$253                                )&lt;=0),"WeanAlt1","")
&amp;                   IF(AND((MP$44-Sheep!$R$322-Sheep!$N$253                                )&gt;(MP$44-MQ$44),(MP$44-Sheep!$R$322-Sheep!$N$253                                )&lt;=0),"WeanAlt2","")
&amp;IFERROR(IF(AND((MP$44-MP49                                                                                     )&gt;(MP$44-MQ$44),(MP$44-MP49                                                                                     )&lt;=0),"Join-"    &amp;MP48,""),"")
&amp;IFERROR(IF(AND((MP$44-MP49-INDEX(Sheep!$V$327:$V$334,MP48,1))&gt;(MP$44-MQ$44),(MP$44-MP49-INDEX(Sheep!$V$327:$V$334,MP48,1))&lt;=0),"Scan-"  &amp;MP48,""),"")
&amp;IFERROR(IF(AND((MP$44-MP49-150                                                                            )&gt;(MP$44-MQ$44),(MP$44-MP49-150                                                                             )&lt;=0),"Birth-" &amp;MP48,""),"")
&amp;IFERROR(IF(AND((MP$44-MP49-150-Sheep!$R$320                                           )&gt;(MP$44-MQ$44),(MP$44-MP49-150-Sheep!$R$320                                            )&lt;=0),"Wean-"&amp;MP48,""),"")
&amp;IFERROR(IF(AND((MP$44-MP49-150-Sheep!$R$321                                           )&gt;(MP$44-MQ$44),(MP$44-MP49-150-Sheep!$R$321                                            )&lt;=0),"Alt1-"   &amp;MP48,""),"")
&amp;IFERROR(IF(AND((MP$44-MP49-150-Sheep!$R$322                                           )&gt;(MP$44-MQ$44),(MP$44-MP49-150-Sheep!$R$322                                            )&lt;=0),"Alt2-"   &amp;MP48,""),"")</f>
        <v/>
      </c>
      <c r="MQ50" s="440" t="str">
        <f xml:space="preserve">                    IF(AND((MQ$44                                  -Sheep!$N$253                               )&gt;(MQ$44-MR$44),(MQ$44                                  -Sheep!$N$253                                )&lt;=0),"Born","")
&amp;                   IF(AND((MQ$44-Sheep!$R$320-Sheep!$N$253                                )&gt;(MQ$44-MR$44),(MQ$44-Sheep!$R$320-Sheep!$N$253                                )&lt;=0),"WeanStd","")
&amp;                   IF(AND((MQ$44-Sheep!$R$321-Sheep!$N$253                                )&gt;(MQ$44-MR$44),(MQ$44-Sheep!$R$321-Sheep!$N$253                                )&lt;=0),"WeanAlt1","")
&amp;                   IF(AND((MQ$44-Sheep!$R$322-Sheep!$N$253                                )&gt;(MQ$44-MR$44),(MQ$44-Sheep!$R$322-Sheep!$N$253                                )&lt;=0),"WeanAlt2","")
&amp;IFERROR(IF(AND((MQ$44-MQ49                                                                                     )&gt;(MQ$44-MR$44),(MQ$44-MQ49                                                                                     )&lt;=0),"Join-"    &amp;MQ48,""),"")
&amp;IFERROR(IF(AND((MQ$44-MQ49-INDEX(Sheep!$V$327:$V$334,MQ48,1))&gt;(MQ$44-MR$44),(MQ$44-MQ49-INDEX(Sheep!$V$327:$V$334,MQ48,1))&lt;=0),"Scan-"  &amp;MQ48,""),"")
&amp;IFERROR(IF(AND((MQ$44-MQ49-150                                                                            )&gt;(MQ$44-MR$44),(MQ$44-MQ49-150                                                                             )&lt;=0),"Birth-" &amp;MQ48,""),"")
&amp;IFERROR(IF(AND((MQ$44-MQ49-150-Sheep!$R$320                                           )&gt;(MQ$44-MR$44),(MQ$44-MQ49-150-Sheep!$R$320                                            )&lt;=0),"Wean-"&amp;MQ48,""),"")
&amp;IFERROR(IF(AND((MQ$44-MQ49-150-Sheep!$R$321                                           )&gt;(MQ$44-MR$44),(MQ$44-MQ49-150-Sheep!$R$321                                            )&lt;=0),"Alt1-"   &amp;MQ48,""),"")
&amp;IFERROR(IF(AND((MQ$44-MQ49-150-Sheep!$R$322                                           )&gt;(MQ$44-MR$44),(MQ$44-MQ49-150-Sheep!$R$322                                            )&lt;=0),"Alt2-"   &amp;MQ48,""),"")</f>
        <v/>
      </c>
      <c r="MR50" s="440" t="str">
        <f xml:space="preserve">                    IF(AND((MR$44                                  -Sheep!$N$253                               )&gt;(MR$44-MS$44),(MR$44                                  -Sheep!$N$253                                )&lt;=0),"Born","")
&amp;                   IF(AND((MR$44-Sheep!$R$320-Sheep!$N$253                                )&gt;(MR$44-MS$44),(MR$44-Sheep!$R$320-Sheep!$N$253                                )&lt;=0),"WeanStd","")
&amp;                   IF(AND((MR$44-Sheep!$R$321-Sheep!$N$253                                )&gt;(MR$44-MS$44),(MR$44-Sheep!$R$321-Sheep!$N$253                                )&lt;=0),"WeanAlt1","")
&amp;                   IF(AND((MR$44-Sheep!$R$322-Sheep!$N$253                                )&gt;(MR$44-MS$44),(MR$44-Sheep!$R$322-Sheep!$N$253                                )&lt;=0),"WeanAlt2","")
&amp;IFERROR(IF(AND((MR$44-MR49                                                                                     )&gt;(MR$44-MS$44),(MR$44-MR49                                                                                     )&lt;=0),"Join-"    &amp;MR48,""),"")
&amp;IFERROR(IF(AND((MR$44-MR49-INDEX(Sheep!$V$327:$V$334,MR48,1))&gt;(MR$44-MS$44),(MR$44-MR49-INDEX(Sheep!$V$327:$V$334,MR48,1))&lt;=0),"Scan-"  &amp;MR48,""),"")
&amp;IFERROR(IF(AND((MR$44-MR49-150                                                                            )&gt;(MR$44-MS$44),(MR$44-MR49-150                                                                             )&lt;=0),"Birth-" &amp;MR48,""),"")
&amp;IFERROR(IF(AND((MR$44-MR49-150-Sheep!$R$320                                           )&gt;(MR$44-MS$44),(MR$44-MR49-150-Sheep!$R$320                                            )&lt;=0),"Wean-"&amp;MR48,""),"")
&amp;IFERROR(IF(AND((MR$44-MR49-150-Sheep!$R$321                                           )&gt;(MR$44-MS$44),(MR$44-MR49-150-Sheep!$R$321                                            )&lt;=0),"Alt1-"   &amp;MR48,""),"")
&amp;IFERROR(IF(AND((MR$44-MR49-150-Sheep!$R$322                                           )&gt;(MR$44-MS$44),(MR$44-MR49-150-Sheep!$R$322                                            )&lt;=0),"Alt2-"   &amp;MR48,""),"")</f>
        <v/>
      </c>
      <c r="MS50" s="440" t="str">
        <f xml:space="preserve">                    IF(AND((MS$44                                  -Sheep!$N$253                               )&gt;(MS$44-MT$44),(MS$44                                  -Sheep!$N$253                                )&lt;=0),"Born","")
&amp;                   IF(AND((MS$44-Sheep!$R$320-Sheep!$N$253                                )&gt;(MS$44-MT$44),(MS$44-Sheep!$R$320-Sheep!$N$253                                )&lt;=0),"WeanStd","")
&amp;                   IF(AND((MS$44-Sheep!$R$321-Sheep!$N$253                                )&gt;(MS$44-MT$44),(MS$44-Sheep!$R$321-Sheep!$N$253                                )&lt;=0),"WeanAlt1","")
&amp;                   IF(AND((MS$44-Sheep!$R$322-Sheep!$N$253                                )&gt;(MS$44-MT$44),(MS$44-Sheep!$R$322-Sheep!$N$253                                )&lt;=0),"WeanAlt2","")
&amp;IFERROR(IF(AND((MS$44-MS49                                                                                     )&gt;(MS$44-MT$44),(MS$44-MS49                                                                                     )&lt;=0),"Join-"    &amp;MS48,""),"")
&amp;IFERROR(IF(AND((MS$44-MS49-INDEX(Sheep!$V$327:$V$334,MS48,1))&gt;(MS$44-MT$44),(MS$44-MS49-INDEX(Sheep!$V$327:$V$334,MS48,1))&lt;=0),"Scan-"  &amp;MS48,""),"")
&amp;IFERROR(IF(AND((MS$44-MS49-150                                                                            )&gt;(MS$44-MT$44),(MS$44-MS49-150                                                                             )&lt;=0),"Birth-" &amp;MS48,""),"")
&amp;IFERROR(IF(AND((MS$44-MS49-150-Sheep!$R$320                                           )&gt;(MS$44-MT$44),(MS$44-MS49-150-Sheep!$R$320                                            )&lt;=0),"Wean-"&amp;MS48,""),"")
&amp;IFERROR(IF(AND((MS$44-MS49-150-Sheep!$R$321                                           )&gt;(MS$44-MT$44),(MS$44-MS49-150-Sheep!$R$321                                            )&lt;=0),"Alt1-"   &amp;MS48,""),"")
&amp;IFERROR(IF(AND((MS$44-MS49-150-Sheep!$R$322                                           )&gt;(MS$44-MT$44),(MS$44-MS49-150-Sheep!$R$322                                            )&lt;=0),"Alt2-"   &amp;MS48,""),"")</f>
        <v/>
      </c>
      <c r="MT50" s="440" t="str">
        <f xml:space="preserve">                    IF(AND((MT$44                                  -Sheep!$N$253                               )&gt;(MT$44-MU$44),(MT$44                                  -Sheep!$N$253                                )&lt;=0),"Born","")
&amp;                   IF(AND((MT$44-Sheep!$R$320-Sheep!$N$253                                )&gt;(MT$44-MU$44),(MT$44-Sheep!$R$320-Sheep!$N$253                                )&lt;=0),"WeanStd","")
&amp;                   IF(AND((MT$44-Sheep!$R$321-Sheep!$N$253                                )&gt;(MT$44-MU$44),(MT$44-Sheep!$R$321-Sheep!$N$253                                )&lt;=0),"WeanAlt1","")
&amp;                   IF(AND((MT$44-Sheep!$R$322-Sheep!$N$253                                )&gt;(MT$44-MU$44),(MT$44-Sheep!$R$322-Sheep!$N$253                                )&lt;=0),"WeanAlt2","")
&amp;IFERROR(IF(AND((MT$44-MT49                                                                                     )&gt;(MT$44-MU$44),(MT$44-MT49                                                                                     )&lt;=0),"Join-"    &amp;MT48,""),"")
&amp;IFERROR(IF(AND((MT$44-MT49-INDEX(Sheep!$V$327:$V$334,MT48,1))&gt;(MT$44-MU$44),(MT$44-MT49-INDEX(Sheep!$V$327:$V$334,MT48,1))&lt;=0),"Scan-"  &amp;MT48,""),"")
&amp;IFERROR(IF(AND((MT$44-MT49-150                                                                            )&gt;(MT$44-MU$44),(MT$44-MT49-150                                                                             )&lt;=0),"Birth-" &amp;MT48,""),"")
&amp;IFERROR(IF(AND((MT$44-MT49-150-Sheep!$R$320                                           )&gt;(MT$44-MU$44),(MT$44-MT49-150-Sheep!$R$320                                            )&lt;=0),"Wean-"&amp;MT48,""),"")
&amp;IFERROR(IF(AND((MT$44-MT49-150-Sheep!$R$321                                           )&gt;(MT$44-MU$44),(MT$44-MT49-150-Sheep!$R$321                                            )&lt;=0),"Alt1-"   &amp;MT48,""),"")
&amp;IFERROR(IF(AND((MT$44-MT49-150-Sheep!$R$322                                           )&gt;(MT$44-MU$44),(MT$44-MT49-150-Sheep!$R$322                                            )&lt;=0),"Alt2-"   &amp;MT48,""),"")</f>
        <v/>
      </c>
      <c r="MU50" s="440" t="str">
        <f xml:space="preserve">                    IF(AND((MU$44                                  -Sheep!$N$253                               )&gt;(MU$44-MV$44),(MU$44                                  -Sheep!$N$253                                )&lt;=0),"Born","")
&amp;                   IF(AND((MU$44-Sheep!$R$320-Sheep!$N$253                                )&gt;(MU$44-MV$44),(MU$44-Sheep!$R$320-Sheep!$N$253                                )&lt;=0),"WeanStd","")
&amp;                   IF(AND((MU$44-Sheep!$R$321-Sheep!$N$253                                )&gt;(MU$44-MV$44),(MU$44-Sheep!$R$321-Sheep!$N$253                                )&lt;=0),"WeanAlt1","")
&amp;                   IF(AND((MU$44-Sheep!$R$322-Sheep!$N$253                                )&gt;(MU$44-MV$44),(MU$44-Sheep!$R$322-Sheep!$N$253                                )&lt;=0),"WeanAlt2","")
&amp;IFERROR(IF(AND((MU$44-MU49                                                                                     )&gt;(MU$44-MV$44),(MU$44-MU49                                                                                     )&lt;=0),"Join-"    &amp;MU48,""),"")
&amp;IFERROR(IF(AND((MU$44-MU49-INDEX(Sheep!$V$327:$V$334,MU48,1))&gt;(MU$44-MV$44),(MU$44-MU49-INDEX(Sheep!$V$327:$V$334,MU48,1))&lt;=0),"Scan-"  &amp;MU48,""),"")
&amp;IFERROR(IF(AND((MU$44-MU49-150                                                                            )&gt;(MU$44-MV$44),(MU$44-MU49-150                                                                             )&lt;=0),"Birth-" &amp;MU48,""),"")
&amp;IFERROR(IF(AND((MU$44-MU49-150-Sheep!$R$320                                           )&gt;(MU$44-MV$44),(MU$44-MU49-150-Sheep!$R$320                                            )&lt;=0),"Wean-"&amp;MU48,""),"")
&amp;IFERROR(IF(AND((MU$44-MU49-150-Sheep!$R$321                                           )&gt;(MU$44-MV$44),(MU$44-MU49-150-Sheep!$R$321                                            )&lt;=0),"Alt1-"   &amp;MU48,""),"")
&amp;IFERROR(IF(AND((MU$44-MU49-150-Sheep!$R$322                                           )&gt;(MU$44-MV$44),(MU$44-MU49-150-Sheep!$R$322                                            )&lt;=0),"Alt2-"   &amp;MU48,""),"")</f>
        <v/>
      </c>
      <c r="MV50" s="440" t="str">
        <f xml:space="preserve">                    IF(AND((MV$44                                  -Sheep!$N$253                               )&gt;(MV$44-MW$44),(MV$44                                  -Sheep!$N$253                                )&lt;=0),"Born","")
&amp;                   IF(AND((MV$44-Sheep!$R$320-Sheep!$N$253                                )&gt;(MV$44-MW$44),(MV$44-Sheep!$R$320-Sheep!$N$253                                )&lt;=0),"WeanStd","")
&amp;                   IF(AND((MV$44-Sheep!$R$321-Sheep!$N$253                                )&gt;(MV$44-MW$44),(MV$44-Sheep!$R$321-Sheep!$N$253                                )&lt;=0),"WeanAlt1","")
&amp;                   IF(AND((MV$44-Sheep!$R$322-Sheep!$N$253                                )&gt;(MV$44-MW$44),(MV$44-Sheep!$R$322-Sheep!$N$253                                )&lt;=0),"WeanAlt2","")
&amp;IFERROR(IF(AND((MV$44-MV49                                                                                     )&gt;(MV$44-MW$44),(MV$44-MV49                                                                                     )&lt;=0),"Join-"    &amp;MV48,""),"")
&amp;IFERROR(IF(AND((MV$44-MV49-INDEX(Sheep!$V$327:$V$334,MV48,1))&gt;(MV$44-MW$44),(MV$44-MV49-INDEX(Sheep!$V$327:$V$334,MV48,1))&lt;=0),"Scan-"  &amp;MV48,""),"")
&amp;IFERROR(IF(AND((MV$44-MV49-150                                                                            )&gt;(MV$44-MW$44),(MV$44-MV49-150                                                                             )&lt;=0),"Birth-" &amp;MV48,""),"")
&amp;IFERROR(IF(AND((MV$44-MV49-150-Sheep!$R$320                                           )&gt;(MV$44-MW$44),(MV$44-MV49-150-Sheep!$R$320                                            )&lt;=0),"Wean-"&amp;MV48,""),"")
&amp;IFERROR(IF(AND((MV$44-MV49-150-Sheep!$R$321                                           )&gt;(MV$44-MW$44),(MV$44-MV49-150-Sheep!$R$321                                            )&lt;=0),"Alt1-"   &amp;MV48,""),"")
&amp;IFERROR(IF(AND((MV$44-MV49-150-Sheep!$R$322                                           )&gt;(MV$44-MW$44),(MV$44-MV49-150-Sheep!$R$322                                            )&lt;=0),"Alt2-"   &amp;MV48,""),"")</f>
        <v>Wean-6</v>
      </c>
      <c r="MW50" s="440" t="str">
        <f xml:space="preserve">                    IF(AND((MW$44                                  -Sheep!$N$253                               )&gt;(MW$44-MX$44),(MW$44                                  -Sheep!$N$253                                )&lt;=0),"Born","")
&amp;                   IF(AND((MW$44-Sheep!$R$320-Sheep!$N$253                                )&gt;(MW$44-MX$44),(MW$44-Sheep!$R$320-Sheep!$N$253                                )&lt;=0),"WeanStd","")
&amp;                   IF(AND((MW$44-Sheep!$R$321-Sheep!$N$253                                )&gt;(MW$44-MX$44),(MW$44-Sheep!$R$321-Sheep!$N$253                                )&lt;=0),"WeanAlt1","")
&amp;                   IF(AND((MW$44-Sheep!$R$322-Sheep!$N$253                                )&gt;(MW$44-MX$44),(MW$44-Sheep!$R$322-Sheep!$N$253                                )&lt;=0),"WeanAlt2","")
&amp;IFERROR(IF(AND((MW$44-MW49                                                                                     )&gt;(MW$44-MX$44),(MW$44-MW49                                                                                     )&lt;=0),"Join-"    &amp;MW48,""),"")
&amp;IFERROR(IF(AND((MW$44-MW49-INDEX(Sheep!$V$327:$V$334,MW48,1))&gt;(MW$44-MX$44),(MW$44-MW49-INDEX(Sheep!$V$327:$V$334,MW48,1))&lt;=0),"Scan-"  &amp;MW48,""),"")
&amp;IFERROR(IF(AND((MW$44-MW49-150                                                                            )&gt;(MW$44-MX$44),(MW$44-MW49-150                                                                             )&lt;=0),"Birth-" &amp;MW48,""),"")
&amp;IFERROR(IF(AND((MW$44-MW49-150-Sheep!$R$320                                           )&gt;(MW$44-MX$44),(MW$44-MW49-150-Sheep!$R$320                                            )&lt;=0),"Wean-"&amp;MW48,""),"")
&amp;IFERROR(IF(AND((MW$44-MW49-150-Sheep!$R$321                                           )&gt;(MW$44-MX$44),(MW$44-MW49-150-Sheep!$R$321                                            )&lt;=0),"Alt1-"   &amp;MW48,""),"")
&amp;IFERROR(IF(AND((MW$44-MW49-150-Sheep!$R$322                                           )&gt;(MW$44-MX$44),(MW$44-MW49-150-Sheep!$R$322                                            )&lt;=0),"Alt2-"   &amp;MW48,""),"")</f>
        <v/>
      </c>
      <c r="MX50" s="440" t="str">
        <f xml:space="preserve">                    IF(AND((MX$44                                  -Sheep!$N$253                               )&gt;(MX$44-MY$44),(MX$44                                  -Sheep!$N$253                                )&lt;=0),"Born","")
&amp;                   IF(AND((MX$44-Sheep!$R$320-Sheep!$N$253                                )&gt;(MX$44-MY$44),(MX$44-Sheep!$R$320-Sheep!$N$253                                )&lt;=0),"WeanStd","")
&amp;                   IF(AND((MX$44-Sheep!$R$321-Sheep!$N$253                                )&gt;(MX$44-MY$44),(MX$44-Sheep!$R$321-Sheep!$N$253                                )&lt;=0),"WeanAlt1","")
&amp;                   IF(AND((MX$44-Sheep!$R$322-Sheep!$N$253                                )&gt;(MX$44-MY$44),(MX$44-Sheep!$R$322-Sheep!$N$253                                )&lt;=0),"WeanAlt2","")
&amp;IFERROR(IF(AND((MX$44-MX49                                                                                     )&gt;(MX$44-MY$44),(MX$44-MX49                                                                                     )&lt;=0),"Join-"    &amp;MX48,""),"")
&amp;IFERROR(IF(AND((MX$44-MX49-INDEX(Sheep!$V$327:$V$334,MX48,1))&gt;(MX$44-MY$44),(MX$44-MX49-INDEX(Sheep!$V$327:$V$334,MX48,1))&lt;=0),"Scan-"  &amp;MX48,""),"")
&amp;IFERROR(IF(AND((MX$44-MX49-150                                                                            )&gt;(MX$44-MY$44),(MX$44-MX49-150                                                                             )&lt;=0),"Birth-" &amp;MX48,""),"")
&amp;IFERROR(IF(AND((MX$44-MX49-150-Sheep!$R$320                                           )&gt;(MX$44-MY$44),(MX$44-MX49-150-Sheep!$R$320                                            )&lt;=0),"Wean-"&amp;MX48,""),"")
&amp;IFERROR(IF(AND((MX$44-MX49-150-Sheep!$R$321                                           )&gt;(MX$44-MY$44),(MX$44-MX49-150-Sheep!$R$321                                            )&lt;=0),"Alt1-"   &amp;MX48,""),"")
&amp;IFERROR(IF(AND((MX$44-MX49-150-Sheep!$R$322                                           )&gt;(MX$44-MY$44),(MX$44-MX49-150-Sheep!$R$322                                            )&lt;=0),"Alt2-"   &amp;MX48,""),"")</f>
        <v/>
      </c>
      <c r="MY50" s="440" t="str">
        <f xml:space="preserve">                    IF(AND((MY$44                                  -Sheep!$N$253                               )&gt;(MY$44-MZ$44),(MY$44                                  -Sheep!$N$253                                )&lt;=0),"Born","")
&amp;                   IF(AND((MY$44-Sheep!$R$320-Sheep!$N$253                                )&gt;(MY$44-MZ$44),(MY$44-Sheep!$R$320-Sheep!$N$253                                )&lt;=0),"WeanStd","")
&amp;                   IF(AND((MY$44-Sheep!$R$321-Sheep!$N$253                                )&gt;(MY$44-MZ$44),(MY$44-Sheep!$R$321-Sheep!$N$253                                )&lt;=0),"WeanAlt1","")
&amp;                   IF(AND((MY$44-Sheep!$R$322-Sheep!$N$253                                )&gt;(MY$44-MZ$44),(MY$44-Sheep!$R$322-Sheep!$N$253                                )&lt;=0),"WeanAlt2","")
&amp;IFERROR(IF(AND((MY$44-MY49                                                                                     )&gt;(MY$44-MZ$44),(MY$44-MY49                                                                                     )&lt;=0),"Join-"    &amp;MY48,""),"")
&amp;IFERROR(IF(AND((MY$44-MY49-INDEX(Sheep!$V$327:$V$334,MY48,1))&gt;(MY$44-MZ$44),(MY$44-MY49-INDEX(Sheep!$V$327:$V$334,MY48,1))&lt;=0),"Scan-"  &amp;MY48,""),"")
&amp;IFERROR(IF(AND((MY$44-MY49-150                                                                            )&gt;(MY$44-MZ$44),(MY$44-MY49-150                                                                             )&lt;=0),"Birth-" &amp;MY48,""),"")
&amp;IFERROR(IF(AND((MY$44-MY49-150-Sheep!$R$320                                           )&gt;(MY$44-MZ$44),(MY$44-MY49-150-Sheep!$R$320                                            )&lt;=0),"Wean-"&amp;MY48,""),"")
&amp;IFERROR(IF(AND((MY$44-MY49-150-Sheep!$R$321                                           )&gt;(MY$44-MZ$44),(MY$44-MY49-150-Sheep!$R$321                                            )&lt;=0),"Alt1-"   &amp;MY48,""),"")
&amp;IFERROR(IF(AND((MY$44-MY49-150-Sheep!$R$322                                           )&gt;(MY$44-MZ$44),(MY$44-MY49-150-Sheep!$R$322                                            )&lt;=0),"Alt2-"   &amp;MY48,""),"")</f>
        <v/>
      </c>
      <c r="MZ50" s="440" t="str">
        <f xml:space="preserve">                    IF(AND((MZ$44                                  -Sheep!$N$253                               )&gt;(MZ$44-NA$44),(MZ$44                                  -Sheep!$N$253                                )&lt;=0),"Born","")
&amp;                   IF(AND((MZ$44-Sheep!$R$320-Sheep!$N$253                                )&gt;(MZ$44-NA$44),(MZ$44-Sheep!$R$320-Sheep!$N$253                                )&lt;=0),"WeanStd","")
&amp;                   IF(AND((MZ$44-Sheep!$R$321-Sheep!$N$253                                )&gt;(MZ$44-NA$44),(MZ$44-Sheep!$R$321-Sheep!$N$253                                )&lt;=0),"WeanAlt1","")
&amp;                   IF(AND((MZ$44-Sheep!$R$322-Sheep!$N$253                                )&gt;(MZ$44-NA$44),(MZ$44-Sheep!$R$322-Sheep!$N$253                                )&lt;=0),"WeanAlt2","")
&amp;IFERROR(IF(AND((MZ$44-MZ49                                                                                     )&gt;(MZ$44-NA$44),(MZ$44-MZ49                                                                                     )&lt;=0),"Join-"    &amp;MZ48,""),"")
&amp;IFERROR(IF(AND((MZ$44-MZ49-INDEX(Sheep!$V$327:$V$334,MZ48,1))&gt;(MZ$44-NA$44),(MZ$44-MZ49-INDEX(Sheep!$V$327:$V$334,MZ48,1))&lt;=0),"Scan-"  &amp;MZ48,""),"")
&amp;IFERROR(IF(AND((MZ$44-MZ49-150                                                                            )&gt;(MZ$44-NA$44),(MZ$44-MZ49-150                                                                             )&lt;=0),"Birth-" &amp;MZ48,""),"")
&amp;IFERROR(IF(AND((MZ$44-MZ49-150-Sheep!$R$320                                           )&gt;(MZ$44-NA$44),(MZ$44-MZ49-150-Sheep!$R$320                                            )&lt;=0),"Wean-"&amp;MZ48,""),"")
&amp;IFERROR(IF(AND((MZ$44-MZ49-150-Sheep!$R$321                                           )&gt;(MZ$44-NA$44),(MZ$44-MZ49-150-Sheep!$R$321                                            )&lt;=0),"Alt1-"   &amp;MZ48,""),"")
&amp;IFERROR(IF(AND((MZ$44-MZ49-150-Sheep!$R$322                                           )&gt;(MZ$44-NA$44),(MZ$44-MZ49-150-Sheep!$R$322                                            )&lt;=0),"Alt2-"   &amp;MZ48,""),"")</f>
        <v>Alt1-6</v>
      </c>
      <c r="NA50" s="440" t="str">
        <f xml:space="preserve">                    IF(AND((NA$44                                  -Sheep!$N$253                               )&gt;(NA$44-NB$44),(NA$44                                  -Sheep!$N$253                                )&lt;=0),"Born","")
&amp;                   IF(AND((NA$44-Sheep!$R$320-Sheep!$N$253                                )&gt;(NA$44-NB$44),(NA$44-Sheep!$R$320-Sheep!$N$253                                )&lt;=0),"WeanStd","")
&amp;                   IF(AND((NA$44-Sheep!$R$321-Sheep!$N$253                                )&gt;(NA$44-NB$44),(NA$44-Sheep!$R$321-Sheep!$N$253                                )&lt;=0),"WeanAlt1","")
&amp;                   IF(AND((NA$44-Sheep!$R$322-Sheep!$N$253                                )&gt;(NA$44-NB$44),(NA$44-Sheep!$R$322-Sheep!$N$253                                )&lt;=0),"WeanAlt2","")
&amp;IFERROR(IF(AND((NA$44-NA49                                                                                     )&gt;(NA$44-NB$44),(NA$44-NA49                                                                                     )&lt;=0),"Join-"    &amp;NA48,""),"")
&amp;IFERROR(IF(AND((NA$44-NA49-INDEX(Sheep!$V$327:$V$334,NA48,1))&gt;(NA$44-NB$44),(NA$44-NA49-INDEX(Sheep!$V$327:$V$334,NA48,1))&lt;=0),"Scan-"  &amp;NA48,""),"")
&amp;IFERROR(IF(AND((NA$44-NA49-150                                                                            )&gt;(NA$44-NB$44),(NA$44-NA49-150                                                                             )&lt;=0),"Birth-" &amp;NA48,""),"")
&amp;IFERROR(IF(AND((NA$44-NA49-150-Sheep!$R$320                                           )&gt;(NA$44-NB$44),(NA$44-NA49-150-Sheep!$R$320                                            )&lt;=0),"Wean-"&amp;NA48,""),"")
&amp;IFERROR(IF(AND((NA$44-NA49-150-Sheep!$R$321                                           )&gt;(NA$44-NB$44),(NA$44-NA49-150-Sheep!$R$321                                            )&lt;=0),"Alt1-"   &amp;NA48,""),"")
&amp;IFERROR(IF(AND((NA$44-NA49-150-Sheep!$R$322                                           )&gt;(NA$44-NB$44),(NA$44-NA49-150-Sheep!$R$322                                            )&lt;=0),"Alt2-"   &amp;NA48,""),"")</f>
        <v/>
      </c>
      <c r="NB50" s="440" t="str">
        <f xml:space="preserve">                    IF(AND((NB$44                                  -Sheep!$N$253                               )&gt;(NB$44-NC$44),(NB$44                                  -Sheep!$N$253                                )&lt;=0),"Born","")
&amp;                   IF(AND((NB$44-Sheep!$R$320-Sheep!$N$253                                )&gt;(NB$44-NC$44),(NB$44-Sheep!$R$320-Sheep!$N$253                                )&lt;=0),"WeanStd","")
&amp;                   IF(AND((NB$44-Sheep!$R$321-Sheep!$N$253                                )&gt;(NB$44-NC$44),(NB$44-Sheep!$R$321-Sheep!$N$253                                )&lt;=0),"WeanAlt1","")
&amp;                   IF(AND((NB$44-Sheep!$R$322-Sheep!$N$253                                )&gt;(NB$44-NC$44),(NB$44-Sheep!$R$322-Sheep!$N$253                                )&lt;=0),"WeanAlt2","")
&amp;IFERROR(IF(AND((NB$44-NB49                                                                                     )&gt;(NB$44-NC$44),(NB$44-NB49                                                                                     )&lt;=0),"Join-"    &amp;NB48,""),"")
&amp;IFERROR(IF(AND((NB$44-NB49-INDEX(Sheep!$V$327:$V$334,NB48,1))&gt;(NB$44-NC$44),(NB$44-NB49-INDEX(Sheep!$V$327:$V$334,NB48,1))&lt;=0),"Scan-"  &amp;NB48,""),"")
&amp;IFERROR(IF(AND((NB$44-NB49-150                                                                            )&gt;(NB$44-NC$44),(NB$44-NB49-150                                                                             )&lt;=0),"Birth-" &amp;NB48,""),"")
&amp;IFERROR(IF(AND((NB$44-NB49-150-Sheep!$R$320                                           )&gt;(NB$44-NC$44),(NB$44-NB49-150-Sheep!$R$320                                            )&lt;=0),"Wean-"&amp;NB48,""),"")
&amp;IFERROR(IF(AND((NB$44-NB49-150-Sheep!$R$321                                           )&gt;(NB$44-NC$44),(NB$44-NB49-150-Sheep!$R$321                                            )&lt;=0),"Alt1-"   &amp;NB48,""),"")
&amp;IFERROR(IF(AND((NB$44-NB49-150-Sheep!$R$322                                           )&gt;(NB$44-NC$44),(NB$44-NB49-150-Sheep!$R$322                                            )&lt;=0),"Alt2-"   &amp;NB48,""),"")</f>
        <v/>
      </c>
      <c r="NC50" s="440" t="str">
        <f xml:space="preserve">                    IF(AND((NC$44                                  -Sheep!$N$253                               )&gt;(NC$44-ND$44),(NC$44                                  -Sheep!$N$253                                )&lt;=0),"Born","")
&amp;                   IF(AND((NC$44-Sheep!$R$320-Sheep!$N$253                                )&gt;(NC$44-ND$44),(NC$44-Sheep!$R$320-Sheep!$N$253                                )&lt;=0),"WeanStd","")
&amp;                   IF(AND((NC$44-Sheep!$R$321-Sheep!$N$253                                )&gt;(NC$44-ND$44),(NC$44-Sheep!$R$321-Sheep!$N$253                                )&lt;=0),"WeanAlt1","")
&amp;                   IF(AND((NC$44-Sheep!$R$322-Sheep!$N$253                                )&gt;(NC$44-ND$44),(NC$44-Sheep!$R$322-Sheep!$N$253                                )&lt;=0),"WeanAlt2","")
&amp;IFERROR(IF(AND((NC$44-NC49                                                                                     )&gt;(NC$44-ND$44),(NC$44-NC49                                                                                     )&lt;=0),"Join-"    &amp;NC48,""),"")
&amp;IFERROR(IF(AND((NC$44-NC49-INDEX(Sheep!$V$327:$V$334,NC48,1))&gt;(NC$44-ND$44),(NC$44-NC49-INDEX(Sheep!$V$327:$V$334,NC48,1))&lt;=0),"Scan-"  &amp;NC48,""),"")
&amp;IFERROR(IF(AND((NC$44-NC49-150                                                                            )&gt;(NC$44-ND$44),(NC$44-NC49-150                                                                             )&lt;=0),"Birth-" &amp;NC48,""),"")
&amp;IFERROR(IF(AND((NC$44-NC49-150-Sheep!$R$320                                           )&gt;(NC$44-ND$44),(NC$44-NC49-150-Sheep!$R$320                                            )&lt;=0),"Wean-"&amp;NC48,""),"")
&amp;IFERROR(IF(AND((NC$44-NC49-150-Sheep!$R$321                                           )&gt;(NC$44-ND$44),(NC$44-NC49-150-Sheep!$R$321                                            )&lt;=0),"Alt1-"   &amp;NC48,""),"")
&amp;IFERROR(IF(AND((NC$44-NC49-150-Sheep!$R$322                                           )&gt;(NC$44-ND$44),(NC$44-NC49-150-Sheep!$R$322                                            )&lt;=0),"Alt2-"   &amp;NC48,""),"")</f>
        <v/>
      </c>
      <c r="ND50" s="440" t="str">
        <f xml:space="preserve">                    IF(AND((ND$44                                  -Sheep!$N$253                               )&gt;(ND$44-NE$44),(ND$44                                  -Sheep!$N$253                                )&lt;=0),"Born","")
&amp;                   IF(AND((ND$44-Sheep!$R$320-Sheep!$N$253                                )&gt;(ND$44-NE$44),(ND$44-Sheep!$R$320-Sheep!$N$253                                )&lt;=0),"WeanStd","")
&amp;                   IF(AND((ND$44-Sheep!$R$321-Sheep!$N$253                                )&gt;(ND$44-NE$44),(ND$44-Sheep!$R$321-Sheep!$N$253                                )&lt;=0),"WeanAlt1","")
&amp;                   IF(AND((ND$44-Sheep!$R$322-Sheep!$N$253                                )&gt;(ND$44-NE$44),(ND$44-Sheep!$R$322-Sheep!$N$253                                )&lt;=0),"WeanAlt2","")
&amp;IFERROR(IF(AND((ND$44-ND49                                                                                     )&gt;(ND$44-NE$44),(ND$44-ND49                                                                                     )&lt;=0),"Join-"    &amp;ND48,""),"")
&amp;IFERROR(IF(AND((ND$44-ND49-INDEX(Sheep!$V$327:$V$334,ND48,1))&gt;(ND$44-NE$44),(ND$44-ND49-INDEX(Sheep!$V$327:$V$334,ND48,1))&lt;=0),"Scan-"  &amp;ND48,""),"")
&amp;IFERROR(IF(AND((ND$44-ND49-150                                                                            )&gt;(ND$44-NE$44),(ND$44-ND49-150                                                                             )&lt;=0),"Birth-" &amp;ND48,""),"")
&amp;IFERROR(IF(AND((ND$44-ND49-150-Sheep!$R$320                                           )&gt;(ND$44-NE$44),(ND$44-ND49-150-Sheep!$R$320                                            )&lt;=0),"Wean-"&amp;ND48,""),"")
&amp;IFERROR(IF(AND((ND$44-ND49-150-Sheep!$R$321                                           )&gt;(ND$44-NE$44),(ND$44-ND49-150-Sheep!$R$321                                            )&lt;=0),"Alt1-"   &amp;ND48,""),"")
&amp;IFERROR(IF(AND((ND$44-ND49-150-Sheep!$R$322                                           )&gt;(ND$44-NE$44),(ND$44-ND49-150-Sheep!$R$322                                            )&lt;=0),"Alt2-"   &amp;ND48,""),"")</f>
        <v>Alt2-6</v>
      </c>
      <c r="NE50" s="440" t="str">
        <f xml:space="preserve">                    IF(AND((NE$44                                  -Sheep!$N$253                               )&gt;(NE$44-NF$44),(NE$44                                  -Sheep!$N$253                                )&lt;=0),"Born","")
&amp;                   IF(AND((NE$44-Sheep!$R$320-Sheep!$N$253                                )&gt;(NE$44-NF$44),(NE$44-Sheep!$R$320-Sheep!$N$253                                )&lt;=0),"WeanStd","")
&amp;                   IF(AND((NE$44-Sheep!$R$321-Sheep!$N$253                                )&gt;(NE$44-NF$44),(NE$44-Sheep!$R$321-Sheep!$N$253                                )&lt;=0),"WeanAlt1","")
&amp;                   IF(AND((NE$44-Sheep!$R$322-Sheep!$N$253                                )&gt;(NE$44-NF$44),(NE$44-Sheep!$R$322-Sheep!$N$253                                )&lt;=0),"WeanAlt2","")
&amp;IFERROR(IF(AND((NE$44-NE49                                                                                     )&gt;(NE$44-NF$44),(NE$44-NE49                                                                                     )&lt;=0),"Join-"    &amp;NE48,""),"")
&amp;IFERROR(IF(AND((NE$44-NE49-INDEX(Sheep!$V$327:$V$334,NE48,1))&gt;(NE$44-NF$44),(NE$44-NE49-INDEX(Sheep!$V$327:$V$334,NE48,1))&lt;=0),"Scan-"  &amp;NE48,""),"")
&amp;IFERROR(IF(AND((NE$44-NE49-150                                                                            )&gt;(NE$44-NF$44),(NE$44-NE49-150                                                                             )&lt;=0),"Birth-" &amp;NE48,""),"")
&amp;IFERROR(IF(AND((NE$44-NE49-150-Sheep!$R$320                                           )&gt;(NE$44-NF$44),(NE$44-NE49-150-Sheep!$R$320                                            )&lt;=0),"Wean-"&amp;NE48,""),"")
&amp;IFERROR(IF(AND((NE$44-NE49-150-Sheep!$R$321                                           )&gt;(NE$44-NF$44),(NE$44-NE49-150-Sheep!$R$321                                            )&lt;=0),"Alt1-"   &amp;NE48,""),"")
&amp;IFERROR(IF(AND((NE$44-NE49-150-Sheep!$R$322                                           )&gt;(NE$44-NF$44),(NE$44-NE49-150-Sheep!$R$322                                            )&lt;=0),"Alt2-"   &amp;NE48,""),"")</f>
        <v/>
      </c>
      <c r="NF50" s="440" t="str">
        <f xml:space="preserve">                    IF(AND((NF$44                                  -Sheep!$N$253                               )&gt;(NF$44-NG$44),(NF$44                                  -Sheep!$N$253                                )&lt;=0),"Born","")
&amp;                   IF(AND((NF$44-Sheep!$R$320-Sheep!$N$253                                )&gt;(NF$44-NG$44),(NF$44-Sheep!$R$320-Sheep!$N$253                                )&lt;=0),"WeanStd","")
&amp;                   IF(AND((NF$44-Sheep!$R$321-Sheep!$N$253                                )&gt;(NF$44-NG$44),(NF$44-Sheep!$R$321-Sheep!$N$253                                )&lt;=0),"WeanAlt1","")
&amp;                   IF(AND((NF$44-Sheep!$R$322-Sheep!$N$253                                )&gt;(NF$44-NG$44),(NF$44-Sheep!$R$322-Sheep!$N$253                                )&lt;=0),"WeanAlt2","")
&amp;IFERROR(IF(AND((NF$44-NF49                                                                                     )&gt;(NF$44-NG$44),(NF$44-NF49                                                                                     )&lt;=0),"Join-"    &amp;NF48,""),"")
&amp;IFERROR(IF(AND((NF$44-NF49-INDEX(Sheep!$V$327:$V$334,NF48,1))&gt;(NF$44-NG$44),(NF$44-NF49-INDEX(Sheep!$V$327:$V$334,NF48,1))&lt;=0),"Scan-"  &amp;NF48,""),"")
&amp;IFERROR(IF(AND((NF$44-NF49-150                                                                            )&gt;(NF$44-NG$44),(NF$44-NF49-150                                                                             )&lt;=0),"Birth-" &amp;NF48,""),"")
&amp;IFERROR(IF(AND((NF$44-NF49-150-Sheep!$R$320                                           )&gt;(NF$44-NG$44),(NF$44-NF49-150-Sheep!$R$320                                            )&lt;=0),"Wean-"&amp;NF48,""),"")
&amp;IFERROR(IF(AND((NF$44-NF49-150-Sheep!$R$321                                           )&gt;(NF$44-NG$44),(NF$44-NF49-150-Sheep!$R$321                                            )&lt;=0),"Alt1-"   &amp;NF48,""),"")
&amp;IFERROR(IF(AND((NF$44-NF49-150-Sheep!$R$322                                           )&gt;(NF$44-NG$44),(NF$44-NF49-150-Sheep!$R$322                                            )&lt;=0),"Alt2-"   &amp;NF48,""),"")</f>
        <v/>
      </c>
      <c r="NG50" s="440" t="str">
        <f xml:space="preserve">                    IF(AND((NG$44                                  -Sheep!$N$253                               )&gt;(NG$44-NH$44),(NG$44                                  -Sheep!$N$253                                )&lt;=0),"Born","")
&amp;                   IF(AND((NG$44-Sheep!$R$320-Sheep!$N$253                                )&gt;(NG$44-NH$44),(NG$44-Sheep!$R$320-Sheep!$N$253                                )&lt;=0),"WeanStd","")
&amp;                   IF(AND((NG$44-Sheep!$R$321-Sheep!$N$253                                )&gt;(NG$44-NH$44),(NG$44-Sheep!$R$321-Sheep!$N$253                                )&lt;=0),"WeanAlt1","")
&amp;                   IF(AND((NG$44-Sheep!$R$322-Sheep!$N$253                                )&gt;(NG$44-NH$44),(NG$44-Sheep!$R$322-Sheep!$N$253                                )&lt;=0),"WeanAlt2","")
&amp;IFERROR(IF(AND((NG$44-NG49                                                                                     )&gt;(NG$44-NH$44),(NG$44-NG49                                                                                     )&lt;=0),"Join-"    &amp;NG48,""),"")
&amp;IFERROR(IF(AND((NG$44-NG49-INDEX(Sheep!$V$327:$V$334,NG48,1))&gt;(NG$44-NH$44),(NG$44-NG49-INDEX(Sheep!$V$327:$V$334,NG48,1))&lt;=0),"Scan-"  &amp;NG48,""),"")
&amp;IFERROR(IF(AND((NG$44-NG49-150                                                                            )&gt;(NG$44-NH$44),(NG$44-NG49-150                                                                             )&lt;=0),"Birth-" &amp;NG48,""),"")
&amp;IFERROR(IF(AND((NG$44-NG49-150-Sheep!$R$320                                           )&gt;(NG$44-NH$44),(NG$44-NG49-150-Sheep!$R$320                                            )&lt;=0),"Wean-"&amp;NG48,""),"")
&amp;IFERROR(IF(AND((NG$44-NG49-150-Sheep!$R$321                                           )&gt;(NG$44-NH$44),(NG$44-NG49-150-Sheep!$R$321                                            )&lt;=0),"Alt1-"   &amp;NG48,""),"")
&amp;IFERROR(IF(AND((NG$44-NG49-150-Sheep!$R$322                                           )&gt;(NG$44-NH$44),(NG$44-NG49-150-Sheep!$R$322                                            )&lt;=0),"Alt2-"   &amp;NG48,""),"")</f>
        <v/>
      </c>
      <c r="NH50" s="440" t="str">
        <f xml:space="preserve">                    IF(AND((NH$44                                  -Sheep!$N$253                               )&gt;(NH$44-NI$44),(NH$44                                  -Sheep!$N$253                                )&lt;=0),"Born","")
&amp;                   IF(AND((NH$44-Sheep!$R$320-Sheep!$N$253                                )&gt;(NH$44-NI$44),(NH$44-Sheep!$R$320-Sheep!$N$253                                )&lt;=0),"WeanStd","")
&amp;                   IF(AND((NH$44-Sheep!$R$321-Sheep!$N$253                                )&gt;(NH$44-NI$44),(NH$44-Sheep!$R$321-Sheep!$N$253                                )&lt;=0),"WeanAlt1","")
&amp;                   IF(AND((NH$44-Sheep!$R$322-Sheep!$N$253                                )&gt;(NH$44-NI$44),(NH$44-Sheep!$R$322-Sheep!$N$253                                )&lt;=0),"WeanAlt2","")
&amp;IFERROR(IF(AND((NH$44-NH49                                                                                     )&gt;(NH$44-NI$44),(NH$44-NH49                                                                                     )&lt;=0),"Join-"    &amp;NH48,""),"")
&amp;IFERROR(IF(AND((NH$44-NH49-INDEX(Sheep!$V$327:$V$334,NH48,1))&gt;(NH$44-NI$44),(NH$44-NH49-INDEX(Sheep!$V$327:$V$334,NH48,1))&lt;=0),"Scan-"  &amp;NH48,""),"")
&amp;IFERROR(IF(AND((NH$44-NH49-150                                                                            )&gt;(NH$44-NI$44),(NH$44-NH49-150                                                                             )&lt;=0),"Birth-" &amp;NH48,""),"")
&amp;IFERROR(IF(AND((NH$44-NH49-150-Sheep!$R$320                                           )&gt;(NH$44-NI$44),(NH$44-NH49-150-Sheep!$R$320                                            )&lt;=0),"Wean-"&amp;NH48,""),"")
&amp;IFERROR(IF(AND((NH$44-NH49-150-Sheep!$R$321                                           )&gt;(NH$44-NI$44),(NH$44-NH49-150-Sheep!$R$321                                            )&lt;=0),"Alt1-"   &amp;NH48,""),"")
&amp;IFERROR(IF(AND((NH$44-NH49-150-Sheep!$R$322                                           )&gt;(NH$44-NI$44),(NH$44-NH49-150-Sheep!$R$322                                            )&lt;=0),"Alt2-"   &amp;NH48,""),"")</f>
        <v/>
      </c>
      <c r="NI50" s="440" t="str">
        <f xml:space="preserve">                    IF(AND((NI$44                                  -Sheep!$N$253                               )&gt;(NI$44-NJ$44),(NI$44                                  -Sheep!$N$253                                )&lt;=0),"Born","")
&amp;                   IF(AND((NI$44-Sheep!$R$320-Sheep!$N$253                                )&gt;(NI$44-NJ$44),(NI$44-Sheep!$R$320-Sheep!$N$253                                )&lt;=0),"WeanStd","")
&amp;                   IF(AND((NI$44-Sheep!$R$321-Sheep!$N$253                                )&gt;(NI$44-NJ$44),(NI$44-Sheep!$R$321-Sheep!$N$253                                )&lt;=0),"WeanAlt1","")
&amp;                   IF(AND((NI$44-Sheep!$R$322-Sheep!$N$253                                )&gt;(NI$44-NJ$44),(NI$44-Sheep!$R$322-Sheep!$N$253                                )&lt;=0),"WeanAlt2","")
&amp;IFERROR(IF(AND((NI$44-NI49                                                                                     )&gt;(NI$44-NJ$44),(NI$44-NI49                                                                                     )&lt;=0),"Join-"    &amp;NI48,""),"")
&amp;IFERROR(IF(AND((NI$44-NI49-INDEX(Sheep!$V$327:$V$334,NI48,1))&gt;(NI$44-NJ$44),(NI$44-NI49-INDEX(Sheep!$V$327:$V$334,NI48,1))&lt;=0),"Scan-"  &amp;NI48,""),"")
&amp;IFERROR(IF(AND((NI$44-NI49-150                                                                            )&gt;(NI$44-NJ$44),(NI$44-NI49-150                                                                             )&lt;=0),"Birth-" &amp;NI48,""),"")
&amp;IFERROR(IF(AND((NI$44-NI49-150-Sheep!$R$320                                           )&gt;(NI$44-NJ$44),(NI$44-NI49-150-Sheep!$R$320                                            )&lt;=0),"Wean-"&amp;NI48,""),"")
&amp;IFERROR(IF(AND((NI$44-NI49-150-Sheep!$R$321                                           )&gt;(NI$44-NJ$44),(NI$44-NI49-150-Sheep!$R$321                                            )&lt;=0),"Alt1-"   &amp;NI48,""),"")
&amp;IFERROR(IF(AND((NI$44-NI49-150-Sheep!$R$322                                           )&gt;(NI$44-NJ$44),(NI$44-NI49-150-Sheep!$R$322                                            )&lt;=0),"Alt2-"   &amp;NI48,""),"")</f>
        <v/>
      </c>
      <c r="NJ50" s="440" t="str">
        <f xml:space="preserve">                    IF(AND((NJ$44                                  -Sheep!$N$253                               )&gt;(NJ$44-NK$44),(NJ$44                                  -Sheep!$N$253                                )&lt;=0),"Born","")
&amp;                   IF(AND((NJ$44-Sheep!$R$320-Sheep!$N$253                                )&gt;(NJ$44-NK$44),(NJ$44-Sheep!$R$320-Sheep!$N$253                                )&lt;=0),"WeanStd","")
&amp;                   IF(AND((NJ$44-Sheep!$R$321-Sheep!$N$253                                )&gt;(NJ$44-NK$44),(NJ$44-Sheep!$R$321-Sheep!$N$253                                )&lt;=0),"WeanAlt1","")
&amp;                   IF(AND((NJ$44-Sheep!$R$322-Sheep!$N$253                                )&gt;(NJ$44-NK$44),(NJ$44-Sheep!$R$322-Sheep!$N$253                                )&lt;=0),"WeanAlt2","")
&amp;IFERROR(IF(AND((NJ$44-NJ49                                                                                     )&gt;(NJ$44-NK$44),(NJ$44-NJ49                                                                                     )&lt;=0),"Join-"    &amp;NJ48,""),"")
&amp;IFERROR(IF(AND((NJ$44-NJ49-INDEX(Sheep!$V$327:$V$334,NJ48,1))&gt;(NJ$44-NK$44),(NJ$44-NJ49-INDEX(Sheep!$V$327:$V$334,NJ48,1))&lt;=0),"Scan-"  &amp;NJ48,""),"")
&amp;IFERROR(IF(AND((NJ$44-NJ49-150                                                                            )&gt;(NJ$44-NK$44),(NJ$44-NJ49-150                                                                             )&lt;=0),"Birth-" &amp;NJ48,""),"")
&amp;IFERROR(IF(AND((NJ$44-NJ49-150-Sheep!$R$320                                           )&gt;(NJ$44-NK$44),(NJ$44-NJ49-150-Sheep!$R$320                                            )&lt;=0),"Wean-"&amp;NJ48,""),"")
&amp;IFERROR(IF(AND((NJ$44-NJ49-150-Sheep!$R$321                                           )&gt;(NJ$44-NK$44),(NJ$44-NJ49-150-Sheep!$R$321                                            )&lt;=0),"Alt1-"   &amp;NJ48,""),"")
&amp;IFERROR(IF(AND((NJ$44-NJ49-150-Sheep!$R$322                                           )&gt;(NJ$44-NK$44),(NJ$44-NJ49-150-Sheep!$R$322                                            )&lt;=0),"Alt2-"   &amp;NJ48,""),"")</f>
        <v/>
      </c>
      <c r="NK50" s="440" t="str">
        <f xml:space="preserve">                    IF(AND((NK$44                                  -Sheep!$N$253                               )&gt;(NK$44-NL$44),(NK$44                                  -Sheep!$N$253                                )&lt;=0),"Born","")
&amp;                   IF(AND((NK$44-Sheep!$R$320-Sheep!$N$253                                )&gt;(NK$44-NL$44),(NK$44-Sheep!$R$320-Sheep!$N$253                                )&lt;=0),"WeanStd","")
&amp;                   IF(AND((NK$44-Sheep!$R$321-Sheep!$N$253                                )&gt;(NK$44-NL$44),(NK$44-Sheep!$R$321-Sheep!$N$253                                )&lt;=0),"WeanAlt1","")
&amp;                   IF(AND((NK$44-Sheep!$R$322-Sheep!$N$253                                )&gt;(NK$44-NL$44),(NK$44-Sheep!$R$322-Sheep!$N$253                                )&lt;=0),"WeanAlt2","")
&amp;IFERROR(IF(AND((NK$44-NK49                                                                                     )&gt;(NK$44-NL$44),(NK$44-NK49                                                                                     )&lt;=0),"Join-"    &amp;NK48,""),"")
&amp;IFERROR(IF(AND((NK$44-NK49-INDEX(Sheep!$V$327:$V$334,NK48,1))&gt;(NK$44-NL$44),(NK$44-NK49-INDEX(Sheep!$V$327:$V$334,NK48,1))&lt;=0),"Scan-"  &amp;NK48,""),"")
&amp;IFERROR(IF(AND((NK$44-NK49-150                                                                            )&gt;(NK$44-NL$44),(NK$44-NK49-150                                                                             )&lt;=0),"Birth-" &amp;NK48,""),"")
&amp;IFERROR(IF(AND((NK$44-NK49-150-Sheep!$R$320                                           )&gt;(NK$44-NL$44),(NK$44-NK49-150-Sheep!$R$320                                            )&lt;=0),"Wean-"&amp;NK48,""),"")
&amp;IFERROR(IF(AND((NK$44-NK49-150-Sheep!$R$321                                           )&gt;(NK$44-NL$44),(NK$44-NK49-150-Sheep!$R$321                                            )&lt;=0),"Alt1-"   &amp;NK48,""),"")
&amp;IFERROR(IF(AND((NK$44-NK49-150-Sheep!$R$322                                           )&gt;(NK$44-NL$44),(NK$44-NK49-150-Sheep!$R$322                                            )&lt;=0),"Alt2-"   &amp;NK48,""),"")</f>
        <v/>
      </c>
      <c r="NL50" s="440" t="str">
        <f xml:space="preserve">                    IF(AND((NL$44                                  -Sheep!$N$253                               )&gt;(NL$44-NM$44),(NL$44                                  -Sheep!$N$253                                )&lt;=0),"Born","")
&amp;                   IF(AND((NL$44-Sheep!$R$320-Sheep!$N$253                                )&gt;(NL$44-NM$44),(NL$44-Sheep!$R$320-Sheep!$N$253                                )&lt;=0),"WeanStd","")
&amp;                   IF(AND((NL$44-Sheep!$R$321-Sheep!$N$253                                )&gt;(NL$44-NM$44),(NL$44-Sheep!$R$321-Sheep!$N$253                                )&lt;=0),"WeanAlt1","")
&amp;                   IF(AND((NL$44-Sheep!$R$322-Sheep!$N$253                                )&gt;(NL$44-NM$44),(NL$44-Sheep!$R$322-Sheep!$N$253                                )&lt;=0),"WeanAlt2","")
&amp;IFERROR(IF(AND((NL$44-NL49                                                                                     )&gt;(NL$44-NM$44),(NL$44-NL49                                                                                     )&lt;=0),"Join-"    &amp;NL48,""),"")
&amp;IFERROR(IF(AND((NL$44-NL49-INDEX(Sheep!$V$327:$V$334,NL48,1))&gt;(NL$44-NM$44),(NL$44-NL49-INDEX(Sheep!$V$327:$V$334,NL48,1))&lt;=0),"Scan-"  &amp;NL48,""),"")
&amp;IFERROR(IF(AND((NL$44-NL49-150                                                                            )&gt;(NL$44-NM$44),(NL$44-NL49-150                                                                             )&lt;=0),"Birth-" &amp;NL48,""),"")
&amp;IFERROR(IF(AND((NL$44-NL49-150-Sheep!$R$320                                           )&gt;(NL$44-NM$44),(NL$44-NL49-150-Sheep!$R$320                                            )&lt;=0),"Wean-"&amp;NL48,""),"")
&amp;IFERROR(IF(AND((NL$44-NL49-150-Sheep!$R$321                                           )&gt;(NL$44-NM$44),(NL$44-NL49-150-Sheep!$R$321                                            )&lt;=0),"Alt1-"   &amp;NL48,""),"")
&amp;IFERROR(IF(AND((NL$44-NL49-150-Sheep!$R$322                                           )&gt;(NL$44-NM$44),(NL$44-NL49-150-Sheep!$R$322                                            )&lt;=0),"Alt2-"   &amp;NL48,""),"")</f>
        <v/>
      </c>
      <c r="NM50" s="440" t="str">
        <f xml:space="preserve">                    IF(AND((NM$44                                  -Sheep!$N$253                               )&gt;(NM$44-NN$44),(NM$44                                  -Sheep!$N$253                                )&lt;=0),"Born","")
&amp;                   IF(AND((NM$44-Sheep!$R$320-Sheep!$N$253                                )&gt;(NM$44-NN$44),(NM$44-Sheep!$R$320-Sheep!$N$253                                )&lt;=0),"WeanStd","")
&amp;                   IF(AND((NM$44-Sheep!$R$321-Sheep!$N$253                                )&gt;(NM$44-NN$44),(NM$44-Sheep!$R$321-Sheep!$N$253                                )&lt;=0),"WeanAlt1","")
&amp;                   IF(AND((NM$44-Sheep!$R$322-Sheep!$N$253                                )&gt;(NM$44-NN$44),(NM$44-Sheep!$R$322-Sheep!$N$253                                )&lt;=0),"WeanAlt2","")
&amp;IFERROR(IF(AND((NM$44-NM49                                                                                     )&gt;(NM$44-NN$44),(NM$44-NM49                                                                                     )&lt;=0),"Join-"    &amp;NM48,""),"")
&amp;IFERROR(IF(AND((NM$44-NM49-INDEX(Sheep!$V$327:$V$334,NM48,1))&gt;(NM$44-NN$44),(NM$44-NM49-INDEX(Sheep!$V$327:$V$334,NM48,1))&lt;=0),"Scan-"  &amp;NM48,""),"")
&amp;IFERROR(IF(AND((NM$44-NM49-150                                                                            )&gt;(NM$44-NN$44),(NM$44-NM49-150                                                                             )&lt;=0),"Birth-" &amp;NM48,""),"")
&amp;IFERROR(IF(AND((NM$44-NM49-150-Sheep!$R$320                                           )&gt;(NM$44-NN$44),(NM$44-NM49-150-Sheep!$R$320                                            )&lt;=0),"Wean-"&amp;NM48,""),"")
&amp;IFERROR(IF(AND((NM$44-NM49-150-Sheep!$R$321                                           )&gt;(NM$44-NN$44),(NM$44-NM49-150-Sheep!$R$321                                            )&lt;=0),"Alt1-"   &amp;NM48,""),"")
&amp;IFERROR(IF(AND((NM$44-NM49-150-Sheep!$R$322                                           )&gt;(NM$44-NN$44),(NM$44-NM49-150-Sheep!$R$322                                            )&lt;=0),"Alt2-"   &amp;NM48,""),"")</f>
        <v>Join-7</v>
      </c>
      <c r="NN50" s="440" t="str">
        <f xml:space="preserve">                    IF(AND((NN$44                                  -Sheep!$N$253                               )&gt;(NN$44-NO$44),(NN$44                                  -Sheep!$N$253                                )&lt;=0),"Born","")
&amp;                   IF(AND((NN$44-Sheep!$R$320-Sheep!$N$253                                )&gt;(NN$44-NO$44),(NN$44-Sheep!$R$320-Sheep!$N$253                                )&lt;=0),"WeanStd","")
&amp;                   IF(AND((NN$44-Sheep!$R$321-Sheep!$N$253                                )&gt;(NN$44-NO$44),(NN$44-Sheep!$R$321-Sheep!$N$253                                )&lt;=0),"WeanAlt1","")
&amp;                   IF(AND((NN$44-Sheep!$R$322-Sheep!$N$253                                )&gt;(NN$44-NO$44),(NN$44-Sheep!$R$322-Sheep!$N$253                                )&lt;=0),"WeanAlt2","")
&amp;IFERROR(IF(AND((NN$44-NN49                                                                                     )&gt;(NN$44-NO$44),(NN$44-NN49                                                                                     )&lt;=0),"Join-"    &amp;NN48,""),"")
&amp;IFERROR(IF(AND((NN$44-NN49-INDEX(Sheep!$V$327:$V$334,NN48,1))&gt;(NN$44-NO$44),(NN$44-NN49-INDEX(Sheep!$V$327:$V$334,NN48,1))&lt;=0),"Scan-"  &amp;NN48,""),"")
&amp;IFERROR(IF(AND((NN$44-NN49-150                                                                            )&gt;(NN$44-NO$44),(NN$44-NN49-150                                                                             )&lt;=0),"Birth-" &amp;NN48,""),"")
&amp;IFERROR(IF(AND((NN$44-NN49-150-Sheep!$R$320                                           )&gt;(NN$44-NO$44),(NN$44-NN49-150-Sheep!$R$320                                            )&lt;=0),"Wean-"&amp;NN48,""),"")
&amp;IFERROR(IF(AND((NN$44-NN49-150-Sheep!$R$321                                           )&gt;(NN$44-NO$44),(NN$44-NN49-150-Sheep!$R$321                                            )&lt;=0),"Alt1-"   &amp;NN48,""),"")
&amp;IFERROR(IF(AND((NN$44-NN49-150-Sheep!$R$322                                           )&gt;(NN$44-NO$44),(NN$44-NN49-150-Sheep!$R$322                                            )&lt;=0),"Alt2-"   &amp;NN48,""),"")</f>
        <v/>
      </c>
      <c r="NO50" s="440" t="str">
        <f xml:space="preserve">                    IF(AND((NO$44                                  -Sheep!$N$253                               )&gt;(NO$44-NP$44),(NO$44                                  -Sheep!$N$253                                )&lt;=0),"Born","")
&amp;                   IF(AND((NO$44-Sheep!$R$320-Sheep!$N$253                                )&gt;(NO$44-NP$44),(NO$44-Sheep!$R$320-Sheep!$N$253                                )&lt;=0),"WeanStd","")
&amp;                   IF(AND((NO$44-Sheep!$R$321-Sheep!$N$253                                )&gt;(NO$44-NP$44),(NO$44-Sheep!$R$321-Sheep!$N$253                                )&lt;=0),"WeanAlt1","")
&amp;                   IF(AND((NO$44-Sheep!$R$322-Sheep!$N$253                                )&gt;(NO$44-NP$44),(NO$44-Sheep!$R$322-Sheep!$N$253                                )&lt;=0),"WeanAlt2","")
&amp;IFERROR(IF(AND((NO$44-NO49                                                                                     )&gt;(NO$44-NP$44),(NO$44-NO49                                                                                     )&lt;=0),"Join-"    &amp;NO48,""),"")
&amp;IFERROR(IF(AND((NO$44-NO49-INDEX(Sheep!$V$327:$V$334,NO48,1))&gt;(NO$44-NP$44),(NO$44-NO49-INDEX(Sheep!$V$327:$V$334,NO48,1))&lt;=0),"Scan-"  &amp;NO48,""),"")
&amp;IFERROR(IF(AND((NO$44-NO49-150                                                                            )&gt;(NO$44-NP$44),(NO$44-NO49-150                                                                             )&lt;=0),"Birth-" &amp;NO48,""),"")
&amp;IFERROR(IF(AND((NO$44-NO49-150-Sheep!$R$320                                           )&gt;(NO$44-NP$44),(NO$44-NO49-150-Sheep!$R$320                                            )&lt;=0),"Wean-"&amp;NO48,""),"")
&amp;IFERROR(IF(AND((NO$44-NO49-150-Sheep!$R$321                                           )&gt;(NO$44-NP$44),(NO$44-NO49-150-Sheep!$R$321                                            )&lt;=0),"Alt1-"   &amp;NO48,""),"")
&amp;IFERROR(IF(AND((NO$44-NO49-150-Sheep!$R$322                                           )&gt;(NO$44-NP$44),(NO$44-NO49-150-Sheep!$R$322                                            )&lt;=0),"Alt2-"   &amp;NO48,""),"")</f>
        <v/>
      </c>
      <c r="NP50" s="440" t="str">
        <f xml:space="preserve">                    IF(AND((NP$44                                  -Sheep!$N$253                               )&gt;(NP$44-NQ$44),(NP$44                                  -Sheep!$N$253                                )&lt;=0),"Born","")
&amp;                   IF(AND((NP$44-Sheep!$R$320-Sheep!$N$253                                )&gt;(NP$44-NQ$44),(NP$44-Sheep!$R$320-Sheep!$N$253                                )&lt;=0),"WeanStd","")
&amp;                   IF(AND((NP$44-Sheep!$R$321-Sheep!$N$253                                )&gt;(NP$44-NQ$44),(NP$44-Sheep!$R$321-Sheep!$N$253                                )&lt;=0),"WeanAlt1","")
&amp;                   IF(AND((NP$44-Sheep!$R$322-Sheep!$N$253                                )&gt;(NP$44-NQ$44),(NP$44-Sheep!$R$322-Sheep!$N$253                                )&lt;=0),"WeanAlt2","")
&amp;IFERROR(IF(AND((NP$44-NP49                                                                                     )&gt;(NP$44-NQ$44),(NP$44-NP49                                                                                     )&lt;=0),"Join-"    &amp;NP48,""),"")
&amp;IFERROR(IF(AND((NP$44-NP49-INDEX(Sheep!$V$327:$V$334,NP48,1))&gt;(NP$44-NQ$44),(NP$44-NP49-INDEX(Sheep!$V$327:$V$334,NP48,1))&lt;=0),"Scan-"  &amp;NP48,""),"")
&amp;IFERROR(IF(AND((NP$44-NP49-150                                                                            )&gt;(NP$44-NQ$44),(NP$44-NP49-150                                                                             )&lt;=0),"Birth-" &amp;NP48,""),"")
&amp;IFERROR(IF(AND((NP$44-NP49-150-Sheep!$R$320                                           )&gt;(NP$44-NQ$44),(NP$44-NP49-150-Sheep!$R$320                                            )&lt;=0),"Wean-"&amp;NP48,""),"")
&amp;IFERROR(IF(AND((NP$44-NP49-150-Sheep!$R$321                                           )&gt;(NP$44-NQ$44),(NP$44-NP49-150-Sheep!$R$321                                            )&lt;=0),"Alt1-"   &amp;NP48,""),"")
&amp;IFERROR(IF(AND((NP$44-NP49-150-Sheep!$R$322                                           )&gt;(NP$44-NQ$44),(NP$44-NP49-150-Sheep!$R$322                                            )&lt;=0),"Alt2-"   &amp;NP48,""),"")</f>
        <v/>
      </c>
      <c r="NQ50" s="440" t="str">
        <f xml:space="preserve">                    IF(AND((NQ$44                                  -Sheep!$N$253                               )&gt;(NQ$44-NR$44),(NQ$44                                  -Sheep!$N$253                                )&lt;=0),"Born","")
&amp;                   IF(AND((NQ$44-Sheep!$R$320-Sheep!$N$253                                )&gt;(NQ$44-NR$44),(NQ$44-Sheep!$R$320-Sheep!$N$253                                )&lt;=0),"WeanStd","")
&amp;                   IF(AND((NQ$44-Sheep!$R$321-Sheep!$N$253                                )&gt;(NQ$44-NR$44),(NQ$44-Sheep!$R$321-Sheep!$N$253                                )&lt;=0),"WeanAlt1","")
&amp;                   IF(AND((NQ$44-Sheep!$R$322-Sheep!$N$253                                )&gt;(NQ$44-NR$44),(NQ$44-Sheep!$R$322-Sheep!$N$253                                )&lt;=0),"WeanAlt2","")
&amp;IFERROR(IF(AND((NQ$44-NQ49                                                                                     )&gt;(NQ$44-NR$44),(NQ$44-NQ49                                                                                     )&lt;=0),"Join-"    &amp;NQ48,""),"")
&amp;IFERROR(IF(AND((NQ$44-NQ49-INDEX(Sheep!$V$327:$V$334,NQ48,1))&gt;(NQ$44-NR$44),(NQ$44-NQ49-INDEX(Sheep!$V$327:$V$334,NQ48,1))&lt;=0),"Scan-"  &amp;NQ48,""),"")
&amp;IFERROR(IF(AND((NQ$44-NQ49-150                                                                            )&gt;(NQ$44-NR$44),(NQ$44-NQ49-150                                                                             )&lt;=0),"Birth-" &amp;NQ48,""),"")
&amp;IFERROR(IF(AND((NQ$44-NQ49-150-Sheep!$R$320                                           )&gt;(NQ$44-NR$44),(NQ$44-NQ49-150-Sheep!$R$320                                            )&lt;=0),"Wean-"&amp;NQ48,""),"")
&amp;IFERROR(IF(AND((NQ$44-NQ49-150-Sheep!$R$321                                           )&gt;(NQ$44-NR$44),(NQ$44-NQ49-150-Sheep!$R$321                                            )&lt;=0),"Alt1-"   &amp;NQ48,""),"")
&amp;IFERROR(IF(AND((NQ$44-NQ49-150-Sheep!$R$322                                           )&gt;(NQ$44-NR$44),(NQ$44-NQ49-150-Sheep!$R$322                                            )&lt;=0),"Alt2-"   &amp;NQ48,""),"")</f>
        <v/>
      </c>
      <c r="NR50" s="440" t="str">
        <f xml:space="preserve">                    IF(AND((NR$44                                  -Sheep!$N$253                               )&gt;(NR$44-NS$44),(NR$44                                  -Sheep!$N$253                                )&lt;=0),"Born","")
&amp;                   IF(AND((NR$44-Sheep!$R$320-Sheep!$N$253                                )&gt;(NR$44-NS$44),(NR$44-Sheep!$R$320-Sheep!$N$253                                )&lt;=0),"WeanStd","")
&amp;                   IF(AND((NR$44-Sheep!$R$321-Sheep!$N$253                                )&gt;(NR$44-NS$44),(NR$44-Sheep!$R$321-Sheep!$N$253                                )&lt;=0),"WeanAlt1","")
&amp;                   IF(AND((NR$44-Sheep!$R$322-Sheep!$N$253                                )&gt;(NR$44-NS$44),(NR$44-Sheep!$R$322-Sheep!$N$253                                )&lt;=0),"WeanAlt2","")
&amp;IFERROR(IF(AND((NR$44-NR49                                                                                     )&gt;(NR$44-NS$44),(NR$44-NR49                                                                                     )&lt;=0),"Join-"    &amp;NR48,""),"")
&amp;IFERROR(IF(AND((NR$44-NR49-INDEX(Sheep!$V$327:$V$334,NR48,1))&gt;(NR$44-NS$44),(NR$44-NR49-INDEX(Sheep!$V$327:$V$334,NR48,1))&lt;=0),"Scan-"  &amp;NR48,""),"")
&amp;IFERROR(IF(AND((NR$44-NR49-150                                                                            )&gt;(NR$44-NS$44),(NR$44-NR49-150                                                                             )&lt;=0),"Birth-" &amp;NR48,""),"")
&amp;IFERROR(IF(AND((NR$44-NR49-150-Sheep!$R$320                                           )&gt;(NR$44-NS$44),(NR$44-NR49-150-Sheep!$R$320                                            )&lt;=0),"Wean-"&amp;NR48,""),"")
&amp;IFERROR(IF(AND((NR$44-NR49-150-Sheep!$R$321                                           )&gt;(NR$44-NS$44),(NR$44-NR49-150-Sheep!$R$321                                            )&lt;=0),"Alt1-"   &amp;NR48,""),"")
&amp;IFERROR(IF(AND((NR$44-NR49-150-Sheep!$R$322                                           )&gt;(NR$44-NS$44),(NR$44-NR49-150-Sheep!$R$322                                            )&lt;=0),"Alt2-"   &amp;NR48,""),"")</f>
        <v/>
      </c>
      <c r="NS50" s="440" t="str">
        <f xml:space="preserve">                    IF(AND((NS$44                                  -Sheep!$N$253                               )&gt;(NS$44-NT$44),(NS$44                                  -Sheep!$N$253                                )&lt;=0),"Born","")
&amp;                   IF(AND((NS$44-Sheep!$R$320-Sheep!$N$253                                )&gt;(NS$44-NT$44),(NS$44-Sheep!$R$320-Sheep!$N$253                                )&lt;=0),"WeanStd","")
&amp;                   IF(AND((NS$44-Sheep!$R$321-Sheep!$N$253                                )&gt;(NS$44-NT$44),(NS$44-Sheep!$R$321-Sheep!$N$253                                )&lt;=0),"WeanAlt1","")
&amp;                   IF(AND((NS$44-Sheep!$R$322-Sheep!$N$253                                )&gt;(NS$44-NT$44),(NS$44-Sheep!$R$322-Sheep!$N$253                                )&lt;=0),"WeanAlt2","")
&amp;IFERROR(IF(AND((NS$44-NS49                                                                                     )&gt;(NS$44-NT$44),(NS$44-NS49                                                                                     )&lt;=0),"Join-"    &amp;NS48,""),"")
&amp;IFERROR(IF(AND((NS$44-NS49-INDEX(Sheep!$V$327:$V$334,NS48,1))&gt;(NS$44-NT$44),(NS$44-NS49-INDEX(Sheep!$V$327:$V$334,NS48,1))&lt;=0),"Scan-"  &amp;NS48,""),"")
&amp;IFERROR(IF(AND((NS$44-NS49-150                                                                            )&gt;(NS$44-NT$44),(NS$44-NS49-150                                                                             )&lt;=0),"Birth-" &amp;NS48,""),"")
&amp;IFERROR(IF(AND((NS$44-NS49-150-Sheep!$R$320                                           )&gt;(NS$44-NT$44),(NS$44-NS49-150-Sheep!$R$320                                            )&lt;=0),"Wean-"&amp;NS48,""),"")
&amp;IFERROR(IF(AND((NS$44-NS49-150-Sheep!$R$321                                           )&gt;(NS$44-NT$44),(NS$44-NS49-150-Sheep!$R$321                                            )&lt;=0),"Alt1-"   &amp;NS48,""),"")
&amp;IFERROR(IF(AND((NS$44-NS49-150-Sheep!$R$322                                           )&gt;(NS$44-NT$44),(NS$44-NS49-150-Sheep!$R$322                                            )&lt;=0),"Alt2-"   &amp;NS48,""),"")</f>
        <v/>
      </c>
      <c r="NT50" s="440" t="str">
        <f xml:space="preserve">                    IF(AND((NT$44                                  -Sheep!$N$253                               )&gt;(NT$44-NU$44),(NT$44                                  -Sheep!$N$253                                )&lt;=0),"Born","")
&amp;                   IF(AND((NT$44-Sheep!$R$320-Sheep!$N$253                                )&gt;(NT$44-NU$44),(NT$44-Sheep!$R$320-Sheep!$N$253                                )&lt;=0),"WeanStd","")
&amp;                   IF(AND((NT$44-Sheep!$R$321-Sheep!$N$253                                )&gt;(NT$44-NU$44),(NT$44-Sheep!$R$321-Sheep!$N$253                                )&lt;=0),"WeanAlt1","")
&amp;                   IF(AND((NT$44-Sheep!$R$322-Sheep!$N$253                                )&gt;(NT$44-NU$44),(NT$44-Sheep!$R$322-Sheep!$N$253                                )&lt;=0),"WeanAlt2","")
&amp;IFERROR(IF(AND((NT$44-NT49                                                                                     )&gt;(NT$44-NU$44),(NT$44-NT49                                                                                     )&lt;=0),"Join-"    &amp;NT48,""),"")
&amp;IFERROR(IF(AND((NT$44-NT49-INDEX(Sheep!$V$327:$V$334,NT48,1))&gt;(NT$44-NU$44),(NT$44-NT49-INDEX(Sheep!$V$327:$V$334,NT48,1))&lt;=0),"Scan-"  &amp;NT48,""),"")
&amp;IFERROR(IF(AND((NT$44-NT49-150                                                                            )&gt;(NT$44-NU$44),(NT$44-NT49-150                                                                             )&lt;=0),"Birth-" &amp;NT48,""),"")
&amp;IFERROR(IF(AND((NT$44-NT49-150-Sheep!$R$320                                           )&gt;(NT$44-NU$44),(NT$44-NT49-150-Sheep!$R$320                                            )&lt;=0),"Wean-"&amp;NT48,""),"")
&amp;IFERROR(IF(AND((NT$44-NT49-150-Sheep!$R$321                                           )&gt;(NT$44-NU$44),(NT$44-NT49-150-Sheep!$R$321                                            )&lt;=0),"Alt1-"   &amp;NT48,""),"")
&amp;IFERROR(IF(AND((NT$44-NT49-150-Sheep!$R$322                                           )&gt;(NT$44-NU$44),(NT$44-NT49-150-Sheep!$R$322                                            )&lt;=0),"Alt2-"   &amp;NT48,""),"")</f>
        <v/>
      </c>
      <c r="NU50" s="440" t="str">
        <f xml:space="preserve">                    IF(AND((NU$44                                  -Sheep!$N$253                               )&gt;(NU$44-NV$44),(NU$44                                  -Sheep!$N$253                                )&lt;=0),"Born","")
&amp;                   IF(AND((NU$44-Sheep!$R$320-Sheep!$N$253                                )&gt;(NU$44-NV$44),(NU$44-Sheep!$R$320-Sheep!$N$253                                )&lt;=0),"WeanStd","")
&amp;                   IF(AND((NU$44-Sheep!$R$321-Sheep!$N$253                                )&gt;(NU$44-NV$44),(NU$44-Sheep!$R$321-Sheep!$N$253                                )&lt;=0),"WeanAlt1","")
&amp;                   IF(AND((NU$44-Sheep!$R$322-Sheep!$N$253                                )&gt;(NU$44-NV$44),(NU$44-Sheep!$R$322-Sheep!$N$253                                )&lt;=0),"WeanAlt2","")
&amp;IFERROR(IF(AND((NU$44-NU49                                                                                     )&gt;(NU$44-NV$44),(NU$44-NU49                                                                                     )&lt;=0),"Join-"    &amp;NU48,""),"")
&amp;IFERROR(IF(AND((NU$44-NU49-INDEX(Sheep!$V$327:$V$334,NU48,1))&gt;(NU$44-NV$44),(NU$44-NU49-INDEX(Sheep!$V$327:$V$334,NU48,1))&lt;=0),"Scan-"  &amp;NU48,""),"")
&amp;IFERROR(IF(AND((NU$44-NU49-150                                                                            )&gt;(NU$44-NV$44),(NU$44-NU49-150                                                                             )&lt;=0),"Birth-" &amp;NU48,""),"")
&amp;IFERROR(IF(AND((NU$44-NU49-150-Sheep!$R$320                                           )&gt;(NU$44-NV$44),(NU$44-NU49-150-Sheep!$R$320                                            )&lt;=0),"Wean-"&amp;NU48,""),"")
&amp;IFERROR(IF(AND((NU$44-NU49-150-Sheep!$R$321                                           )&gt;(NU$44-NV$44),(NU$44-NU49-150-Sheep!$R$321                                            )&lt;=0),"Alt1-"   &amp;NU48,""),"")
&amp;IFERROR(IF(AND((NU$44-NU49-150-Sheep!$R$322                                           )&gt;(NU$44-NV$44),(NU$44-NU49-150-Sheep!$R$322                                            )&lt;=0),"Alt2-"   &amp;NU48,""),"")</f>
        <v/>
      </c>
      <c r="NV50" s="440" t="str">
        <f xml:space="preserve">                    IF(AND((NV$44                                  -Sheep!$N$253                               )&gt;(NV$44-NW$44),(NV$44                                  -Sheep!$N$253                                )&lt;=0),"Born","")
&amp;                   IF(AND((NV$44-Sheep!$R$320-Sheep!$N$253                                )&gt;(NV$44-NW$44),(NV$44-Sheep!$R$320-Sheep!$N$253                                )&lt;=0),"WeanStd","")
&amp;                   IF(AND((NV$44-Sheep!$R$321-Sheep!$N$253                                )&gt;(NV$44-NW$44),(NV$44-Sheep!$R$321-Sheep!$N$253                                )&lt;=0),"WeanAlt1","")
&amp;                   IF(AND((NV$44-Sheep!$R$322-Sheep!$N$253                                )&gt;(NV$44-NW$44),(NV$44-Sheep!$R$322-Sheep!$N$253                                )&lt;=0),"WeanAlt2","")
&amp;IFERROR(IF(AND((NV$44-NV49                                                                                     )&gt;(NV$44-NW$44),(NV$44-NV49                                                                                     )&lt;=0),"Join-"    &amp;NV48,""),"")
&amp;IFERROR(IF(AND((NV$44-NV49-INDEX(Sheep!$V$327:$V$334,NV48,1))&gt;(NV$44-NW$44),(NV$44-NV49-INDEX(Sheep!$V$327:$V$334,NV48,1))&lt;=0),"Scan-"  &amp;NV48,""),"")
&amp;IFERROR(IF(AND((NV$44-NV49-150                                                                            )&gt;(NV$44-NW$44),(NV$44-NV49-150                                                                             )&lt;=0),"Birth-" &amp;NV48,""),"")
&amp;IFERROR(IF(AND((NV$44-NV49-150-Sheep!$R$320                                           )&gt;(NV$44-NW$44),(NV$44-NV49-150-Sheep!$R$320                                            )&lt;=0),"Wean-"&amp;NV48,""),"")
&amp;IFERROR(IF(AND((NV$44-NV49-150-Sheep!$R$321                                           )&gt;(NV$44-NW$44),(NV$44-NV49-150-Sheep!$R$321                                            )&lt;=0),"Alt1-"   &amp;NV48,""),"")
&amp;IFERROR(IF(AND((NV$44-NV49-150-Sheep!$R$322                                           )&gt;(NV$44-NW$44),(NV$44-NV49-150-Sheep!$R$322                                            )&lt;=0),"Alt2-"   &amp;NV48,""),"")</f>
        <v/>
      </c>
      <c r="NW50" s="440" t="str">
        <f xml:space="preserve">                    IF(AND((NW$44                                  -Sheep!$N$253                               )&gt;(NW$44-NX$44),(NW$44                                  -Sheep!$N$253                                )&lt;=0),"Born","")
&amp;                   IF(AND((NW$44-Sheep!$R$320-Sheep!$N$253                                )&gt;(NW$44-NX$44),(NW$44-Sheep!$R$320-Sheep!$N$253                                )&lt;=0),"WeanStd","")
&amp;                   IF(AND((NW$44-Sheep!$R$321-Sheep!$N$253                                )&gt;(NW$44-NX$44),(NW$44-Sheep!$R$321-Sheep!$N$253                                )&lt;=0),"WeanAlt1","")
&amp;                   IF(AND((NW$44-Sheep!$R$322-Sheep!$N$253                                )&gt;(NW$44-NX$44),(NW$44-Sheep!$R$322-Sheep!$N$253                                )&lt;=0),"WeanAlt2","")
&amp;IFERROR(IF(AND((NW$44-NW49                                                                                     )&gt;(NW$44-NX$44),(NW$44-NW49                                                                                     )&lt;=0),"Join-"    &amp;NW48,""),"")
&amp;IFERROR(IF(AND((NW$44-NW49-INDEX(Sheep!$V$327:$V$334,NW48,1))&gt;(NW$44-NX$44),(NW$44-NW49-INDEX(Sheep!$V$327:$V$334,NW48,1))&lt;=0),"Scan-"  &amp;NW48,""),"")
&amp;IFERROR(IF(AND((NW$44-NW49-150                                                                            )&gt;(NW$44-NX$44),(NW$44-NW49-150                                                                             )&lt;=0),"Birth-" &amp;NW48,""),"")
&amp;IFERROR(IF(AND((NW$44-NW49-150-Sheep!$R$320                                           )&gt;(NW$44-NX$44),(NW$44-NW49-150-Sheep!$R$320                                            )&lt;=0),"Wean-"&amp;NW48,""),"")
&amp;IFERROR(IF(AND((NW$44-NW49-150-Sheep!$R$321                                           )&gt;(NW$44-NX$44),(NW$44-NW49-150-Sheep!$R$321                                            )&lt;=0),"Alt1-"   &amp;NW48,""),"")
&amp;IFERROR(IF(AND((NW$44-NW49-150-Sheep!$R$322                                           )&gt;(NW$44-NX$44),(NW$44-NW49-150-Sheep!$R$322                                            )&lt;=0),"Alt2-"   &amp;NW48,""),"")</f>
        <v>Scan-7</v>
      </c>
      <c r="NX50" s="440" t="str">
        <f xml:space="preserve">                    IF(AND((NX$44                                  -Sheep!$N$253                               )&gt;(NX$44-NY$44),(NX$44                                  -Sheep!$N$253                                )&lt;=0),"Born","")
&amp;                   IF(AND((NX$44-Sheep!$R$320-Sheep!$N$253                                )&gt;(NX$44-NY$44),(NX$44-Sheep!$R$320-Sheep!$N$253                                )&lt;=0),"WeanStd","")
&amp;                   IF(AND((NX$44-Sheep!$R$321-Sheep!$N$253                                )&gt;(NX$44-NY$44),(NX$44-Sheep!$R$321-Sheep!$N$253                                )&lt;=0),"WeanAlt1","")
&amp;                   IF(AND((NX$44-Sheep!$R$322-Sheep!$N$253                                )&gt;(NX$44-NY$44),(NX$44-Sheep!$R$322-Sheep!$N$253                                )&lt;=0),"WeanAlt2","")
&amp;IFERROR(IF(AND((NX$44-NX49                                                                                     )&gt;(NX$44-NY$44),(NX$44-NX49                                                                                     )&lt;=0),"Join-"    &amp;NX48,""),"")
&amp;IFERROR(IF(AND((NX$44-NX49-INDEX(Sheep!$V$327:$V$334,NX48,1))&gt;(NX$44-NY$44),(NX$44-NX49-INDEX(Sheep!$V$327:$V$334,NX48,1))&lt;=0),"Scan-"  &amp;NX48,""),"")
&amp;IFERROR(IF(AND((NX$44-NX49-150                                                                            )&gt;(NX$44-NY$44),(NX$44-NX49-150                                                                             )&lt;=0),"Birth-" &amp;NX48,""),"")
&amp;IFERROR(IF(AND((NX$44-NX49-150-Sheep!$R$320                                           )&gt;(NX$44-NY$44),(NX$44-NX49-150-Sheep!$R$320                                            )&lt;=0),"Wean-"&amp;NX48,""),"")
&amp;IFERROR(IF(AND((NX$44-NX49-150-Sheep!$R$321                                           )&gt;(NX$44-NY$44),(NX$44-NX49-150-Sheep!$R$321                                            )&lt;=0),"Alt1-"   &amp;NX48,""),"")
&amp;IFERROR(IF(AND((NX$44-NX49-150-Sheep!$R$322                                           )&gt;(NX$44-NY$44),(NX$44-NX49-150-Sheep!$R$322                                            )&lt;=0),"Alt2-"   &amp;NX48,""),"")</f>
        <v/>
      </c>
      <c r="NY50" s="440" t="str">
        <f xml:space="preserve">                    IF(AND((NY$44                                  -Sheep!$N$253                               )&gt;(NY$44-NZ$44),(NY$44                                  -Sheep!$N$253                                )&lt;=0),"Born","")
&amp;                   IF(AND((NY$44-Sheep!$R$320-Sheep!$N$253                                )&gt;(NY$44-NZ$44),(NY$44-Sheep!$R$320-Sheep!$N$253                                )&lt;=0),"WeanStd","")
&amp;                   IF(AND((NY$44-Sheep!$R$321-Sheep!$N$253                                )&gt;(NY$44-NZ$44),(NY$44-Sheep!$R$321-Sheep!$N$253                                )&lt;=0),"WeanAlt1","")
&amp;                   IF(AND((NY$44-Sheep!$R$322-Sheep!$N$253                                )&gt;(NY$44-NZ$44),(NY$44-Sheep!$R$322-Sheep!$N$253                                )&lt;=0),"WeanAlt2","")
&amp;IFERROR(IF(AND((NY$44-NY49                                                                                     )&gt;(NY$44-NZ$44),(NY$44-NY49                                                                                     )&lt;=0),"Join-"    &amp;NY48,""),"")
&amp;IFERROR(IF(AND((NY$44-NY49-INDEX(Sheep!$V$327:$V$334,NY48,1))&gt;(NY$44-NZ$44),(NY$44-NY49-INDEX(Sheep!$V$327:$V$334,NY48,1))&lt;=0),"Scan-"  &amp;NY48,""),"")
&amp;IFERROR(IF(AND((NY$44-NY49-150                                                                            )&gt;(NY$44-NZ$44),(NY$44-NY49-150                                                                             )&lt;=0),"Birth-" &amp;NY48,""),"")
&amp;IFERROR(IF(AND((NY$44-NY49-150-Sheep!$R$320                                           )&gt;(NY$44-NZ$44),(NY$44-NY49-150-Sheep!$R$320                                            )&lt;=0),"Wean-"&amp;NY48,""),"")
&amp;IFERROR(IF(AND((NY$44-NY49-150-Sheep!$R$321                                           )&gt;(NY$44-NZ$44),(NY$44-NY49-150-Sheep!$R$321                                            )&lt;=0),"Alt1-"   &amp;NY48,""),"")
&amp;IFERROR(IF(AND((NY$44-NY49-150-Sheep!$R$322                                           )&gt;(NY$44-NZ$44),(NY$44-NY49-150-Sheep!$R$322                                            )&lt;=0),"Alt2-"   &amp;NY48,""),"")</f>
        <v/>
      </c>
      <c r="NZ50" s="440" t="str">
        <f xml:space="preserve">                    IF(AND((NZ$44                                  -Sheep!$N$253                               )&gt;(NZ$44-OA$44),(NZ$44                                  -Sheep!$N$253                                )&lt;=0),"Born","")
&amp;                   IF(AND((NZ$44-Sheep!$R$320-Sheep!$N$253                                )&gt;(NZ$44-OA$44),(NZ$44-Sheep!$R$320-Sheep!$N$253                                )&lt;=0),"WeanStd","")
&amp;                   IF(AND((NZ$44-Sheep!$R$321-Sheep!$N$253                                )&gt;(NZ$44-OA$44),(NZ$44-Sheep!$R$321-Sheep!$N$253                                )&lt;=0),"WeanAlt1","")
&amp;                   IF(AND((NZ$44-Sheep!$R$322-Sheep!$N$253                                )&gt;(NZ$44-OA$44),(NZ$44-Sheep!$R$322-Sheep!$N$253                                )&lt;=0),"WeanAlt2","")
&amp;IFERROR(IF(AND((NZ$44-NZ49                                                                                     )&gt;(NZ$44-OA$44),(NZ$44-NZ49                                                                                     )&lt;=0),"Join-"    &amp;NZ48,""),"")
&amp;IFERROR(IF(AND((NZ$44-NZ49-INDEX(Sheep!$V$327:$V$334,NZ48,1))&gt;(NZ$44-OA$44),(NZ$44-NZ49-INDEX(Sheep!$V$327:$V$334,NZ48,1))&lt;=0),"Scan-"  &amp;NZ48,""),"")
&amp;IFERROR(IF(AND((NZ$44-NZ49-150                                                                            )&gt;(NZ$44-OA$44),(NZ$44-NZ49-150                                                                             )&lt;=0),"Birth-" &amp;NZ48,""),"")
&amp;IFERROR(IF(AND((NZ$44-NZ49-150-Sheep!$R$320                                           )&gt;(NZ$44-OA$44),(NZ$44-NZ49-150-Sheep!$R$320                                            )&lt;=0),"Wean-"&amp;NZ48,""),"")
&amp;IFERROR(IF(AND((NZ$44-NZ49-150-Sheep!$R$321                                           )&gt;(NZ$44-OA$44),(NZ$44-NZ49-150-Sheep!$R$321                                            )&lt;=0),"Alt1-"   &amp;NZ48,""),"")
&amp;IFERROR(IF(AND((NZ$44-NZ49-150-Sheep!$R$322                                           )&gt;(NZ$44-OA$44),(NZ$44-NZ49-150-Sheep!$R$322                                            )&lt;=0),"Alt2-"   &amp;NZ48,""),"")</f>
        <v/>
      </c>
      <c r="OA50" s="440" t="str">
        <f xml:space="preserve">                    IF(AND((OA$44                                  -Sheep!$N$253                               )&gt;(OA$44-OB$44),(OA$44                                  -Sheep!$N$253                                )&lt;=0),"Born","")
&amp;                   IF(AND((OA$44-Sheep!$R$320-Sheep!$N$253                                )&gt;(OA$44-OB$44),(OA$44-Sheep!$R$320-Sheep!$N$253                                )&lt;=0),"WeanStd","")
&amp;                   IF(AND((OA$44-Sheep!$R$321-Sheep!$N$253                                )&gt;(OA$44-OB$44),(OA$44-Sheep!$R$321-Sheep!$N$253                                )&lt;=0),"WeanAlt1","")
&amp;                   IF(AND((OA$44-Sheep!$R$322-Sheep!$N$253                                )&gt;(OA$44-OB$44),(OA$44-Sheep!$R$322-Sheep!$N$253                                )&lt;=0),"WeanAlt2","")
&amp;IFERROR(IF(AND((OA$44-OA49                                                                                     )&gt;(OA$44-OB$44),(OA$44-OA49                                                                                     )&lt;=0),"Join-"    &amp;OA48,""),"")
&amp;IFERROR(IF(AND((OA$44-OA49-INDEX(Sheep!$V$327:$V$334,OA48,1))&gt;(OA$44-OB$44),(OA$44-OA49-INDEX(Sheep!$V$327:$V$334,OA48,1))&lt;=0),"Scan-"  &amp;OA48,""),"")
&amp;IFERROR(IF(AND((OA$44-OA49-150                                                                            )&gt;(OA$44-OB$44),(OA$44-OA49-150                                                                             )&lt;=0),"Birth-" &amp;OA48,""),"")
&amp;IFERROR(IF(AND((OA$44-OA49-150-Sheep!$R$320                                           )&gt;(OA$44-OB$44),(OA$44-OA49-150-Sheep!$R$320                                            )&lt;=0),"Wean-"&amp;OA48,""),"")
&amp;IFERROR(IF(AND((OA$44-OA49-150-Sheep!$R$321                                           )&gt;(OA$44-OB$44),(OA$44-OA49-150-Sheep!$R$321                                            )&lt;=0),"Alt1-"   &amp;OA48,""),"")
&amp;IFERROR(IF(AND((OA$44-OA49-150-Sheep!$R$322                                           )&gt;(OA$44-OB$44),(OA$44-OA49-150-Sheep!$R$322                                            )&lt;=0),"Alt2-"   &amp;OA48,""),"")</f>
        <v/>
      </c>
      <c r="OB50" s="440" t="str">
        <f xml:space="preserve">                    IF(AND((OB$44                                  -Sheep!$N$253                               )&gt;(OB$44-OC$44),(OB$44                                  -Sheep!$N$253                                )&lt;=0),"Born","")
&amp;                   IF(AND((OB$44-Sheep!$R$320-Sheep!$N$253                                )&gt;(OB$44-OC$44),(OB$44-Sheep!$R$320-Sheep!$N$253                                )&lt;=0),"WeanStd","")
&amp;                   IF(AND((OB$44-Sheep!$R$321-Sheep!$N$253                                )&gt;(OB$44-OC$44),(OB$44-Sheep!$R$321-Sheep!$N$253                                )&lt;=0),"WeanAlt1","")
&amp;                   IF(AND((OB$44-Sheep!$R$322-Sheep!$N$253                                )&gt;(OB$44-OC$44),(OB$44-Sheep!$R$322-Sheep!$N$253                                )&lt;=0),"WeanAlt2","")
&amp;IFERROR(IF(AND((OB$44-OB49                                                                                     )&gt;(OB$44-OC$44),(OB$44-OB49                                                                                     )&lt;=0),"Join-"    &amp;OB48,""),"")
&amp;IFERROR(IF(AND((OB$44-OB49-INDEX(Sheep!$V$327:$V$334,OB48,1))&gt;(OB$44-OC$44),(OB$44-OB49-INDEX(Sheep!$V$327:$V$334,OB48,1))&lt;=0),"Scan-"  &amp;OB48,""),"")
&amp;IFERROR(IF(AND((OB$44-OB49-150                                                                            )&gt;(OB$44-OC$44),(OB$44-OB49-150                                                                             )&lt;=0),"Birth-" &amp;OB48,""),"")
&amp;IFERROR(IF(AND((OB$44-OB49-150-Sheep!$R$320                                           )&gt;(OB$44-OC$44),(OB$44-OB49-150-Sheep!$R$320                                            )&lt;=0),"Wean-"&amp;OB48,""),"")
&amp;IFERROR(IF(AND((OB$44-OB49-150-Sheep!$R$321                                           )&gt;(OB$44-OC$44),(OB$44-OB49-150-Sheep!$R$321                                            )&lt;=0),"Alt1-"   &amp;OB48,""),"")
&amp;IFERROR(IF(AND((OB$44-OB49-150-Sheep!$R$322                                           )&gt;(OB$44-OC$44),(OB$44-OB49-150-Sheep!$R$322                                            )&lt;=0),"Alt2-"   &amp;OB48,""),"")</f>
        <v/>
      </c>
      <c r="OC50" s="440" t="str">
        <f xml:space="preserve">                    IF(AND((OC$44                                  -Sheep!$N$253                               )&gt;(OC$44-OD$44),(OC$44                                  -Sheep!$N$253                                )&lt;=0),"Born","")
&amp;                   IF(AND((OC$44-Sheep!$R$320-Sheep!$N$253                                )&gt;(OC$44-OD$44),(OC$44-Sheep!$R$320-Sheep!$N$253                                )&lt;=0),"WeanStd","")
&amp;                   IF(AND((OC$44-Sheep!$R$321-Sheep!$N$253                                )&gt;(OC$44-OD$44),(OC$44-Sheep!$R$321-Sheep!$N$253                                )&lt;=0),"WeanAlt1","")
&amp;                   IF(AND((OC$44-Sheep!$R$322-Sheep!$N$253                                )&gt;(OC$44-OD$44),(OC$44-Sheep!$R$322-Sheep!$N$253                                )&lt;=0),"WeanAlt2","")
&amp;IFERROR(IF(AND((OC$44-OC49                                                                                     )&gt;(OC$44-OD$44),(OC$44-OC49                                                                                     )&lt;=0),"Join-"    &amp;OC48,""),"")
&amp;IFERROR(IF(AND((OC$44-OC49-INDEX(Sheep!$V$327:$V$334,OC48,1))&gt;(OC$44-OD$44),(OC$44-OC49-INDEX(Sheep!$V$327:$V$334,OC48,1))&lt;=0),"Scan-"  &amp;OC48,""),"")
&amp;IFERROR(IF(AND((OC$44-OC49-150                                                                            )&gt;(OC$44-OD$44),(OC$44-OC49-150                                                                             )&lt;=0),"Birth-" &amp;OC48,""),"")
&amp;IFERROR(IF(AND((OC$44-OC49-150-Sheep!$R$320                                           )&gt;(OC$44-OD$44),(OC$44-OC49-150-Sheep!$R$320                                            )&lt;=0),"Wean-"&amp;OC48,""),"")
&amp;IFERROR(IF(AND((OC$44-OC49-150-Sheep!$R$321                                           )&gt;(OC$44-OD$44),(OC$44-OC49-150-Sheep!$R$321                                            )&lt;=0),"Alt1-"   &amp;OC48,""),"")
&amp;IFERROR(IF(AND((OC$44-OC49-150-Sheep!$R$322                                           )&gt;(OC$44-OD$44),(OC$44-OC49-150-Sheep!$R$322                                            )&lt;=0),"Alt2-"   &amp;OC48,""),"")</f>
        <v/>
      </c>
      <c r="OD50" s="440" t="str">
        <f xml:space="preserve">                    IF(AND((OD$44                                  -Sheep!$N$253                               )&gt;(OD$44-OE$44),(OD$44                                  -Sheep!$N$253                                )&lt;=0),"Born","")
&amp;                   IF(AND((OD$44-Sheep!$R$320-Sheep!$N$253                                )&gt;(OD$44-OE$44),(OD$44-Sheep!$R$320-Sheep!$N$253                                )&lt;=0),"WeanStd","")
&amp;                   IF(AND((OD$44-Sheep!$R$321-Sheep!$N$253                                )&gt;(OD$44-OE$44),(OD$44-Sheep!$R$321-Sheep!$N$253                                )&lt;=0),"WeanAlt1","")
&amp;                   IF(AND((OD$44-Sheep!$R$322-Sheep!$N$253                                )&gt;(OD$44-OE$44),(OD$44-Sheep!$R$322-Sheep!$N$253                                )&lt;=0),"WeanAlt2","")
&amp;IFERROR(IF(AND((OD$44-OD49                                                                                     )&gt;(OD$44-OE$44),(OD$44-OD49                                                                                     )&lt;=0),"Join-"    &amp;OD48,""),"")
&amp;IFERROR(IF(AND((OD$44-OD49-INDEX(Sheep!$V$327:$V$334,OD48,1))&gt;(OD$44-OE$44),(OD$44-OD49-INDEX(Sheep!$V$327:$V$334,OD48,1))&lt;=0),"Scan-"  &amp;OD48,""),"")
&amp;IFERROR(IF(AND((OD$44-OD49-150                                                                            )&gt;(OD$44-OE$44),(OD$44-OD49-150                                                                             )&lt;=0),"Birth-" &amp;OD48,""),"")
&amp;IFERROR(IF(AND((OD$44-OD49-150-Sheep!$R$320                                           )&gt;(OD$44-OE$44),(OD$44-OD49-150-Sheep!$R$320                                            )&lt;=0),"Wean-"&amp;OD48,""),"")
&amp;IFERROR(IF(AND((OD$44-OD49-150-Sheep!$R$321                                           )&gt;(OD$44-OE$44),(OD$44-OD49-150-Sheep!$R$321                                            )&lt;=0),"Alt1-"   &amp;OD48,""),"")
&amp;IFERROR(IF(AND((OD$44-OD49-150-Sheep!$R$322                                           )&gt;(OD$44-OE$44),(OD$44-OD49-150-Sheep!$R$322                                            )&lt;=0),"Alt2-"   &amp;OD48,""),"")</f>
        <v/>
      </c>
      <c r="OE50" s="440" t="str">
        <f xml:space="preserve">                    IF(AND((OE$44                                  -Sheep!$N$253                               )&gt;(OE$44-OF$44),(OE$44                                  -Sheep!$N$253                                )&lt;=0),"Born","")
&amp;                   IF(AND((OE$44-Sheep!$R$320-Sheep!$N$253                                )&gt;(OE$44-OF$44),(OE$44-Sheep!$R$320-Sheep!$N$253                                )&lt;=0),"WeanStd","")
&amp;                   IF(AND((OE$44-Sheep!$R$321-Sheep!$N$253                                )&gt;(OE$44-OF$44),(OE$44-Sheep!$R$321-Sheep!$N$253                                )&lt;=0),"WeanAlt1","")
&amp;                   IF(AND((OE$44-Sheep!$R$322-Sheep!$N$253                                )&gt;(OE$44-OF$44),(OE$44-Sheep!$R$322-Sheep!$N$253                                )&lt;=0),"WeanAlt2","")
&amp;IFERROR(IF(AND((OE$44-OE49                                                                                     )&gt;(OE$44-OF$44),(OE$44-OE49                                                                                     )&lt;=0),"Join-"    &amp;OE48,""),"")
&amp;IFERROR(IF(AND((OE$44-OE49-INDEX(Sheep!$V$327:$V$334,OE48,1))&gt;(OE$44-OF$44),(OE$44-OE49-INDEX(Sheep!$V$327:$V$334,OE48,1))&lt;=0),"Scan-"  &amp;OE48,""),"")
&amp;IFERROR(IF(AND((OE$44-OE49-150                                                                            )&gt;(OE$44-OF$44),(OE$44-OE49-150                                                                             )&lt;=0),"Birth-" &amp;OE48,""),"")
&amp;IFERROR(IF(AND((OE$44-OE49-150-Sheep!$R$320                                           )&gt;(OE$44-OF$44),(OE$44-OE49-150-Sheep!$R$320                                            )&lt;=0),"Wean-"&amp;OE48,""),"")
&amp;IFERROR(IF(AND((OE$44-OE49-150-Sheep!$R$321                                           )&gt;(OE$44-OF$44),(OE$44-OE49-150-Sheep!$R$321                                            )&lt;=0),"Alt1-"   &amp;OE48,""),"")
&amp;IFERROR(IF(AND((OE$44-OE49-150-Sheep!$R$322                                           )&gt;(OE$44-OF$44),(OE$44-OE49-150-Sheep!$R$322                                            )&lt;=0),"Alt2-"   &amp;OE48,""),"")</f>
        <v/>
      </c>
      <c r="OF50" s="440" t="str">
        <f xml:space="preserve">                    IF(AND((OF$44                                  -Sheep!$N$253                               )&gt;(OF$44-OG$44),(OF$44                                  -Sheep!$N$253                                )&lt;=0),"Born","")
&amp;                   IF(AND((OF$44-Sheep!$R$320-Sheep!$N$253                                )&gt;(OF$44-OG$44),(OF$44-Sheep!$R$320-Sheep!$N$253                                )&lt;=0),"WeanStd","")
&amp;                   IF(AND((OF$44-Sheep!$R$321-Sheep!$N$253                                )&gt;(OF$44-OG$44),(OF$44-Sheep!$R$321-Sheep!$N$253                                )&lt;=0),"WeanAlt1","")
&amp;                   IF(AND((OF$44-Sheep!$R$322-Sheep!$N$253                                )&gt;(OF$44-OG$44),(OF$44-Sheep!$R$322-Sheep!$N$253                                )&lt;=0),"WeanAlt2","")
&amp;IFERROR(IF(AND((OF$44-OF49                                                                                     )&gt;(OF$44-OG$44),(OF$44-OF49                                                                                     )&lt;=0),"Join-"    &amp;OF48,""),"")
&amp;IFERROR(IF(AND((OF$44-OF49-INDEX(Sheep!$V$327:$V$334,OF48,1))&gt;(OF$44-OG$44),(OF$44-OF49-INDEX(Sheep!$V$327:$V$334,OF48,1))&lt;=0),"Scan-"  &amp;OF48,""),"")
&amp;IFERROR(IF(AND((OF$44-OF49-150                                                                            )&gt;(OF$44-OG$44),(OF$44-OF49-150                                                                             )&lt;=0),"Birth-" &amp;OF48,""),"")
&amp;IFERROR(IF(AND((OF$44-OF49-150-Sheep!$R$320                                           )&gt;(OF$44-OG$44),(OF$44-OF49-150-Sheep!$R$320                                            )&lt;=0),"Wean-"&amp;OF48,""),"")
&amp;IFERROR(IF(AND((OF$44-OF49-150-Sheep!$R$321                                           )&gt;(OF$44-OG$44),(OF$44-OF49-150-Sheep!$R$321                                            )&lt;=0),"Alt1-"   &amp;OF48,""),"")
&amp;IFERROR(IF(AND((OF$44-OF49-150-Sheep!$R$322                                           )&gt;(OF$44-OG$44),(OF$44-OF49-150-Sheep!$R$322                                            )&lt;=0),"Alt2-"   &amp;OF48,""),"")</f>
        <v/>
      </c>
      <c r="OG50" s="440" t="str">
        <f xml:space="preserve">                    IF(AND((OG$44                                  -Sheep!$N$253                               )&gt;(OG$44-OH$44),(OG$44                                  -Sheep!$N$253                                )&lt;=0),"Born","")
&amp;                   IF(AND((OG$44-Sheep!$R$320-Sheep!$N$253                                )&gt;(OG$44-OH$44),(OG$44-Sheep!$R$320-Sheep!$N$253                                )&lt;=0),"WeanStd","")
&amp;                   IF(AND((OG$44-Sheep!$R$321-Sheep!$N$253                                )&gt;(OG$44-OH$44),(OG$44-Sheep!$R$321-Sheep!$N$253                                )&lt;=0),"WeanAlt1","")
&amp;                   IF(AND((OG$44-Sheep!$R$322-Sheep!$N$253                                )&gt;(OG$44-OH$44),(OG$44-Sheep!$R$322-Sheep!$N$253                                )&lt;=0),"WeanAlt2","")
&amp;IFERROR(IF(AND((OG$44-OG49                                                                                     )&gt;(OG$44-OH$44),(OG$44-OG49                                                                                     )&lt;=0),"Join-"    &amp;OG48,""),"")
&amp;IFERROR(IF(AND((OG$44-OG49-INDEX(Sheep!$V$327:$V$334,OG48,1))&gt;(OG$44-OH$44),(OG$44-OG49-INDEX(Sheep!$V$327:$V$334,OG48,1))&lt;=0),"Scan-"  &amp;OG48,""),"")
&amp;IFERROR(IF(AND((OG$44-OG49-150                                                                            )&gt;(OG$44-OH$44),(OG$44-OG49-150                                                                             )&lt;=0),"Birth-" &amp;OG48,""),"")
&amp;IFERROR(IF(AND((OG$44-OG49-150-Sheep!$R$320                                           )&gt;(OG$44-OH$44),(OG$44-OG49-150-Sheep!$R$320                                            )&lt;=0),"Wean-"&amp;OG48,""),"")
&amp;IFERROR(IF(AND((OG$44-OG49-150-Sheep!$R$321                                           )&gt;(OG$44-OH$44),(OG$44-OG49-150-Sheep!$R$321                                            )&lt;=0),"Alt1-"   &amp;OG48,""),"")
&amp;IFERROR(IF(AND((OG$44-OG49-150-Sheep!$R$322                                           )&gt;(OG$44-OH$44),(OG$44-OG49-150-Sheep!$R$322                                            )&lt;=0),"Alt2-"   &amp;OG48,""),"")</f>
        <v/>
      </c>
      <c r="OH50" s="440" t="str">
        <f xml:space="preserve">                    IF(AND((OH$44                                  -Sheep!$N$253                               )&gt;(OH$44-OI$44),(OH$44                                  -Sheep!$N$253                                )&lt;=0),"Born","")
&amp;                   IF(AND((OH$44-Sheep!$R$320-Sheep!$N$253                                )&gt;(OH$44-OI$44),(OH$44-Sheep!$R$320-Sheep!$N$253                                )&lt;=0),"WeanStd","")
&amp;                   IF(AND((OH$44-Sheep!$R$321-Sheep!$N$253                                )&gt;(OH$44-OI$44),(OH$44-Sheep!$R$321-Sheep!$N$253                                )&lt;=0),"WeanAlt1","")
&amp;                   IF(AND((OH$44-Sheep!$R$322-Sheep!$N$253                                )&gt;(OH$44-OI$44),(OH$44-Sheep!$R$322-Sheep!$N$253                                )&lt;=0),"WeanAlt2","")
&amp;IFERROR(IF(AND((OH$44-OH49                                                                                     )&gt;(OH$44-OI$44),(OH$44-OH49                                                                                     )&lt;=0),"Join-"    &amp;OH48,""),"")
&amp;IFERROR(IF(AND((OH$44-OH49-INDEX(Sheep!$V$327:$V$334,OH48,1))&gt;(OH$44-OI$44),(OH$44-OH49-INDEX(Sheep!$V$327:$V$334,OH48,1))&lt;=0),"Scan-"  &amp;OH48,""),"")
&amp;IFERROR(IF(AND((OH$44-OH49-150                                                                            )&gt;(OH$44-OI$44),(OH$44-OH49-150                                                                             )&lt;=0),"Birth-" &amp;OH48,""),"")
&amp;IFERROR(IF(AND((OH$44-OH49-150-Sheep!$R$320                                           )&gt;(OH$44-OI$44),(OH$44-OH49-150-Sheep!$R$320                                            )&lt;=0),"Wean-"&amp;OH48,""),"")
&amp;IFERROR(IF(AND((OH$44-OH49-150-Sheep!$R$321                                           )&gt;(OH$44-OI$44),(OH$44-OH49-150-Sheep!$R$321                                            )&lt;=0),"Alt1-"   &amp;OH48,""),"")
&amp;IFERROR(IF(AND((OH$44-OH49-150-Sheep!$R$322                                           )&gt;(OH$44-OI$44),(OH$44-OH49-150-Sheep!$R$322                                            )&lt;=0),"Alt2-"   &amp;OH48,""),"")</f>
        <v/>
      </c>
      <c r="OI50" s="440" t="str">
        <f xml:space="preserve">                    IF(AND((OI$44                                  -Sheep!$N$253                               )&gt;(OI$44-OJ$44),(OI$44                                  -Sheep!$N$253                                )&lt;=0),"Born","")
&amp;                   IF(AND((OI$44-Sheep!$R$320-Sheep!$N$253                                )&gt;(OI$44-OJ$44),(OI$44-Sheep!$R$320-Sheep!$N$253                                )&lt;=0),"WeanStd","")
&amp;                   IF(AND((OI$44-Sheep!$R$321-Sheep!$N$253                                )&gt;(OI$44-OJ$44),(OI$44-Sheep!$R$321-Sheep!$N$253                                )&lt;=0),"WeanAlt1","")
&amp;                   IF(AND((OI$44-Sheep!$R$322-Sheep!$N$253                                )&gt;(OI$44-OJ$44),(OI$44-Sheep!$R$322-Sheep!$N$253                                )&lt;=0),"WeanAlt2","")
&amp;IFERROR(IF(AND((OI$44-OI49                                                                                     )&gt;(OI$44-OJ$44),(OI$44-OI49                                                                                     )&lt;=0),"Join-"    &amp;OI48,""),"")
&amp;IFERROR(IF(AND((OI$44-OI49-INDEX(Sheep!$V$327:$V$334,OI48,1))&gt;(OI$44-OJ$44),(OI$44-OI49-INDEX(Sheep!$V$327:$V$334,OI48,1))&lt;=0),"Scan-"  &amp;OI48,""),"")
&amp;IFERROR(IF(AND((OI$44-OI49-150                                                                            )&gt;(OI$44-OJ$44),(OI$44-OI49-150                                                                             )&lt;=0),"Birth-" &amp;OI48,""),"")
&amp;IFERROR(IF(AND((OI$44-OI49-150-Sheep!$R$320                                           )&gt;(OI$44-OJ$44),(OI$44-OI49-150-Sheep!$R$320                                            )&lt;=0),"Wean-"&amp;OI48,""),"")
&amp;IFERROR(IF(AND((OI$44-OI49-150-Sheep!$R$321                                           )&gt;(OI$44-OJ$44),(OI$44-OI49-150-Sheep!$R$321                                            )&lt;=0),"Alt1-"   &amp;OI48,""),"")
&amp;IFERROR(IF(AND((OI$44-OI49-150-Sheep!$R$322                                           )&gt;(OI$44-OJ$44),(OI$44-OI49-150-Sheep!$R$322                                            )&lt;=0),"Alt2-"   &amp;OI48,""),"")</f>
        <v>Birth-7</v>
      </c>
      <c r="OJ50" s="440" t="str">
        <f xml:space="preserve">                    IF(AND((OJ$44                                  -Sheep!$N$253                               )&gt;(OJ$44-OK$44),(OJ$44                                  -Sheep!$N$253                                )&lt;=0),"Born","")
&amp;                   IF(AND((OJ$44-Sheep!$R$320-Sheep!$N$253                                )&gt;(OJ$44-OK$44),(OJ$44-Sheep!$R$320-Sheep!$N$253                                )&lt;=0),"WeanStd","")
&amp;                   IF(AND((OJ$44-Sheep!$R$321-Sheep!$N$253                                )&gt;(OJ$44-OK$44),(OJ$44-Sheep!$R$321-Sheep!$N$253                                )&lt;=0),"WeanAlt1","")
&amp;                   IF(AND((OJ$44-Sheep!$R$322-Sheep!$N$253                                )&gt;(OJ$44-OK$44),(OJ$44-Sheep!$R$322-Sheep!$N$253                                )&lt;=0),"WeanAlt2","")
&amp;IFERROR(IF(AND((OJ$44-OJ49                                                                                     )&gt;(OJ$44-OK$44),(OJ$44-OJ49                                                                                     )&lt;=0),"Join-"    &amp;OJ48,""),"")
&amp;IFERROR(IF(AND((OJ$44-OJ49-INDEX(Sheep!$V$327:$V$334,OJ48,1))&gt;(OJ$44-OK$44),(OJ$44-OJ49-INDEX(Sheep!$V$327:$V$334,OJ48,1))&lt;=0),"Scan-"  &amp;OJ48,""),"")
&amp;IFERROR(IF(AND((OJ$44-OJ49-150                                                                            )&gt;(OJ$44-OK$44),(OJ$44-OJ49-150                                                                             )&lt;=0),"Birth-" &amp;OJ48,""),"")
&amp;IFERROR(IF(AND((OJ$44-OJ49-150-Sheep!$R$320                                           )&gt;(OJ$44-OK$44),(OJ$44-OJ49-150-Sheep!$R$320                                            )&lt;=0),"Wean-"&amp;OJ48,""),"")
&amp;IFERROR(IF(AND((OJ$44-OJ49-150-Sheep!$R$321                                           )&gt;(OJ$44-OK$44),(OJ$44-OJ49-150-Sheep!$R$321                                            )&lt;=0),"Alt1-"   &amp;OJ48,""),"")
&amp;IFERROR(IF(AND((OJ$44-OJ49-150-Sheep!$R$322                                           )&gt;(OJ$44-OK$44),(OJ$44-OJ49-150-Sheep!$R$322                                            )&lt;=0),"Alt2-"   &amp;OJ48,""),"")</f>
        <v/>
      </c>
      <c r="OK50" s="440" t="str">
        <f xml:space="preserve">                    IF(AND((OK$44                                  -Sheep!$N$253                               )&gt;(OK$44-OL$44),(OK$44                                  -Sheep!$N$253                                )&lt;=0),"Born","")
&amp;                   IF(AND((OK$44-Sheep!$R$320-Sheep!$N$253                                )&gt;(OK$44-OL$44),(OK$44-Sheep!$R$320-Sheep!$N$253                                )&lt;=0),"WeanStd","")
&amp;                   IF(AND((OK$44-Sheep!$R$321-Sheep!$N$253                                )&gt;(OK$44-OL$44),(OK$44-Sheep!$R$321-Sheep!$N$253                                )&lt;=0),"WeanAlt1","")
&amp;                   IF(AND((OK$44-Sheep!$R$322-Sheep!$N$253                                )&gt;(OK$44-OL$44),(OK$44-Sheep!$R$322-Sheep!$N$253                                )&lt;=0),"WeanAlt2","")
&amp;IFERROR(IF(AND((OK$44-OK49                                                                                     )&gt;(OK$44-OL$44),(OK$44-OK49                                                                                     )&lt;=0),"Join-"    &amp;OK48,""),"")
&amp;IFERROR(IF(AND((OK$44-OK49-INDEX(Sheep!$V$327:$V$334,OK48,1))&gt;(OK$44-OL$44),(OK$44-OK49-INDEX(Sheep!$V$327:$V$334,OK48,1))&lt;=0),"Scan-"  &amp;OK48,""),"")
&amp;IFERROR(IF(AND((OK$44-OK49-150                                                                            )&gt;(OK$44-OL$44),(OK$44-OK49-150                                                                             )&lt;=0),"Birth-" &amp;OK48,""),"")
&amp;IFERROR(IF(AND((OK$44-OK49-150-Sheep!$R$320                                           )&gt;(OK$44-OL$44),(OK$44-OK49-150-Sheep!$R$320                                            )&lt;=0),"Wean-"&amp;OK48,""),"")
&amp;IFERROR(IF(AND((OK$44-OK49-150-Sheep!$R$321                                           )&gt;(OK$44-OL$44),(OK$44-OK49-150-Sheep!$R$321                                            )&lt;=0),"Alt1-"   &amp;OK48,""),"")
&amp;IFERROR(IF(AND((OK$44-OK49-150-Sheep!$R$322                                           )&gt;(OK$44-OL$44),(OK$44-OK49-150-Sheep!$R$322                                            )&lt;=0),"Alt2-"   &amp;OK48,""),"")</f>
        <v/>
      </c>
      <c r="OL50" s="440" t="str">
        <f xml:space="preserve">                    IF(AND((OL$44                                  -Sheep!$N$253                               )&gt;(OL$44-OM$44),(OL$44                                  -Sheep!$N$253                                )&lt;=0),"Born","")
&amp;                   IF(AND((OL$44-Sheep!$R$320-Sheep!$N$253                                )&gt;(OL$44-OM$44),(OL$44-Sheep!$R$320-Sheep!$N$253                                )&lt;=0),"WeanStd","")
&amp;                   IF(AND((OL$44-Sheep!$R$321-Sheep!$N$253                                )&gt;(OL$44-OM$44),(OL$44-Sheep!$R$321-Sheep!$N$253                                )&lt;=0),"WeanAlt1","")
&amp;                   IF(AND((OL$44-Sheep!$R$322-Sheep!$N$253                                )&gt;(OL$44-OM$44),(OL$44-Sheep!$R$322-Sheep!$N$253                                )&lt;=0),"WeanAlt2","")
&amp;IFERROR(IF(AND((OL$44-OL49                                                                                     )&gt;(OL$44-OM$44),(OL$44-OL49                                                                                     )&lt;=0),"Join-"    &amp;OL48,""),"")
&amp;IFERROR(IF(AND((OL$44-OL49-INDEX(Sheep!$V$327:$V$334,OL48,1))&gt;(OL$44-OM$44),(OL$44-OL49-INDEX(Sheep!$V$327:$V$334,OL48,1))&lt;=0),"Scan-"  &amp;OL48,""),"")
&amp;IFERROR(IF(AND((OL$44-OL49-150                                                                            )&gt;(OL$44-OM$44),(OL$44-OL49-150                                                                             )&lt;=0),"Birth-" &amp;OL48,""),"")
&amp;IFERROR(IF(AND((OL$44-OL49-150-Sheep!$R$320                                           )&gt;(OL$44-OM$44),(OL$44-OL49-150-Sheep!$R$320                                            )&lt;=0),"Wean-"&amp;OL48,""),"")
&amp;IFERROR(IF(AND((OL$44-OL49-150-Sheep!$R$321                                           )&gt;(OL$44-OM$44),(OL$44-OL49-150-Sheep!$R$321                                            )&lt;=0),"Alt1-"   &amp;OL48,""),"")
&amp;IFERROR(IF(AND((OL$44-OL49-150-Sheep!$R$322                                           )&gt;(OL$44-OM$44),(OL$44-OL49-150-Sheep!$R$322                                            )&lt;=0),"Alt2-"   &amp;OL48,""),"")</f>
        <v/>
      </c>
      <c r="OM50" s="440" t="str">
        <f xml:space="preserve">                    IF(AND((OM$44                                  -Sheep!$N$253                               )&gt;(OM$44-ON$44),(OM$44                                  -Sheep!$N$253                                )&lt;=0),"Born","")
&amp;                   IF(AND((OM$44-Sheep!$R$320-Sheep!$N$253                                )&gt;(OM$44-ON$44),(OM$44-Sheep!$R$320-Sheep!$N$253                                )&lt;=0),"WeanStd","")
&amp;                   IF(AND((OM$44-Sheep!$R$321-Sheep!$N$253                                )&gt;(OM$44-ON$44),(OM$44-Sheep!$R$321-Sheep!$N$253                                )&lt;=0),"WeanAlt1","")
&amp;                   IF(AND((OM$44-Sheep!$R$322-Sheep!$N$253                                )&gt;(OM$44-ON$44),(OM$44-Sheep!$R$322-Sheep!$N$253                                )&lt;=0),"WeanAlt2","")
&amp;IFERROR(IF(AND((OM$44-OM49                                                                                     )&gt;(OM$44-ON$44),(OM$44-OM49                                                                                     )&lt;=0),"Join-"    &amp;OM48,""),"")
&amp;IFERROR(IF(AND((OM$44-OM49-INDEX(Sheep!$V$327:$V$334,OM48,1))&gt;(OM$44-ON$44),(OM$44-OM49-INDEX(Sheep!$V$327:$V$334,OM48,1))&lt;=0),"Scan-"  &amp;OM48,""),"")
&amp;IFERROR(IF(AND((OM$44-OM49-150                                                                            )&gt;(OM$44-ON$44),(OM$44-OM49-150                                                                             )&lt;=0),"Birth-" &amp;OM48,""),"")
&amp;IFERROR(IF(AND((OM$44-OM49-150-Sheep!$R$320                                           )&gt;(OM$44-ON$44),(OM$44-OM49-150-Sheep!$R$320                                            )&lt;=0),"Wean-"&amp;OM48,""),"")
&amp;IFERROR(IF(AND((OM$44-OM49-150-Sheep!$R$321                                           )&gt;(OM$44-ON$44),(OM$44-OM49-150-Sheep!$R$321                                            )&lt;=0),"Alt1-"   &amp;OM48,""),"")
&amp;IFERROR(IF(AND((OM$44-OM49-150-Sheep!$R$322                                           )&gt;(OM$44-ON$44),(OM$44-OM49-150-Sheep!$R$322                                            )&lt;=0),"Alt2-"   &amp;OM48,""),"")</f>
        <v/>
      </c>
      <c r="ON50" s="440" t="str">
        <f xml:space="preserve">                    IF(AND((ON$44                                  -Sheep!$N$253                               )&gt;(ON$44-OO$44),(ON$44                                  -Sheep!$N$253                                )&lt;=0),"Born","")
&amp;                   IF(AND((ON$44-Sheep!$R$320-Sheep!$N$253                                )&gt;(ON$44-OO$44),(ON$44-Sheep!$R$320-Sheep!$N$253                                )&lt;=0),"WeanStd","")
&amp;                   IF(AND((ON$44-Sheep!$R$321-Sheep!$N$253                                )&gt;(ON$44-OO$44),(ON$44-Sheep!$R$321-Sheep!$N$253                                )&lt;=0),"WeanAlt1","")
&amp;                   IF(AND((ON$44-Sheep!$R$322-Sheep!$N$253                                )&gt;(ON$44-OO$44),(ON$44-Sheep!$R$322-Sheep!$N$253                                )&lt;=0),"WeanAlt2","")
&amp;IFERROR(IF(AND((ON$44-ON49                                                                                     )&gt;(ON$44-OO$44),(ON$44-ON49                                                                                     )&lt;=0),"Join-"    &amp;ON48,""),"")
&amp;IFERROR(IF(AND((ON$44-ON49-INDEX(Sheep!$V$327:$V$334,ON48,1))&gt;(ON$44-OO$44),(ON$44-ON49-INDEX(Sheep!$V$327:$V$334,ON48,1))&lt;=0),"Scan-"  &amp;ON48,""),"")
&amp;IFERROR(IF(AND((ON$44-ON49-150                                                                            )&gt;(ON$44-OO$44),(ON$44-ON49-150                                                                             )&lt;=0),"Birth-" &amp;ON48,""),"")
&amp;IFERROR(IF(AND((ON$44-ON49-150-Sheep!$R$320                                           )&gt;(ON$44-OO$44),(ON$44-ON49-150-Sheep!$R$320                                            )&lt;=0),"Wean-"&amp;ON48,""),"")
&amp;IFERROR(IF(AND((ON$44-ON49-150-Sheep!$R$321                                           )&gt;(ON$44-OO$44),(ON$44-ON49-150-Sheep!$R$321                                            )&lt;=0),"Alt1-"   &amp;ON48,""),"")
&amp;IFERROR(IF(AND((ON$44-ON49-150-Sheep!$R$322                                           )&gt;(ON$44-OO$44),(ON$44-ON49-150-Sheep!$R$322                                            )&lt;=0),"Alt2-"   &amp;ON48,""),"")</f>
        <v/>
      </c>
      <c r="OO50" s="440" t="str">
        <f xml:space="preserve">                    IF(AND((OO$44                                  -Sheep!$N$253                               )&gt;(OO$44-OP$44),(OO$44                                  -Sheep!$N$253                                )&lt;=0),"Born","")
&amp;                   IF(AND((OO$44-Sheep!$R$320-Sheep!$N$253                                )&gt;(OO$44-OP$44),(OO$44-Sheep!$R$320-Sheep!$N$253                                )&lt;=0),"WeanStd","")
&amp;                   IF(AND((OO$44-Sheep!$R$321-Sheep!$N$253                                )&gt;(OO$44-OP$44),(OO$44-Sheep!$R$321-Sheep!$N$253                                )&lt;=0),"WeanAlt1","")
&amp;                   IF(AND((OO$44-Sheep!$R$322-Sheep!$N$253                                )&gt;(OO$44-OP$44),(OO$44-Sheep!$R$322-Sheep!$N$253                                )&lt;=0),"WeanAlt2","")
&amp;IFERROR(IF(AND((OO$44-OO49                                                                                     )&gt;(OO$44-OP$44),(OO$44-OO49                                                                                     )&lt;=0),"Join-"    &amp;OO48,""),"")
&amp;IFERROR(IF(AND((OO$44-OO49-INDEX(Sheep!$V$327:$V$334,OO48,1))&gt;(OO$44-OP$44),(OO$44-OO49-INDEX(Sheep!$V$327:$V$334,OO48,1))&lt;=0),"Scan-"  &amp;OO48,""),"")
&amp;IFERROR(IF(AND((OO$44-OO49-150                                                                            )&gt;(OO$44-OP$44),(OO$44-OO49-150                                                                             )&lt;=0),"Birth-" &amp;OO48,""),"")
&amp;IFERROR(IF(AND((OO$44-OO49-150-Sheep!$R$320                                           )&gt;(OO$44-OP$44),(OO$44-OO49-150-Sheep!$R$320                                            )&lt;=0),"Wean-"&amp;OO48,""),"")
&amp;IFERROR(IF(AND((OO$44-OO49-150-Sheep!$R$321                                           )&gt;(OO$44-OP$44),(OO$44-OO49-150-Sheep!$R$321                                            )&lt;=0),"Alt1-"   &amp;OO48,""),"")
&amp;IFERROR(IF(AND((OO$44-OO49-150-Sheep!$R$322                                           )&gt;(OO$44-OP$44),(OO$44-OO49-150-Sheep!$R$322                                            )&lt;=0),"Alt2-"   &amp;OO48,""),"")</f>
        <v/>
      </c>
      <c r="OP50" s="440" t="str">
        <f xml:space="preserve">                    IF(AND((OP$44                                  -Sheep!$N$253                               )&gt;(OP$44-OQ$44),(OP$44                                  -Sheep!$N$253                                )&lt;=0),"Born","")
&amp;                   IF(AND((OP$44-Sheep!$R$320-Sheep!$N$253                                )&gt;(OP$44-OQ$44),(OP$44-Sheep!$R$320-Sheep!$N$253                                )&lt;=0),"WeanStd","")
&amp;                   IF(AND((OP$44-Sheep!$R$321-Sheep!$N$253                                )&gt;(OP$44-OQ$44),(OP$44-Sheep!$R$321-Sheep!$N$253                                )&lt;=0),"WeanAlt1","")
&amp;                   IF(AND((OP$44-Sheep!$R$322-Sheep!$N$253                                )&gt;(OP$44-OQ$44),(OP$44-Sheep!$R$322-Sheep!$N$253                                )&lt;=0),"WeanAlt2","")
&amp;IFERROR(IF(AND((OP$44-OP49                                                                                     )&gt;(OP$44-OQ$44),(OP$44-OP49                                                                                     )&lt;=0),"Join-"    &amp;OP48,""),"")
&amp;IFERROR(IF(AND((OP$44-OP49-INDEX(Sheep!$V$327:$V$334,OP48,1))&gt;(OP$44-OQ$44),(OP$44-OP49-INDEX(Sheep!$V$327:$V$334,OP48,1))&lt;=0),"Scan-"  &amp;OP48,""),"")
&amp;IFERROR(IF(AND((OP$44-OP49-150                                                                            )&gt;(OP$44-OQ$44),(OP$44-OP49-150                                                                             )&lt;=0),"Birth-" &amp;OP48,""),"")
&amp;IFERROR(IF(AND((OP$44-OP49-150-Sheep!$R$320                                           )&gt;(OP$44-OQ$44),(OP$44-OP49-150-Sheep!$R$320                                            )&lt;=0),"Wean-"&amp;OP48,""),"")
&amp;IFERROR(IF(AND((OP$44-OP49-150-Sheep!$R$321                                           )&gt;(OP$44-OQ$44),(OP$44-OP49-150-Sheep!$R$321                                            )&lt;=0),"Alt1-"   &amp;OP48,""),"")
&amp;IFERROR(IF(AND((OP$44-OP49-150-Sheep!$R$322                                           )&gt;(OP$44-OQ$44),(OP$44-OP49-150-Sheep!$R$322                                            )&lt;=0),"Alt2-"   &amp;OP48,""),"")</f>
        <v/>
      </c>
      <c r="OQ50" s="440" t="str">
        <f xml:space="preserve">                    IF(AND((OQ$44                                  -Sheep!$N$253                               )&gt;(OQ$44-OR$44),(OQ$44                                  -Sheep!$N$253                                )&lt;=0),"Born","")
&amp;                   IF(AND((OQ$44-Sheep!$R$320-Sheep!$N$253                                )&gt;(OQ$44-OR$44),(OQ$44-Sheep!$R$320-Sheep!$N$253                                )&lt;=0),"WeanStd","")
&amp;                   IF(AND((OQ$44-Sheep!$R$321-Sheep!$N$253                                )&gt;(OQ$44-OR$44),(OQ$44-Sheep!$R$321-Sheep!$N$253                                )&lt;=0),"WeanAlt1","")
&amp;                   IF(AND((OQ$44-Sheep!$R$322-Sheep!$N$253                                )&gt;(OQ$44-OR$44),(OQ$44-Sheep!$R$322-Sheep!$N$253                                )&lt;=0),"WeanAlt2","")
&amp;IFERROR(IF(AND((OQ$44-OQ49                                                                                     )&gt;(OQ$44-OR$44),(OQ$44-OQ49                                                                                     )&lt;=0),"Join-"    &amp;OQ48,""),"")
&amp;IFERROR(IF(AND((OQ$44-OQ49-INDEX(Sheep!$V$327:$V$334,OQ48,1))&gt;(OQ$44-OR$44),(OQ$44-OQ49-INDEX(Sheep!$V$327:$V$334,OQ48,1))&lt;=0),"Scan-"  &amp;OQ48,""),"")
&amp;IFERROR(IF(AND((OQ$44-OQ49-150                                                                            )&gt;(OQ$44-OR$44),(OQ$44-OQ49-150                                                                             )&lt;=0),"Birth-" &amp;OQ48,""),"")
&amp;IFERROR(IF(AND((OQ$44-OQ49-150-Sheep!$R$320                                           )&gt;(OQ$44-OR$44),(OQ$44-OQ49-150-Sheep!$R$320                                            )&lt;=0),"Wean-"&amp;OQ48,""),"")
&amp;IFERROR(IF(AND((OQ$44-OQ49-150-Sheep!$R$321                                           )&gt;(OQ$44-OR$44),(OQ$44-OQ49-150-Sheep!$R$321                                            )&lt;=0),"Alt1-"   &amp;OQ48,""),"")
&amp;IFERROR(IF(AND((OQ$44-OQ49-150-Sheep!$R$322                                           )&gt;(OQ$44-OR$44),(OQ$44-OQ49-150-Sheep!$R$322                                            )&lt;=0),"Alt2-"   &amp;OQ48,""),"")</f>
        <v/>
      </c>
      <c r="OR50" s="440" t="str">
        <f xml:space="preserve">                    IF(AND((OR$44                                  -Sheep!$N$253                               )&gt;(OR$44-OS$44),(OR$44                                  -Sheep!$N$253                                )&lt;=0),"Born","")
&amp;                   IF(AND((OR$44-Sheep!$R$320-Sheep!$N$253                                )&gt;(OR$44-OS$44),(OR$44-Sheep!$R$320-Sheep!$N$253                                )&lt;=0),"WeanStd","")
&amp;                   IF(AND((OR$44-Sheep!$R$321-Sheep!$N$253                                )&gt;(OR$44-OS$44),(OR$44-Sheep!$R$321-Sheep!$N$253                                )&lt;=0),"WeanAlt1","")
&amp;                   IF(AND((OR$44-Sheep!$R$322-Sheep!$N$253                                )&gt;(OR$44-OS$44),(OR$44-Sheep!$R$322-Sheep!$N$253                                )&lt;=0),"WeanAlt2","")
&amp;IFERROR(IF(AND((OR$44-OR49                                                                                     )&gt;(OR$44-OS$44),(OR$44-OR49                                                                                     )&lt;=0),"Join-"    &amp;OR48,""),"")
&amp;IFERROR(IF(AND((OR$44-OR49-INDEX(Sheep!$V$327:$V$334,OR48,1))&gt;(OR$44-OS$44),(OR$44-OR49-INDEX(Sheep!$V$327:$V$334,OR48,1))&lt;=0),"Scan-"  &amp;OR48,""),"")
&amp;IFERROR(IF(AND((OR$44-OR49-150                                                                            )&gt;(OR$44-OS$44),(OR$44-OR49-150                                                                             )&lt;=0),"Birth-" &amp;OR48,""),"")
&amp;IFERROR(IF(AND((OR$44-OR49-150-Sheep!$R$320                                           )&gt;(OR$44-OS$44),(OR$44-OR49-150-Sheep!$R$320                                            )&lt;=0),"Wean-"&amp;OR48,""),"")
&amp;IFERROR(IF(AND((OR$44-OR49-150-Sheep!$R$321                                           )&gt;(OR$44-OS$44),(OR$44-OR49-150-Sheep!$R$321                                            )&lt;=0),"Alt1-"   &amp;OR48,""),"")
&amp;IFERROR(IF(AND((OR$44-OR49-150-Sheep!$R$322                                           )&gt;(OR$44-OS$44),(OR$44-OR49-150-Sheep!$R$322                                            )&lt;=0),"Alt2-"   &amp;OR48,""),"")</f>
        <v/>
      </c>
      <c r="OS50" s="440" t="str">
        <f xml:space="preserve">                    IF(AND((OS$44                                  -Sheep!$N$253                               )&gt;(OS$44-OT$44),(OS$44                                  -Sheep!$N$253                                )&lt;=0),"Born","")
&amp;                   IF(AND((OS$44-Sheep!$R$320-Sheep!$N$253                                )&gt;(OS$44-OT$44),(OS$44-Sheep!$R$320-Sheep!$N$253                                )&lt;=0),"WeanStd","")
&amp;                   IF(AND((OS$44-Sheep!$R$321-Sheep!$N$253                                )&gt;(OS$44-OT$44),(OS$44-Sheep!$R$321-Sheep!$N$253                                )&lt;=0),"WeanAlt1","")
&amp;                   IF(AND((OS$44-Sheep!$R$322-Sheep!$N$253                                )&gt;(OS$44-OT$44),(OS$44-Sheep!$R$322-Sheep!$N$253                                )&lt;=0),"WeanAlt2","")
&amp;IFERROR(IF(AND((OS$44-OS49                                                                                     )&gt;(OS$44-OT$44),(OS$44-OS49                                                                                     )&lt;=0),"Join-"    &amp;OS48,""),"")
&amp;IFERROR(IF(AND((OS$44-OS49-INDEX(Sheep!$V$327:$V$334,OS48,1))&gt;(OS$44-OT$44),(OS$44-OS49-INDEX(Sheep!$V$327:$V$334,OS48,1))&lt;=0),"Scan-"  &amp;OS48,""),"")
&amp;IFERROR(IF(AND((OS$44-OS49-150                                                                            )&gt;(OS$44-OT$44),(OS$44-OS49-150                                                                             )&lt;=0),"Birth-" &amp;OS48,""),"")
&amp;IFERROR(IF(AND((OS$44-OS49-150-Sheep!$R$320                                           )&gt;(OS$44-OT$44),(OS$44-OS49-150-Sheep!$R$320                                            )&lt;=0),"Wean-"&amp;OS48,""),"")
&amp;IFERROR(IF(AND((OS$44-OS49-150-Sheep!$R$321                                           )&gt;(OS$44-OT$44),(OS$44-OS49-150-Sheep!$R$321                                            )&lt;=0),"Alt1-"   &amp;OS48,""),"")
&amp;IFERROR(IF(AND((OS$44-OS49-150-Sheep!$R$322                                           )&gt;(OS$44-OT$44),(OS$44-OS49-150-Sheep!$R$322                                            )&lt;=0),"Alt2-"   &amp;OS48,""),"")</f>
        <v/>
      </c>
      <c r="OT50" s="440" t="str">
        <f xml:space="preserve">                    IF(AND((OT$44                                  -Sheep!$N$253                               )&gt;(OT$44-OU$44),(OT$44                                  -Sheep!$N$253                                )&lt;=0),"Born","")
&amp;                   IF(AND((OT$44-Sheep!$R$320-Sheep!$N$253                                )&gt;(OT$44-OU$44),(OT$44-Sheep!$R$320-Sheep!$N$253                                )&lt;=0),"WeanStd","")
&amp;                   IF(AND((OT$44-Sheep!$R$321-Sheep!$N$253                                )&gt;(OT$44-OU$44),(OT$44-Sheep!$R$321-Sheep!$N$253                                )&lt;=0),"WeanAlt1","")
&amp;                   IF(AND((OT$44-Sheep!$R$322-Sheep!$N$253                                )&gt;(OT$44-OU$44),(OT$44-Sheep!$R$322-Sheep!$N$253                                )&lt;=0),"WeanAlt2","")
&amp;IFERROR(IF(AND((OT$44-OT49                                                                                     )&gt;(OT$44-OU$44),(OT$44-OT49                                                                                     )&lt;=0),"Join-"    &amp;OT48,""),"")
&amp;IFERROR(IF(AND((OT$44-OT49-INDEX(Sheep!$V$327:$V$334,OT48,1))&gt;(OT$44-OU$44),(OT$44-OT49-INDEX(Sheep!$V$327:$V$334,OT48,1))&lt;=0),"Scan-"  &amp;OT48,""),"")
&amp;IFERROR(IF(AND((OT$44-OT49-150                                                                            )&gt;(OT$44-OU$44),(OT$44-OT49-150                                                                             )&lt;=0),"Birth-" &amp;OT48,""),"")
&amp;IFERROR(IF(AND((OT$44-OT49-150-Sheep!$R$320                                           )&gt;(OT$44-OU$44),(OT$44-OT49-150-Sheep!$R$320                                            )&lt;=0),"Wean-"&amp;OT48,""),"")
&amp;IFERROR(IF(AND((OT$44-OT49-150-Sheep!$R$321                                           )&gt;(OT$44-OU$44),(OT$44-OT49-150-Sheep!$R$321                                            )&lt;=0),"Alt1-"   &amp;OT48,""),"")
&amp;IFERROR(IF(AND((OT$44-OT49-150-Sheep!$R$322                                           )&gt;(OT$44-OU$44),(OT$44-OT49-150-Sheep!$R$322                                            )&lt;=0),"Alt2-"   &amp;OT48,""),"")</f>
        <v/>
      </c>
      <c r="OU50" s="440" t="str">
        <f xml:space="preserve">                    IF(AND((OU$44                                  -Sheep!$N$253                               )&gt;(OU$44-OV$44),(OU$44                                  -Sheep!$N$253                                )&lt;=0),"Born","")
&amp;                   IF(AND((OU$44-Sheep!$R$320-Sheep!$N$253                                )&gt;(OU$44-OV$44),(OU$44-Sheep!$R$320-Sheep!$N$253                                )&lt;=0),"WeanStd","")
&amp;                   IF(AND((OU$44-Sheep!$R$321-Sheep!$N$253                                )&gt;(OU$44-OV$44),(OU$44-Sheep!$R$321-Sheep!$N$253                                )&lt;=0),"WeanAlt1","")
&amp;                   IF(AND((OU$44-Sheep!$R$322-Sheep!$N$253                                )&gt;(OU$44-OV$44),(OU$44-Sheep!$R$322-Sheep!$N$253                                )&lt;=0),"WeanAlt2","")
&amp;IFERROR(IF(AND((OU$44-OU49                                                                                     )&gt;(OU$44-OV$44),(OU$44-OU49                                                                                     )&lt;=0),"Join-"    &amp;OU48,""),"")
&amp;IFERROR(IF(AND((OU$44-OU49-INDEX(Sheep!$V$327:$V$334,OU48,1))&gt;(OU$44-OV$44),(OU$44-OU49-INDEX(Sheep!$V$327:$V$334,OU48,1))&lt;=0),"Scan-"  &amp;OU48,""),"")
&amp;IFERROR(IF(AND((OU$44-OU49-150                                                                            )&gt;(OU$44-OV$44),(OU$44-OU49-150                                                                             )&lt;=0),"Birth-" &amp;OU48,""),"")
&amp;IFERROR(IF(AND((OU$44-OU49-150-Sheep!$R$320                                           )&gt;(OU$44-OV$44),(OU$44-OU49-150-Sheep!$R$320                                            )&lt;=0),"Wean-"&amp;OU48,""),"")
&amp;IFERROR(IF(AND((OU$44-OU49-150-Sheep!$R$321                                           )&gt;(OU$44-OV$44),(OU$44-OU49-150-Sheep!$R$321                                            )&lt;=0),"Alt1-"   &amp;OU48,""),"")
&amp;IFERROR(IF(AND((OU$44-OU49-150-Sheep!$R$322                                           )&gt;(OU$44-OV$44),(OU$44-OU49-150-Sheep!$R$322                                            )&lt;=0),"Alt2-"   &amp;OU48,""),"")</f>
        <v/>
      </c>
      <c r="OV50" s="440" t="str">
        <f xml:space="preserve">                    IF(AND((OV$44                                  -Sheep!$N$253                               )&gt;(OV$44-OW$44),(OV$44                                  -Sheep!$N$253                                )&lt;=0),"Born","")
&amp;                   IF(AND((OV$44-Sheep!$R$320-Sheep!$N$253                                )&gt;(OV$44-OW$44),(OV$44-Sheep!$R$320-Sheep!$N$253                                )&lt;=0),"WeanStd","")
&amp;                   IF(AND((OV$44-Sheep!$R$321-Sheep!$N$253                                )&gt;(OV$44-OW$44),(OV$44-Sheep!$R$321-Sheep!$N$253                                )&lt;=0),"WeanAlt1","")
&amp;                   IF(AND((OV$44-Sheep!$R$322-Sheep!$N$253                                )&gt;(OV$44-OW$44),(OV$44-Sheep!$R$322-Sheep!$N$253                                )&lt;=0),"WeanAlt2","")
&amp;IFERROR(IF(AND((OV$44-OV49                                                                                     )&gt;(OV$44-OW$44),(OV$44-OV49                                                                                     )&lt;=0),"Join-"    &amp;OV48,""),"")
&amp;IFERROR(IF(AND((OV$44-OV49-INDEX(Sheep!$V$327:$V$334,OV48,1))&gt;(OV$44-OW$44),(OV$44-OV49-INDEX(Sheep!$V$327:$V$334,OV48,1))&lt;=0),"Scan-"  &amp;OV48,""),"")
&amp;IFERROR(IF(AND((OV$44-OV49-150                                                                            )&gt;(OV$44-OW$44),(OV$44-OV49-150                                                                             )&lt;=0),"Birth-" &amp;OV48,""),"")
&amp;IFERROR(IF(AND((OV$44-OV49-150-Sheep!$R$320                                           )&gt;(OV$44-OW$44),(OV$44-OV49-150-Sheep!$R$320                                            )&lt;=0),"Wean-"&amp;OV48,""),"")
&amp;IFERROR(IF(AND((OV$44-OV49-150-Sheep!$R$321                                           )&gt;(OV$44-OW$44),(OV$44-OV49-150-Sheep!$R$321                                            )&lt;=0),"Alt1-"   &amp;OV48,""),"")
&amp;IFERROR(IF(AND((OV$44-OV49-150-Sheep!$R$322                                           )&gt;(OV$44-OW$44),(OV$44-OV49-150-Sheep!$R$322                                            )&lt;=0),"Alt2-"   &amp;OV48,""),"")</f>
        <v>Wean-7</v>
      </c>
      <c r="OW50" s="440" t="str">
        <f xml:space="preserve">                    IF(AND((OW$44                                  -Sheep!$N$253                               )&gt;(OW$44-OX$44),(OW$44                                  -Sheep!$N$253                                )&lt;=0),"Born","")
&amp;                   IF(AND((OW$44-Sheep!$R$320-Sheep!$N$253                                )&gt;(OW$44-OX$44),(OW$44-Sheep!$R$320-Sheep!$N$253                                )&lt;=0),"WeanStd","")
&amp;                   IF(AND((OW$44-Sheep!$R$321-Sheep!$N$253                                )&gt;(OW$44-OX$44),(OW$44-Sheep!$R$321-Sheep!$N$253                                )&lt;=0),"WeanAlt1","")
&amp;                   IF(AND((OW$44-Sheep!$R$322-Sheep!$N$253                                )&gt;(OW$44-OX$44),(OW$44-Sheep!$R$322-Sheep!$N$253                                )&lt;=0),"WeanAlt2","")
&amp;IFERROR(IF(AND((OW$44-OW49                                                                                     )&gt;(OW$44-OX$44),(OW$44-OW49                                                                                     )&lt;=0),"Join-"    &amp;OW48,""),"")
&amp;IFERROR(IF(AND((OW$44-OW49-INDEX(Sheep!$V$327:$V$334,OW48,1))&gt;(OW$44-OX$44),(OW$44-OW49-INDEX(Sheep!$V$327:$V$334,OW48,1))&lt;=0),"Scan-"  &amp;OW48,""),"")
&amp;IFERROR(IF(AND((OW$44-OW49-150                                                                            )&gt;(OW$44-OX$44),(OW$44-OW49-150                                                                             )&lt;=0),"Birth-" &amp;OW48,""),"")
&amp;IFERROR(IF(AND((OW$44-OW49-150-Sheep!$R$320                                           )&gt;(OW$44-OX$44),(OW$44-OW49-150-Sheep!$R$320                                            )&lt;=0),"Wean-"&amp;OW48,""),"")
&amp;IFERROR(IF(AND((OW$44-OW49-150-Sheep!$R$321                                           )&gt;(OW$44-OX$44),(OW$44-OW49-150-Sheep!$R$321                                            )&lt;=0),"Alt1-"   &amp;OW48,""),"")
&amp;IFERROR(IF(AND((OW$44-OW49-150-Sheep!$R$322                                           )&gt;(OW$44-OX$44),(OW$44-OW49-150-Sheep!$R$322                                            )&lt;=0),"Alt2-"   &amp;OW48,""),"")</f>
        <v/>
      </c>
      <c r="OX50" s="440" t="str">
        <f xml:space="preserve">                    IF(AND((OX$44                                  -Sheep!$N$253                               )&gt;(OX$44-OY$44),(OX$44                                  -Sheep!$N$253                                )&lt;=0),"Born","")
&amp;                   IF(AND((OX$44-Sheep!$R$320-Sheep!$N$253                                )&gt;(OX$44-OY$44),(OX$44-Sheep!$R$320-Sheep!$N$253                                )&lt;=0),"WeanStd","")
&amp;                   IF(AND((OX$44-Sheep!$R$321-Sheep!$N$253                                )&gt;(OX$44-OY$44),(OX$44-Sheep!$R$321-Sheep!$N$253                                )&lt;=0),"WeanAlt1","")
&amp;                   IF(AND((OX$44-Sheep!$R$322-Sheep!$N$253                                )&gt;(OX$44-OY$44),(OX$44-Sheep!$R$322-Sheep!$N$253                                )&lt;=0),"WeanAlt2","")
&amp;IFERROR(IF(AND((OX$44-OX49                                                                                     )&gt;(OX$44-OY$44),(OX$44-OX49                                                                                     )&lt;=0),"Join-"    &amp;OX48,""),"")
&amp;IFERROR(IF(AND((OX$44-OX49-INDEX(Sheep!$V$327:$V$334,OX48,1))&gt;(OX$44-OY$44),(OX$44-OX49-INDEX(Sheep!$V$327:$V$334,OX48,1))&lt;=0),"Scan-"  &amp;OX48,""),"")
&amp;IFERROR(IF(AND((OX$44-OX49-150                                                                            )&gt;(OX$44-OY$44),(OX$44-OX49-150                                                                             )&lt;=0),"Birth-" &amp;OX48,""),"")
&amp;IFERROR(IF(AND((OX$44-OX49-150-Sheep!$R$320                                           )&gt;(OX$44-OY$44),(OX$44-OX49-150-Sheep!$R$320                                            )&lt;=0),"Wean-"&amp;OX48,""),"")
&amp;IFERROR(IF(AND((OX$44-OX49-150-Sheep!$R$321                                           )&gt;(OX$44-OY$44),(OX$44-OX49-150-Sheep!$R$321                                            )&lt;=0),"Alt1-"   &amp;OX48,""),"")
&amp;IFERROR(IF(AND((OX$44-OX49-150-Sheep!$R$322                                           )&gt;(OX$44-OY$44),(OX$44-OX49-150-Sheep!$R$322                                            )&lt;=0),"Alt2-"   &amp;OX48,""),"")</f>
        <v/>
      </c>
      <c r="OY50" s="440" t="str">
        <f xml:space="preserve">                    IF(AND((OY$44                                  -Sheep!$N$253                               )&gt;(OY$44-OZ$44),(OY$44                                  -Sheep!$N$253                                )&lt;=0),"Born","")
&amp;                   IF(AND((OY$44-Sheep!$R$320-Sheep!$N$253                                )&gt;(OY$44-OZ$44),(OY$44-Sheep!$R$320-Sheep!$N$253                                )&lt;=0),"WeanStd","")
&amp;                   IF(AND((OY$44-Sheep!$R$321-Sheep!$N$253                                )&gt;(OY$44-OZ$44),(OY$44-Sheep!$R$321-Sheep!$N$253                                )&lt;=0),"WeanAlt1","")
&amp;                   IF(AND((OY$44-Sheep!$R$322-Sheep!$N$253                                )&gt;(OY$44-OZ$44),(OY$44-Sheep!$R$322-Sheep!$N$253                                )&lt;=0),"WeanAlt2","")
&amp;IFERROR(IF(AND((OY$44-OY49                                                                                     )&gt;(OY$44-OZ$44),(OY$44-OY49                                                                                     )&lt;=0),"Join-"    &amp;OY48,""),"")
&amp;IFERROR(IF(AND((OY$44-OY49-INDEX(Sheep!$V$327:$V$334,OY48,1))&gt;(OY$44-OZ$44),(OY$44-OY49-INDEX(Sheep!$V$327:$V$334,OY48,1))&lt;=0),"Scan-"  &amp;OY48,""),"")
&amp;IFERROR(IF(AND((OY$44-OY49-150                                                                            )&gt;(OY$44-OZ$44),(OY$44-OY49-150                                                                             )&lt;=0),"Birth-" &amp;OY48,""),"")
&amp;IFERROR(IF(AND((OY$44-OY49-150-Sheep!$R$320                                           )&gt;(OY$44-OZ$44),(OY$44-OY49-150-Sheep!$R$320                                            )&lt;=0),"Wean-"&amp;OY48,""),"")
&amp;IFERROR(IF(AND((OY$44-OY49-150-Sheep!$R$321                                           )&gt;(OY$44-OZ$44),(OY$44-OY49-150-Sheep!$R$321                                            )&lt;=0),"Alt1-"   &amp;OY48,""),"")
&amp;IFERROR(IF(AND((OY$44-OY49-150-Sheep!$R$322                                           )&gt;(OY$44-OZ$44),(OY$44-OY49-150-Sheep!$R$322                                            )&lt;=0),"Alt2-"   &amp;OY48,""),"")</f>
        <v/>
      </c>
      <c r="OZ50" s="440" t="str">
        <f xml:space="preserve">                    IF(AND((OZ$44                                  -Sheep!$N$253                               )&gt;(OZ$44-PA$44),(OZ$44                                  -Sheep!$N$253                                )&lt;=0),"Born","")
&amp;                   IF(AND((OZ$44-Sheep!$R$320-Sheep!$N$253                                )&gt;(OZ$44-PA$44),(OZ$44-Sheep!$R$320-Sheep!$N$253                                )&lt;=0),"WeanStd","")
&amp;                   IF(AND((OZ$44-Sheep!$R$321-Sheep!$N$253                                )&gt;(OZ$44-PA$44),(OZ$44-Sheep!$R$321-Sheep!$N$253                                )&lt;=0),"WeanAlt1","")
&amp;                   IF(AND((OZ$44-Sheep!$R$322-Sheep!$N$253                                )&gt;(OZ$44-PA$44),(OZ$44-Sheep!$R$322-Sheep!$N$253                                )&lt;=0),"WeanAlt2","")
&amp;IFERROR(IF(AND((OZ$44-OZ49                                                                                     )&gt;(OZ$44-PA$44),(OZ$44-OZ49                                                                                     )&lt;=0),"Join-"    &amp;OZ48,""),"")
&amp;IFERROR(IF(AND((OZ$44-OZ49-INDEX(Sheep!$V$327:$V$334,OZ48,1))&gt;(OZ$44-PA$44),(OZ$44-OZ49-INDEX(Sheep!$V$327:$V$334,OZ48,1))&lt;=0),"Scan-"  &amp;OZ48,""),"")
&amp;IFERROR(IF(AND((OZ$44-OZ49-150                                                                            )&gt;(OZ$44-PA$44),(OZ$44-OZ49-150                                                                             )&lt;=0),"Birth-" &amp;OZ48,""),"")
&amp;IFERROR(IF(AND((OZ$44-OZ49-150-Sheep!$R$320                                           )&gt;(OZ$44-PA$44),(OZ$44-OZ49-150-Sheep!$R$320                                            )&lt;=0),"Wean-"&amp;OZ48,""),"")
&amp;IFERROR(IF(AND((OZ$44-OZ49-150-Sheep!$R$321                                           )&gt;(OZ$44-PA$44),(OZ$44-OZ49-150-Sheep!$R$321                                            )&lt;=0),"Alt1-"   &amp;OZ48,""),"")
&amp;IFERROR(IF(AND((OZ$44-OZ49-150-Sheep!$R$322                                           )&gt;(OZ$44-PA$44),(OZ$44-OZ49-150-Sheep!$R$322                                            )&lt;=0),"Alt2-"   &amp;OZ48,""),"")</f>
        <v>Alt1-7</v>
      </c>
      <c r="PA50" s="440" t="str">
        <f xml:space="preserve">                    IF(AND((PA$44                                  -Sheep!$N$253                               )&gt;(PA$44-PB$44),(PA$44                                  -Sheep!$N$253                                )&lt;=0),"Born","")
&amp;                   IF(AND((PA$44-Sheep!$R$320-Sheep!$N$253                                )&gt;(PA$44-PB$44),(PA$44-Sheep!$R$320-Sheep!$N$253                                )&lt;=0),"WeanStd","")
&amp;                   IF(AND((PA$44-Sheep!$R$321-Sheep!$N$253                                )&gt;(PA$44-PB$44),(PA$44-Sheep!$R$321-Sheep!$N$253                                )&lt;=0),"WeanAlt1","")
&amp;                   IF(AND((PA$44-Sheep!$R$322-Sheep!$N$253                                )&gt;(PA$44-PB$44),(PA$44-Sheep!$R$322-Sheep!$N$253                                )&lt;=0),"WeanAlt2","")
&amp;IFERROR(IF(AND((PA$44-PA49                                                                                     )&gt;(PA$44-PB$44),(PA$44-PA49                                                                                     )&lt;=0),"Join-"    &amp;PA48,""),"")
&amp;IFERROR(IF(AND((PA$44-PA49-INDEX(Sheep!$V$327:$V$334,PA48,1))&gt;(PA$44-PB$44),(PA$44-PA49-INDEX(Sheep!$V$327:$V$334,PA48,1))&lt;=0),"Scan-"  &amp;PA48,""),"")
&amp;IFERROR(IF(AND((PA$44-PA49-150                                                                            )&gt;(PA$44-PB$44),(PA$44-PA49-150                                                                             )&lt;=0),"Birth-" &amp;PA48,""),"")
&amp;IFERROR(IF(AND((PA$44-PA49-150-Sheep!$R$320                                           )&gt;(PA$44-PB$44),(PA$44-PA49-150-Sheep!$R$320                                            )&lt;=0),"Wean-"&amp;PA48,""),"")
&amp;IFERROR(IF(AND((PA$44-PA49-150-Sheep!$R$321                                           )&gt;(PA$44-PB$44),(PA$44-PA49-150-Sheep!$R$321                                            )&lt;=0),"Alt1-"   &amp;PA48,""),"")
&amp;IFERROR(IF(AND((PA$44-PA49-150-Sheep!$R$322                                           )&gt;(PA$44-PB$44),(PA$44-PA49-150-Sheep!$R$322                                            )&lt;=0),"Alt2-"   &amp;PA48,""),"")</f>
        <v/>
      </c>
      <c r="PB50" s="440" t="str">
        <f xml:space="preserve">                    IF(AND((PB$44                                  -Sheep!$N$253                               )&gt;(PB$44-PC$44),(PB$44                                  -Sheep!$N$253                                )&lt;=0),"Born","")
&amp;                   IF(AND((PB$44-Sheep!$R$320-Sheep!$N$253                                )&gt;(PB$44-PC$44),(PB$44-Sheep!$R$320-Sheep!$N$253                                )&lt;=0),"WeanStd","")
&amp;                   IF(AND((PB$44-Sheep!$R$321-Sheep!$N$253                                )&gt;(PB$44-PC$44),(PB$44-Sheep!$R$321-Sheep!$N$253                                )&lt;=0),"WeanAlt1","")
&amp;                   IF(AND((PB$44-Sheep!$R$322-Sheep!$N$253                                )&gt;(PB$44-PC$44),(PB$44-Sheep!$R$322-Sheep!$N$253                                )&lt;=0),"WeanAlt2","")
&amp;IFERROR(IF(AND((PB$44-PB49                                                                                     )&gt;(PB$44-PC$44),(PB$44-PB49                                                                                     )&lt;=0),"Join-"    &amp;PB48,""),"")
&amp;IFERROR(IF(AND((PB$44-PB49-INDEX(Sheep!$V$327:$V$334,PB48,1))&gt;(PB$44-PC$44),(PB$44-PB49-INDEX(Sheep!$V$327:$V$334,PB48,1))&lt;=0),"Scan-"  &amp;PB48,""),"")
&amp;IFERROR(IF(AND((PB$44-PB49-150                                                                            )&gt;(PB$44-PC$44),(PB$44-PB49-150                                                                             )&lt;=0),"Birth-" &amp;PB48,""),"")
&amp;IFERROR(IF(AND((PB$44-PB49-150-Sheep!$R$320                                           )&gt;(PB$44-PC$44),(PB$44-PB49-150-Sheep!$R$320                                            )&lt;=0),"Wean-"&amp;PB48,""),"")
&amp;IFERROR(IF(AND((PB$44-PB49-150-Sheep!$R$321                                           )&gt;(PB$44-PC$44),(PB$44-PB49-150-Sheep!$R$321                                            )&lt;=0),"Alt1-"   &amp;PB48,""),"")
&amp;IFERROR(IF(AND((PB$44-PB49-150-Sheep!$R$322                                           )&gt;(PB$44-PC$44),(PB$44-PB49-150-Sheep!$R$322                                            )&lt;=0),"Alt2-"   &amp;PB48,""),"")</f>
        <v/>
      </c>
      <c r="PC50" s="440" t="str">
        <f xml:space="preserve">                    IF(AND((PC$44                                  -Sheep!$N$253                               )&gt;(PC$44-PD$44),(PC$44                                  -Sheep!$N$253                                )&lt;=0),"Born","")
&amp;                   IF(AND((PC$44-Sheep!$R$320-Sheep!$N$253                                )&gt;(PC$44-PD$44),(PC$44-Sheep!$R$320-Sheep!$N$253                                )&lt;=0),"WeanStd","")
&amp;                   IF(AND((PC$44-Sheep!$R$321-Sheep!$N$253                                )&gt;(PC$44-PD$44),(PC$44-Sheep!$R$321-Sheep!$N$253                                )&lt;=0),"WeanAlt1","")
&amp;                   IF(AND((PC$44-Sheep!$R$322-Sheep!$N$253                                )&gt;(PC$44-PD$44),(PC$44-Sheep!$R$322-Sheep!$N$253                                )&lt;=0),"WeanAlt2","")
&amp;IFERROR(IF(AND((PC$44-PC49                                                                                     )&gt;(PC$44-PD$44),(PC$44-PC49                                                                                     )&lt;=0),"Join-"    &amp;PC48,""),"")
&amp;IFERROR(IF(AND((PC$44-PC49-INDEX(Sheep!$V$327:$V$334,PC48,1))&gt;(PC$44-PD$44),(PC$44-PC49-INDEX(Sheep!$V$327:$V$334,PC48,1))&lt;=0),"Scan-"  &amp;PC48,""),"")
&amp;IFERROR(IF(AND((PC$44-PC49-150                                                                            )&gt;(PC$44-PD$44),(PC$44-PC49-150                                                                             )&lt;=0),"Birth-" &amp;PC48,""),"")
&amp;IFERROR(IF(AND((PC$44-PC49-150-Sheep!$R$320                                           )&gt;(PC$44-PD$44),(PC$44-PC49-150-Sheep!$R$320                                            )&lt;=0),"Wean-"&amp;PC48,""),"")
&amp;IFERROR(IF(AND((PC$44-PC49-150-Sheep!$R$321                                           )&gt;(PC$44-PD$44),(PC$44-PC49-150-Sheep!$R$321                                            )&lt;=0),"Alt1-"   &amp;PC48,""),"")
&amp;IFERROR(IF(AND((PC$44-PC49-150-Sheep!$R$322                                           )&gt;(PC$44-PD$44),(PC$44-PC49-150-Sheep!$R$322                                            )&lt;=0),"Alt2-"   &amp;PC48,""),"")</f>
        <v/>
      </c>
      <c r="PD50" s="440" t="str">
        <f xml:space="preserve">                    IF(AND((PD$44                                  -Sheep!$N$253                               )&gt;(PD$44-PE$44),(PD$44                                  -Sheep!$N$253                                )&lt;=0),"Born","")
&amp;                   IF(AND((PD$44-Sheep!$R$320-Sheep!$N$253                                )&gt;(PD$44-PE$44),(PD$44-Sheep!$R$320-Sheep!$N$253                                )&lt;=0),"WeanStd","")
&amp;                   IF(AND((PD$44-Sheep!$R$321-Sheep!$N$253                                )&gt;(PD$44-PE$44),(PD$44-Sheep!$R$321-Sheep!$N$253                                )&lt;=0),"WeanAlt1","")
&amp;                   IF(AND((PD$44-Sheep!$R$322-Sheep!$N$253                                )&gt;(PD$44-PE$44),(PD$44-Sheep!$R$322-Sheep!$N$253                                )&lt;=0),"WeanAlt2","")
&amp;IFERROR(IF(AND((PD$44-PD49                                                                                     )&gt;(PD$44-PE$44),(PD$44-PD49                                                                                     )&lt;=0),"Join-"    &amp;PD48,""),"")
&amp;IFERROR(IF(AND((PD$44-PD49-INDEX(Sheep!$V$327:$V$334,PD48,1))&gt;(PD$44-PE$44),(PD$44-PD49-INDEX(Sheep!$V$327:$V$334,PD48,1))&lt;=0),"Scan-"  &amp;PD48,""),"")
&amp;IFERROR(IF(AND((PD$44-PD49-150                                                                            )&gt;(PD$44-PE$44),(PD$44-PD49-150                                                                             )&lt;=0),"Birth-" &amp;PD48,""),"")
&amp;IFERROR(IF(AND((PD$44-PD49-150-Sheep!$R$320                                           )&gt;(PD$44-PE$44),(PD$44-PD49-150-Sheep!$R$320                                            )&lt;=0),"Wean-"&amp;PD48,""),"")
&amp;IFERROR(IF(AND((PD$44-PD49-150-Sheep!$R$321                                           )&gt;(PD$44-PE$44),(PD$44-PD49-150-Sheep!$R$321                                            )&lt;=0),"Alt1-"   &amp;PD48,""),"")
&amp;IFERROR(IF(AND((PD$44-PD49-150-Sheep!$R$322                                           )&gt;(PD$44-PE$44),(PD$44-PD49-150-Sheep!$R$322                                            )&lt;=0),"Alt2-"   &amp;PD48,""),"")</f>
        <v>Alt2-7</v>
      </c>
      <c r="PE50" s="440" t="str">
        <f xml:space="preserve">                    IF(AND((PE$44                                  -Sheep!$N$253                               )&gt;(PE$44-PF$44),(PE$44                                  -Sheep!$N$253                                )&lt;=0),"Born","")
&amp;                   IF(AND((PE$44-Sheep!$R$320-Sheep!$N$253                                )&gt;(PE$44-PF$44),(PE$44-Sheep!$R$320-Sheep!$N$253                                )&lt;=0),"WeanStd","")
&amp;                   IF(AND((PE$44-Sheep!$R$321-Sheep!$N$253                                )&gt;(PE$44-PF$44),(PE$44-Sheep!$R$321-Sheep!$N$253                                )&lt;=0),"WeanAlt1","")
&amp;                   IF(AND((PE$44-Sheep!$R$322-Sheep!$N$253                                )&gt;(PE$44-PF$44),(PE$44-Sheep!$R$322-Sheep!$N$253                                )&lt;=0),"WeanAlt2","")
&amp;IFERROR(IF(AND((PE$44-PE49                                                                                     )&gt;(PE$44-PF$44),(PE$44-PE49                                                                                     )&lt;=0),"Join-"    &amp;PE48,""),"")
&amp;IFERROR(IF(AND((PE$44-PE49-INDEX(Sheep!$V$327:$V$334,PE48,1))&gt;(PE$44-PF$44),(PE$44-PE49-INDEX(Sheep!$V$327:$V$334,PE48,1))&lt;=0),"Scan-"  &amp;PE48,""),"")
&amp;IFERROR(IF(AND((PE$44-PE49-150                                                                            )&gt;(PE$44-PF$44),(PE$44-PE49-150                                                                             )&lt;=0),"Birth-" &amp;PE48,""),"")
&amp;IFERROR(IF(AND((PE$44-PE49-150-Sheep!$R$320                                           )&gt;(PE$44-PF$44),(PE$44-PE49-150-Sheep!$R$320                                            )&lt;=0),"Wean-"&amp;PE48,""),"")
&amp;IFERROR(IF(AND((PE$44-PE49-150-Sheep!$R$321                                           )&gt;(PE$44-PF$44),(PE$44-PE49-150-Sheep!$R$321                                            )&lt;=0),"Alt1-"   &amp;PE48,""),"")
&amp;IFERROR(IF(AND((PE$44-PE49-150-Sheep!$R$322                                           )&gt;(PE$44-PF$44),(PE$44-PE49-150-Sheep!$R$322                                            )&lt;=0),"Alt2-"   &amp;PE48,""),"")</f>
        <v/>
      </c>
      <c r="PF50" s="440" t="str">
        <f xml:space="preserve">                    IF(AND((PF$44                                  -Sheep!$N$253                               )&gt;(PF$44-PG$44),(PF$44                                  -Sheep!$N$253                                )&lt;=0),"Born","")
&amp;                   IF(AND((PF$44-Sheep!$R$320-Sheep!$N$253                                )&gt;(PF$44-PG$44),(PF$44-Sheep!$R$320-Sheep!$N$253                                )&lt;=0),"WeanStd","")
&amp;                   IF(AND((PF$44-Sheep!$R$321-Sheep!$N$253                                )&gt;(PF$44-PG$44),(PF$44-Sheep!$R$321-Sheep!$N$253                                )&lt;=0),"WeanAlt1","")
&amp;                   IF(AND((PF$44-Sheep!$R$322-Sheep!$N$253                                )&gt;(PF$44-PG$44),(PF$44-Sheep!$R$322-Sheep!$N$253                                )&lt;=0),"WeanAlt2","")
&amp;IFERROR(IF(AND((PF$44-PF49                                                                                     )&gt;(PF$44-PG$44),(PF$44-PF49                                                                                     )&lt;=0),"Join-"    &amp;PF48,""),"")
&amp;IFERROR(IF(AND((PF$44-PF49-INDEX(Sheep!$V$327:$V$334,PF48,1))&gt;(PF$44-PG$44),(PF$44-PF49-INDEX(Sheep!$V$327:$V$334,PF48,1))&lt;=0),"Scan-"  &amp;PF48,""),"")
&amp;IFERROR(IF(AND((PF$44-PF49-150                                                                            )&gt;(PF$44-PG$44),(PF$44-PF49-150                                                                             )&lt;=0),"Birth-" &amp;PF48,""),"")
&amp;IFERROR(IF(AND((PF$44-PF49-150-Sheep!$R$320                                           )&gt;(PF$44-PG$44),(PF$44-PF49-150-Sheep!$R$320                                            )&lt;=0),"Wean-"&amp;PF48,""),"")
&amp;IFERROR(IF(AND((PF$44-PF49-150-Sheep!$R$321                                           )&gt;(PF$44-PG$44),(PF$44-PF49-150-Sheep!$R$321                                            )&lt;=0),"Alt1-"   &amp;PF48,""),"")
&amp;IFERROR(IF(AND((PF$44-PF49-150-Sheep!$R$322                                           )&gt;(PF$44-PG$44),(PF$44-PF49-150-Sheep!$R$322                                            )&lt;=0),"Alt2-"   &amp;PF48,""),"")</f>
        <v/>
      </c>
      <c r="PG50" s="440" t="str">
        <f xml:space="preserve">                    IF(AND((PG$44                                  -Sheep!$N$253                               )&gt;(PG$44-PH$44),(PG$44                                  -Sheep!$N$253                                )&lt;=0),"Born","")
&amp;                   IF(AND((PG$44-Sheep!$R$320-Sheep!$N$253                                )&gt;(PG$44-PH$44),(PG$44-Sheep!$R$320-Sheep!$N$253                                )&lt;=0),"WeanStd","")
&amp;                   IF(AND((PG$44-Sheep!$R$321-Sheep!$N$253                                )&gt;(PG$44-PH$44),(PG$44-Sheep!$R$321-Sheep!$N$253                                )&lt;=0),"WeanAlt1","")
&amp;                   IF(AND((PG$44-Sheep!$R$322-Sheep!$N$253                                )&gt;(PG$44-PH$44),(PG$44-Sheep!$R$322-Sheep!$N$253                                )&lt;=0),"WeanAlt2","")
&amp;IFERROR(IF(AND((PG$44-PG49                                                                                     )&gt;(PG$44-PH$44),(PG$44-PG49                                                                                     )&lt;=0),"Join-"    &amp;PG48,""),"")
&amp;IFERROR(IF(AND((PG$44-PG49-INDEX(Sheep!$V$327:$V$334,PG48,1))&gt;(PG$44-PH$44),(PG$44-PG49-INDEX(Sheep!$V$327:$V$334,PG48,1))&lt;=0),"Scan-"  &amp;PG48,""),"")
&amp;IFERROR(IF(AND((PG$44-PG49-150                                                                            )&gt;(PG$44-PH$44),(PG$44-PG49-150                                                                             )&lt;=0),"Birth-" &amp;PG48,""),"")
&amp;IFERROR(IF(AND((PG$44-PG49-150-Sheep!$R$320                                           )&gt;(PG$44-PH$44),(PG$44-PG49-150-Sheep!$R$320                                            )&lt;=0),"Wean-"&amp;PG48,""),"")
&amp;IFERROR(IF(AND((PG$44-PG49-150-Sheep!$R$321                                           )&gt;(PG$44-PH$44),(PG$44-PG49-150-Sheep!$R$321                                            )&lt;=0),"Alt1-"   &amp;PG48,""),"")
&amp;IFERROR(IF(AND((PG$44-PG49-150-Sheep!$R$322                                           )&gt;(PG$44-PH$44),(PG$44-PG49-150-Sheep!$R$322                                            )&lt;=0),"Alt2-"   &amp;PG48,""),"")</f>
        <v/>
      </c>
      <c r="PH50" s="440" t="str">
        <f xml:space="preserve">                    IF(AND((PH$44                                  -Sheep!$N$253                               )&gt;(PH$44-PI$44),(PH$44                                  -Sheep!$N$253                                )&lt;=0),"Born","")
&amp;                   IF(AND((PH$44-Sheep!$R$320-Sheep!$N$253                                )&gt;(PH$44-PI$44),(PH$44-Sheep!$R$320-Sheep!$N$253                                )&lt;=0),"WeanStd","")
&amp;                   IF(AND((PH$44-Sheep!$R$321-Sheep!$N$253                                )&gt;(PH$44-PI$44),(PH$44-Sheep!$R$321-Sheep!$N$253                                )&lt;=0),"WeanAlt1","")
&amp;                   IF(AND((PH$44-Sheep!$R$322-Sheep!$N$253                                )&gt;(PH$44-PI$44),(PH$44-Sheep!$R$322-Sheep!$N$253                                )&lt;=0),"WeanAlt2","")
&amp;IFERROR(IF(AND((PH$44-PH49                                                                                     )&gt;(PH$44-PI$44),(PH$44-PH49                                                                                     )&lt;=0),"Join-"    &amp;PH48,""),"")
&amp;IFERROR(IF(AND((PH$44-PH49-INDEX(Sheep!$V$327:$V$334,PH48,1))&gt;(PH$44-PI$44),(PH$44-PH49-INDEX(Sheep!$V$327:$V$334,PH48,1))&lt;=0),"Scan-"  &amp;PH48,""),"")
&amp;IFERROR(IF(AND((PH$44-PH49-150                                                                            )&gt;(PH$44-PI$44),(PH$44-PH49-150                                                                             )&lt;=0),"Birth-" &amp;PH48,""),"")
&amp;IFERROR(IF(AND((PH$44-PH49-150-Sheep!$R$320                                           )&gt;(PH$44-PI$44),(PH$44-PH49-150-Sheep!$R$320                                            )&lt;=0),"Wean-"&amp;PH48,""),"")
&amp;IFERROR(IF(AND((PH$44-PH49-150-Sheep!$R$321                                           )&gt;(PH$44-PI$44),(PH$44-PH49-150-Sheep!$R$321                                            )&lt;=0),"Alt1-"   &amp;PH48,""),"")
&amp;IFERROR(IF(AND((PH$44-PH49-150-Sheep!$R$322                                           )&gt;(PH$44-PI$44),(PH$44-PH49-150-Sheep!$R$322                                            )&lt;=0),"Alt2-"   &amp;PH48,""),"")</f>
        <v/>
      </c>
      <c r="PI50" s="440" t="str">
        <f xml:space="preserve">                    IF(AND((PI$44                                  -Sheep!$N$253                               )&gt;(PI$44-PJ$44),(PI$44                                  -Sheep!$N$253                                )&lt;=0),"Born","")
&amp;                   IF(AND((PI$44-Sheep!$R$320-Sheep!$N$253                                )&gt;(PI$44-PJ$44),(PI$44-Sheep!$R$320-Sheep!$N$253                                )&lt;=0),"WeanStd","")
&amp;                   IF(AND((PI$44-Sheep!$R$321-Sheep!$N$253                                )&gt;(PI$44-PJ$44),(PI$44-Sheep!$R$321-Sheep!$N$253                                )&lt;=0),"WeanAlt1","")
&amp;                   IF(AND((PI$44-Sheep!$R$322-Sheep!$N$253                                )&gt;(PI$44-PJ$44),(PI$44-Sheep!$R$322-Sheep!$N$253                                )&lt;=0),"WeanAlt2","")
&amp;IFERROR(IF(AND((PI$44-PI49                                                                                     )&gt;(PI$44-PJ$44),(PI$44-PI49                                                                                     )&lt;=0),"Join-"    &amp;PI48,""),"")
&amp;IFERROR(IF(AND((PI$44-PI49-INDEX(Sheep!$V$327:$V$334,PI48,1))&gt;(PI$44-PJ$44),(PI$44-PI49-INDEX(Sheep!$V$327:$V$334,PI48,1))&lt;=0),"Scan-"  &amp;PI48,""),"")
&amp;IFERROR(IF(AND((PI$44-PI49-150                                                                            )&gt;(PI$44-PJ$44),(PI$44-PI49-150                                                                             )&lt;=0),"Birth-" &amp;PI48,""),"")
&amp;IFERROR(IF(AND((PI$44-PI49-150-Sheep!$R$320                                           )&gt;(PI$44-PJ$44),(PI$44-PI49-150-Sheep!$R$320                                            )&lt;=0),"Wean-"&amp;PI48,""),"")
&amp;IFERROR(IF(AND((PI$44-PI49-150-Sheep!$R$321                                           )&gt;(PI$44-PJ$44),(PI$44-PI49-150-Sheep!$R$321                                            )&lt;=0),"Alt1-"   &amp;PI48,""),"")
&amp;IFERROR(IF(AND((PI$44-PI49-150-Sheep!$R$322                                           )&gt;(PI$44-PJ$44),(PI$44-PI49-150-Sheep!$R$322                                            )&lt;=0),"Alt2-"   &amp;PI48,""),"")</f>
        <v/>
      </c>
      <c r="PJ50" s="440" t="str">
        <f xml:space="preserve">                    IF(AND((PJ$44                                  -Sheep!$N$253                               )&gt;(PJ$44-PK$44),(PJ$44                                  -Sheep!$N$253                                )&lt;=0),"Born","")
&amp;                   IF(AND((PJ$44-Sheep!$R$320-Sheep!$N$253                                )&gt;(PJ$44-PK$44),(PJ$44-Sheep!$R$320-Sheep!$N$253                                )&lt;=0),"WeanStd","")
&amp;                   IF(AND((PJ$44-Sheep!$R$321-Sheep!$N$253                                )&gt;(PJ$44-PK$44),(PJ$44-Sheep!$R$321-Sheep!$N$253                                )&lt;=0),"WeanAlt1","")
&amp;                   IF(AND((PJ$44-Sheep!$R$322-Sheep!$N$253                                )&gt;(PJ$44-PK$44),(PJ$44-Sheep!$R$322-Sheep!$N$253                                )&lt;=0),"WeanAlt2","")
&amp;IFERROR(IF(AND((PJ$44-PJ49                                                                                     )&gt;(PJ$44-PK$44),(PJ$44-PJ49                                                                                     )&lt;=0),"Join-"    &amp;PJ48,""),"")
&amp;IFERROR(IF(AND((PJ$44-PJ49-INDEX(Sheep!$V$327:$V$334,PJ48,1))&gt;(PJ$44-PK$44),(PJ$44-PJ49-INDEX(Sheep!$V$327:$V$334,PJ48,1))&lt;=0),"Scan-"  &amp;PJ48,""),"")
&amp;IFERROR(IF(AND((PJ$44-PJ49-150                                                                            )&gt;(PJ$44-PK$44),(PJ$44-PJ49-150                                                                             )&lt;=0),"Birth-" &amp;PJ48,""),"")
&amp;IFERROR(IF(AND((PJ$44-PJ49-150-Sheep!$R$320                                           )&gt;(PJ$44-PK$44),(PJ$44-PJ49-150-Sheep!$R$320                                            )&lt;=0),"Wean-"&amp;PJ48,""),"")
&amp;IFERROR(IF(AND((PJ$44-PJ49-150-Sheep!$R$321                                           )&gt;(PJ$44-PK$44),(PJ$44-PJ49-150-Sheep!$R$321                                            )&lt;=0),"Alt1-"   &amp;PJ48,""),"")
&amp;IFERROR(IF(AND((PJ$44-PJ49-150-Sheep!$R$322                                           )&gt;(PJ$44-PK$44),(PJ$44-PJ49-150-Sheep!$R$322                                            )&lt;=0),"Alt2-"   &amp;PJ48,""),"")</f>
        <v/>
      </c>
      <c r="PK50" s="440" t="str">
        <f xml:space="preserve">                    IF(AND((PK$44                                  -Sheep!$N$253                               )&gt;(PK$44-PL$44),(PK$44                                  -Sheep!$N$253                                )&lt;=0),"Born","")
&amp;                   IF(AND((PK$44-Sheep!$R$320-Sheep!$N$253                                )&gt;(PK$44-PL$44),(PK$44-Sheep!$R$320-Sheep!$N$253                                )&lt;=0),"WeanStd","")
&amp;                   IF(AND((PK$44-Sheep!$R$321-Sheep!$N$253                                )&gt;(PK$44-PL$44),(PK$44-Sheep!$R$321-Sheep!$N$253                                )&lt;=0),"WeanAlt1","")
&amp;                   IF(AND((PK$44-Sheep!$R$322-Sheep!$N$253                                )&gt;(PK$44-PL$44),(PK$44-Sheep!$R$322-Sheep!$N$253                                )&lt;=0),"WeanAlt2","")
&amp;IFERROR(IF(AND((PK$44-PK49                                                                                     )&gt;(PK$44-PL$44),(PK$44-PK49                                                                                     )&lt;=0),"Join-"    &amp;PK48,""),"")
&amp;IFERROR(IF(AND((PK$44-PK49-INDEX(Sheep!$V$327:$V$334,PK48,1))&gt;(PK$44-PL$44),(PK$44-PK49-INDEX(Sheep!$V$327:$V$334,PK48,1))&lt;=0),"Scan-"  &amp;PK48,""),"")
&amp;IFERROR(IF(AND((PK$44-PK49-150                                                                            )&gt;(PK$44-PL$44),(PK$44-PK49-150                                                                             )&lt;=0),"Birth-" &amp;PK48,""),"")
&amp;IFERROR(IF(AND((PK$44-PK49-150-Sheep!$R$320                                           )&gt;(PK$44-PL$44),(PK$44-PK49-150-Sheep!$R$320                                            )&lt;=0),"Wean-"&amp;PK48,""),"")
&amp;IFERROR(IF(AND((PK$44-PK49-150-Sheep!$R$321                                           )&gt;(PK$44-PL$44),(PK$44-PK49-150-Sheep!$R$321                                            )&lt;=0),"Alt1-"   &amp;PK48,""),"")
&amp;IFERROR(IF(AND((PK$44-PK49-150-Sheep!$R$322                                           )&gt;(PK$44-PL$44),(PK$44-PK49-150-Sheep!$R$322                                            )&lt;=0),"Alt2-"   &amp;PK48,""),"")</f>
        <v/>
      </c>
      <c r="PL50" s="440" t="str">
        <f xml:space="preserve">                    IF(AND((PL$44                                  -Sheep!$N$253                               )&gt;(PL$44-PM$44),(PL$44                                  -Sheep!$N$253                                )&lt;=0),"Born","")
&amp;                   IF(AND((PL$44-Sheep!$R$320-Sheep!$N$253                                )&gt;(PL$44-PM$44),(PL$44-Sheep!$R$320-Sheep!$N$253                                )&lt;=0),"WeanStd","")
&amp;                   IF(AND((PL$44-Sheep!$R$321-Sheep!$N$253                                )&gt;(PL$44-PM$44),(PL$44-Sheep!$R$321-Sheep!$N$253                                )&lt;=0),"WeanAlt1","")
&amp;                   IF(AND((PL$44-Sheep!$R$322-Sheep!$N$253                                )&gt;(PL$44-PM$44),(PL$44-Sheep!$R$322-Sheep!$N$253                                )&lt;=0),"WeanAlt2","")
&amp;IFERROR(IF(AND((PL$44-PL49                                                                                     )&gt;(PL$44-PM$44),(PL$44-PL49                                                                                     )&lt;=0),"Join-"    &amp;PL48,""),"")
&amp;IFERROR(IF(AND((PL$44-PL49-INDEX(Sheep!$V$327:$V$334,PL48,1))&gt;(PL$44-PM$44),(PL$44-PL49-INDEX(Sheep!$V$327:$V$334,PL48,1))&lt;=0),"Scan-"  &amp;PL48,""),"")
&amp;IFERROR(IF(AND((PL$44-PL49-150                                                                            )&gt;(PL$44-PM$44),(PL$44-PL49-150                                                                             )&lt;=0),"Birth-" &amp;PL48,""),"")
&amp;IFERROR(IF(AND((PL$44-PL49-150-Sheep!$R$320                                           )&gt;(PL$44-PM$44),(PL$44-PL49-150-Sheep!$R$320                                            )&lt;=0),"Wean-"&amp;PL48,""),"")
&amp;IFERROR(IF(AND((PL$44-PL49-150-Sheep!$R$321                                           )&gt;(PL$44-PM$44),(PL$44-PL49-150-Sheep!$R$321                                            )&lt;=0),"Alt1-"   &amp;PL48,""),"")
&amp;IFERROR(IF(AND((PL$44-PL49-150-Sheep!$R$322                                           )&gt;(PL$44-PM$44),(PL$44-PL49-150-Sheep!$R$322                                            )&lt;=0),"Alt2-"   &amp;PL48,""),"")</f>
        <v/>
      </c>
      <c r="PM50" s="440" t="str">
        <f xml:space="preserve">                    IF(AND((PM$44                                  -Sheep!$N$253                               )&gt;(PM$44-PN$44),(PM$44                                  -Sheep!$N$253                                )&lt;=0),"Born","")
&amp;                   IF(AND((PM$44-Sheep!$R$320-Sheep!$N$253                                )&gt;(PM$44-PN$44),(PM$44-Sheep!$R$320-Sheep!$N$253                                )&lt;=0),"WeanStd","")
&amp;                   IF(AND((PM$44-Sheep!$R$321-Sheep!$N$253                                )&gt;(PM$44-PN$44),(PM$44-Sheep!$R$321-Sheep!$N$253                                )&lt;=0),"WeanAlt1","")
&amp;                   IF(AND((PM$44-Sheep!$R$322-Sheep!$N$253                                )&gt;(PM$44-PN$44),(PM$44-Sheep!$R$322-Sheep!$N$253                                )&lt;=0),"WeanAlt2","")
&amp;IFERROR(IF(AND((PM$44-PM49                                                                                     )&gt;(PM$44-PN$44),(PM$44-PM49                                                                                     )&lt;=0),"Join-"    &amp;PM48,""),"")
&amp;IFERROR(IF(AND((PM$44-PM49-INDEX(Sheep!$V$327:$V$334,PM48,1))&gt;(PM$44-PN$44),(PM$44-PM49-INDEX(Sheep!$V$327:$V$334,PM48,1))&lt;=0),"Scan-"  &amp;PM48,""),"")
&amp;IFERROR(IF(AND((PM$44-PM49-150                                                                            )&gt;(PM$44-PN$44),(PM$44-PM49-150                                                                             )&lt;=0),"Birth-" &amp;PM48,""),"")
&amp;IFERROR(IF(AND((PM$44-PM49-150-Sheep!$R$320                                           )&gt;(PM$44-PN$44),(PM$44-PM49-150-Sheep!$R$320                                            )&lt;=0),"Wean-"&amp;PM48,""),"")
&amp;IFERROR(IF(AND((PM$44-PM49-150-Sheep!$R$321                                           )&gt;(PM$44-PN$44),(PM$44-PM49-150-Sheep!$R$321                                            )&lt;=0),"Alt1-"   &amp;PM48,""),"")
&amp;IFERROR(IF(AND((PM$44-PM49-150-Sheep!$R$322                                           )&gt;(PM$44-PN$44),(PM$44-PM49-150-Sheep!$R$322                                            )&lt;=0),"Alt2-"   &amp;PM48,""),"")</f>
        <v>Join-8</v>
      </c>
      <c r="PN50" s="440" t="str">
        <f xml:space="preserve">                    IF(AND((PN$44                                  -Sheep!$N$253                               )&gt;(PN$44-PO$44),(PN$44                                  -Sheep!$N$253                                )&lt;=0),"Born","")
&amp;                   IF(AND((PN$44-Sheep!$R$320-Sheep!$N$253                                )&gt;(PN$44-PO$44),(PN$44-Sheep!$R$320-Sheep!$N$253                                )&lt;=0),"WeanStd","")
&amp;                   IF(AND((PN$44-Sheep!$R$321-Sheep!$N$253                                )&gt;(PN$44-PO$44),(PN$44-Sheep!$R$321-Sheep!$N$253                                )&lt;=0),"WeanAlt1","")
&amp;                   IF(AND((PN$44-Sheep!$R$322-Sheep!$N$253                                )&gt;(PN$44-PO$44),(PN$44-Sheep!$R$322-Sheep!$N$253                                )&lt;=0),"WeanAlt2","")
&amp;IFERROR(IF(AND((PN$44-PN49                                                                                     )&gt;(PN$44-PO$44),(PN$44-PN49                                                                                     )&lt;=0),"Join-"    &amp;PN48,""),"")
&amp;IFERROR(IF(AND((PN$44-PN49-INDEX(Sheep!$V$327:$V$334,PN48,1))&gt;(PN$44-PO$44),(PN$44-PN49-INDEX(Sheep!$V$327:$V$334,PN48,1))&lt;=0),"Scan-"  &amp;PN48,""),"")
&amp;IFERROR(IF(AND((PN$44-PN49-150                                                                            )&gt;(PN$44-PO$44),(PN$44-PN49-150                                                                             )&lt;=0),"Birth-" &amp;PN48,""),"")
&amp;IFERROR(IF(AND((PN$44-PN49-150-Sheep!$R$320                                           )&gt;(PN$44-PO$44),(PN$44-PN49-150-Sheep!$R$320                                            )&lt;=0),"Wean-"&amp;PN48,""),"")
&amp;IFERROR(IF(AND((PN$44-PN49-150-Sheep!$R$321                                           )&gt;(PN$44-PO$44),(PN$44-PN49-150-Sheep!$R$321                                            )&lt;=0),"Alt1-"   &amp;PN48,""),"")
&amp;IFERROR(IF(AND((PN$44-PN49-150-Sheep!$R$322                                           )&gt;(PN$44-PO$44),(PN$44-PN49-150-Sheep!$R$322                                            )&lt;=0),"Alt2-"   &amp;PN48,""),"")</f>
        <v/>
      </c>
      <c r="PO50" s="440" t="str">
        <f xml:space="preserve">                    IF(AND((PO$44                                  -Sheep!$N$253                               )&gt;(PO$44-PP$44),(PO$44                                  -Sheep!$N$253                                )&lt;=0),"Born","")
&amp;                   IF(AND((PO$44-Sheep!$R$320-Sheep!$N$253                                )&gt;(PO$44-PP$44),(PO$44-Sheep!$R$320-Sheep!$N$253                                )&lt;=0),"WeanStd","")
&amp;                   IF(AND((PO$44-Sheep!$R$321-Sheep!$N$253                                )&gt;(PO$44-PP$44),(PO$44-Sheep!$R$321-Sheep!$N$253                                )&lt;=0),"WeanAlt1","")
&amp;                   IF(AND((PO$44-Sheep!$R$322-Sheep!$N$253                                )&gt;(PO$44-PP$44),(PO$44-Sheep!$R$322-Sheep!$N$253                                )&lt;=0),"WeanAlt2","")
&amp;IFERROR(IF(AND((PO$44-PO49                                                                                     )&gt;(PO$44-PP$44),(PO$44-PO49                                                                                     )&lt;=0),"Join-"    &amp;PO48,""),"")
&amp;IFERROR(IF(AND((PO$44-PO49-INDEX(Sheep!$V$327:$V$334,PO48,1))&gt;(PO$44-PP$44),(PO$44-PO49-INDEX(Sheep!$V$327:$V$334,PO48,1))&lt;=0),"Scan-"  &amp;PO48,""),"")
&amp;IFERROR(IF(AND((PO$44-PO49-150                                                                            )&gt;(PO$44-PP$44),(PO$44-PO49-150                                                                             )&lt;=0),"Birth-" &amp;PO48,""),"")
&amp;IFERROR(IF(AND((PO$44-PO49-150-Sheep!$R$320                                           )&gt;(PO$44-PP$44),(PO$44-PO49-150-Sheep!$R$320                                            )&lt;=0),"Wean-"&amp;PO48,""),"")
&amp;IFERROR(IF(AND((PO$44-PO49-150-Sheep!$R$321                                           )&gt;(PO$44-PP$44),(PO$44-PO49-150-Sheep!$R$321                                            )&lt;=0),"Alt1-"   &amp;PO48,""),"")
&amp;IFERROR(IF(AND((PO$44-PO49-150-Sheep!$R$322                                           )&gt;(PO$44-PP$44),(PO$44-PO49-150-Sheep!$R$322                                            )&lt;=0),"Alt2-"   &amp;PO48,""),"")</f>
        <v/>
      </c>
      <c r="PP50" s="440" t="str">
        <f xml:space="preserve">                    IF(AND((PP$44                                  -Sheep!$N$253                               )&gt;(PP$44-PQ$44),(PP$44                                  -Sheep!$N$253                                )&lt;=0),"Born","")
&amp;                   IF(AND((PP$44-Sheep!$R$320-Sheep!$N$253                                )&gt;(PP$44-PQ$44),(PP$44-Sheep!$R$320-Sheep!$N$253                                )&lt;=0),"WeanStd","")
&amp;                   IF(AND((PP$44-Sheep!$R$321-Sheep!$N$253                                )&gt;(PP$44-PQ$44),(PP$44-Sheep!$R$321-Sheep!$N$253                                )&lt;=0),"WeanAlt1","")
&amp;                   IF(AND((PP$44-Sheep!$R$322-Sheep!$N$253                                )&gt;(PP$44-PQ$44),(PP$44-Sheep!$R$322-Sheep!$N$253                                )&lt;=0),"WeanAlt2","")
&amp;IFERROR(IF(AND((PP$44-PP49                                                                                     )&gt;(PP$44-PQ$44),(PP$44-PP49                                                                                     )&lt;=0),"Join-"    &amp;PP48,""),"")
&amp;IFERROR(IF(AND((PP$44-PP49-INDEX(Sheep!$V$327:$V$334,PP48,1))&gt;(PP$44-PQ$44),(PP$44-PP49-INDEX(Sheep!$V$327:$V$334,PP48,1))&lt;=0),"Scan-"  &amp;PP48,""),"")
&amp;IFERROR(IF(AND((PP$44-PP49-150                                                                            )&gt;(PP$44-PQ$44),(PP$44-PP49-150                                                                             )&lt;=0),"Birth-" &amp;PP48,""),"")
&amp;IFERROR(IF(AND((PP$44-PP49-150-Sheep!$R$320                                           )&gt;(PP$44-PQ$44),(PP$44-PP49-150-Sheep!$R$320                                            )&lt;=0),"Wean-"&amp;PP48,""),"")
&amp;IFERROR(IF(AND((PP$44-PP49-150-Sheep!$R$321                                           )&gt;(PP$44-PQ$44),(PP$44-PP49-150-Sheep!$R$321                                            )&lt;=0),"Alt1-"   &amp;PP48,""),"")
&amp;IFERROR(IF(AND((PP$44-PP49-150-Sheep!$R$322                                           )&gt;(PP$44-PQ$44),(PP$44-PP49-150-Sheep!$R$322                                            )&lt;=0),"Alt2-"   &amp;PP48,""),"")</f>
        <v/>
      </c>
      <c r="PQ50" s="440" t="str">
        <f xml:space="preserve">                    IF(AND((PQ$44                                  -Sheep!$N$253                               )&gt;(PQ$44-PR$44),(PQ$44                                  -Sheep!$N$253                                )&lt;=0),"Born","")
&amp;                   IF(AND((PQ$44-Sheep!$R$320-Sheep!$N$253                                )&gt;(PQ$44-PR$44),(PQ$44-Sheep!$R$320-Sheep!$N$253                                )&lt;=0),"WeanStd","")
&amp;                   IF(AND((PQ$44-Sheep!$R$321-Sheep!$N$253                                )&gt;(PQ$44-PR$44),(PQ$44-Sheep!$R$321-Sheep!$N$253                                )&lt;=0),"WeanAlt1","")
&amp;                   IF(AND((PQ$44-Sheep!$R$322-Sheep!$N$253                                )&gt;(PQ$44-PR$44),(PQ$44-Sheep!$R$322-Sheep!$N$253                                )&lt;=0),"WeanAlt2","")
&amp;IFERROR(IF(AND((PQ$44-PQ49                                                                                     )&gt;(PQ$44-PR$44),(PQ$44-PQ49                                                                                     )&lt;=0),"Join-"    &amp;PQ48,""),"")
&amp;IFERROR(IF(AND((PQ$44-PQ49-INDEX(Sheep!$V$327:$V$334,PQ48,1))&gt;(PQ$44-PR$44),(PQ$44-PQ49-INDEX(Sheep!$V$327:$V$334,PQ48,1))&lt;=0),"Scan-"  &amp;PQ48,""),"")
&amp;IFERROR(IF(AND((PQ$44-PQ49-150                                                                            )&gt;(PQ$44-PR$44),(PQ$44-PQ49-150                                                                             )&lt;=0),"Birth-" &amp;PQ48,""),"")
&amp;IFERROR(IF(AND((PQ$44-PQ49-150-Sheep!$R$320                                           )&gt;(PQ$44-PR$44),(PQ$44-PQ49-150-Sheep!$R$320                                            )&lt;=0),"Wean-"&amp;PQ48,""),"")
&amp;IFERROR(IF(AND((PQ$44-PQ49-150-Sheep!$R$321                                           )&gt;(PQ$44-PR$44),(PQ$44-PQ49-150-Sheep!$R$321                                            )&lt;=0),"Alt1-"   &amp;PQ48,""),"")
&amp;IFERROR(IF(AND((PQ$44-PQ49-150-Sheep!$R$322                                           )&gt;(PQ$44-PR$44),(PQ$44-PQ49-150-Sheep!$R$322                                            )&lt;=0),"Alt2-"   &amp;PQ48,""),"")</f>
        <v/>
      </c>
      <c r="PR50" s="440" t="str">
        <f xml:space="preserve">                    IF(AND((PR$44                                  -Sheep!$N$253                               )&gt;(PR$44-PS$44),(PR$44                                  -Sheep!$N$253                                )&lt;=0),"Born","")
&amp;                   IF(AND((PR$44-Sheep!$R$320-Sheep!$N$253                                )&gt;(PR$44-PS$44),(PR$44-Sheep!$R$320-Sheep!$N$253                                )&lt;=0),"WeanStd","")
&amp;                   IF(AND((PR$44-Sheep!$R$321-Sheep!$N$253                                )&gt;(PR$44-PS$44),(PR$44-Sheep!$R$321-Sheep!$N$253                                )&lt;=0),"WeanAlt1","")
&amp;                   IF(AND((PR$44-Sheep!$R$322-Sheep!$N$253                                )&gt;(PR$44-PS$44),(PR$44-Sheep!$R$322-Sheep!$N$253                                )&lt;=0),"WeanAlt2","")
&amp;IFERROR(IF(AND((PR$44-PR49                                                                                     )&gt;(PR$44-PS$44),(PR$44-PR49                                                                                     )&lt;=0),"Join-"    &amp;PR48,""),"")
&amp;IFERROR(IF(AND((PR$44-PR49-INDEX(Sheep!$V$327:$V$334,PR48,1))&gt;(PR$44-PS$44),(PR$44-PR49-INDEX(Sheep!$V$327:$V$334,PR48,1))&lt;=0),"Scan-"  &amp;PR48,""),"")
&amp;IFERROR(IF(AND((PR$44-PR49-150                                                                            )&gt;(PR$44-PS$44),(PR$44-PR49-150                                                                             )&lt;=0),"Birth-" &amp;PR48,""),"")
&amp;IFERROR(IF(AND((PR$44-PR49-150-Sheep!$R$320                                           )&gt;(PR$44-PS$44),(PR$44-PR49-150-Sheep!$R$320                                            )&lt;=0),"Wean-"&amp;PR48,""),"")
&amp;IFERROR(IF(AND((PR$44-PR49-150-Sheep!$R$321                                           )&gt;(PR$44-PS$44),(PR$44-PR49-150-Sheep!$R$321                                            )&lt;=0),"Alt1-"   &amp;PR48,""),"")
&amp;IFERROR(IF(AND((PR$44-PR49-150-Sheep!$R$322                                           )&gt;(PR$44-PS$44),(PR$44-PR49-150-Sheep!$R$322                                            )&lt;=0),"Alt2-"   &amp;PR48,""),"")</f>
        <v/>
      </c>
      <c r="PS50" s="440" t="str">
        <f xml:space="preserve">                    IF(AND((PS$44                                  -Sheep!$N$253                               )&gt;(PS$44-PT$44),(PS$44                                  -Sheep!$N$253                                )&lt;=0),"Born","")
&amp;                   IF(AND((PS$44-Sheep!$R$320-Sheep!$N$253                                )&gt;(PS$44-PT$44),(PS$44-Sheep!$R$320-Sheep!$N$253                                )&lt;=0),"WeanStd","")
&amp;                   IF(AND((PS$44-Sheep!$R$321-Sheep!$N$253                                )&gt;(PS$44-PT$44),(PS$44-Sheep!$R$321-Sheep!$N$253                                )&lt;=0),"WeanAlt1","")
&amp;                   IF(AND((PS$44-Sheep!$R$322-Sheep!$N$253                                )&gt;(PS$44-PT$44),(PS$44-Sheep!$R$322-Sheep!$N$253                                )&lt;=0),"WeanAlt2","")
&amp;IFERROR(IF(AND((PS$44-PS49                                                                                     )&gt;(PS$44-PT$44),(PS$44-PS49                                                                                     )&lt;=0),"Join-"    &amp;PS48,""),"")
&amp;IFERROR(IF(AND((PS$44-PS49-INDEX(Sheep!$V$327:$V$334,PS48,1))&gt;(PS$44-PT$44),(PS$44-PS49-INDEX(Sheep!$V$327:$V$334,PS48,1))&lt;=0),"Scan-"  &amp;PS48,""),"")
&amp;IFERROR(IF(AND((PS$44-PS49-150                                                                            )&gt;(PS$44-PT$44),(PS$44-PS49-150                                                                             )&lt;=0),"Birth-" &amp;PS48,""),"")
&amp;IFERROR(IF(AND((PS$44-PS49-150-Sheep!$R$320                                           )&gt;(PS$44-PT$44),(PS$44-PS49-150-Sheep!$R$320                                            )&lt;=0),"Wean-"&amp;PS48,""),"")
&amp;IFERROR(IF(AND((PS$44-PS49-150-Sheep!$R$321                                           )&gt;(PS$44-PT$44),(PS$44-PS49-150-Sheep!$R$321                                            )&lt;=0),"Alt1-"   &amp;PS48,""),"")
&amp;IFERROR(IF(AND((PS$44-PS49-150-Sheep!$R$322                                           )&gt;(PS$44-PT$44),(PS$44-PS49-150-Sheep!$R$322                                            )&lt;=0),"Alt2-"   &amp;PS48,""),"")</f>
        <v/>
      </c>
      <c r="PT50" s="440" t="str">
        <f xml:space="preserve">                    IF(AND((PT$44                                  -Sheep!$N$253                               )&gt;(PT$44-PU$44),(PT$44                                  -Sheep!$N$253                                )&lt;=0),"Born","")
&amp;                   IF(AND((PT$44-Sheep!$R$320-Sheep!$N$253                                )&gt;(PT$44-PU$44),(PT$44-Sheep!$R$320-Sheep!$N$253                                )&lt;=0),"WeanStd","")
&amp;                   IF(AND((PT$44-Sheep!$R$321-Sheep!$N$253                                )&gt;(PT$44-PU$44),(PT$44-Sheep!$R$321-Sheep!$N$253                                )&lt;=0),"WeanAlt1","")
&amp;                   IF(AND((PT$44-Sheep!$R$322-Sheep!$N$253                                )&gt;(PT$44-PU$44),(PT$44-Sheep!$R$322-Sheep!$N$253                                )&lt;=0),"WeanAlt2","")
&amp;IFERROR(IF(AND((PT$44-PT49                                                                                     )&gt;(PT$44-PU$44),(PT$44-PT49                                                                                     )&lt;=0),"Join-"    &amp;PT48,""),"")
&amp;IFERROR(IF(AND((PT$44-PT49-INDEX(Sheep!$V$327:$V$334,PT48,1))&gt;(PT$44-PU$44),(PT$44-PT49-INDEX(Sheep!$V$327:$V$334,PT48,1))&lt;=0),"Scan-"  &amp;PT48,""),"")
&amp;IFERROR(IF(AND((PT$44-PT49-150                                                                            )&gt;(PT$44-PU$44),(PT$44-PT49-150                                                                             )&lt;=0),"Birth-" &amp;PT48,""),"")
&amp;IFERROR(IF(AND((PT$44-PT49-150-Sheep!$R$320                                           )&gt;(PT$44-PU$44),(PT$44-PT49-150-Sheep!$R$320                                            )&lt;=0),"Wean-"&amp;PT48,""),"")
&amp;IFERROR(IF(AND((PT$44-PT49-150-Sheep!$R$321                                           )&gt;(PT$44-PU$44),(PT$44-PT49-150-Sheep!$R$321                                            )&lt;=0),"Alt1-"   &amp;PT48,""),"")
&amp;IFERROR(IF(AND((PT$44-PT49-150-Sheep!$R$322                                           )&gt;(PT$44-PU$44),(PT$44-PT49-150-Sheep!$R$322                                            )&lt;=0),"Alt2-"   &amp;PT48,""),"")</f>
        <v/>
      </c>
      <c r="PU50" s="440" t="str">
        <f xml:space="preserve">                    IF(AND((PU$44                                  -Sheep!$N$253                               )&gt;(PU$44-PV$44),(PU$44                                  -Sheep!$N$253                                )&lt;=0),"Born","")
&amp;                   IF(AND((PU$44-Sheep!$R$320-Sheep!$N$253                                )&gt;(PU$44-PV$44),(PU$44-Sheep!$R$320-Sheep!$N$253                                )&lt;=0),"WeanStd","")
&amp;                   IF(AND((PU$44-Sheep!$R$321-Sheep!$N$253                                )&gt;(PU$44-PV$44),(PU$44-Sheep!$R$321-Sheep!$N$253                                )&lt;=0),"WeanAlt1","")
&amp;                   IF(AND((PU$44-Sheep!$R$322-Sheep!$N$253                                )&gt;(PU$44-PV$44),(PU$44-Sheep!$R$322-Sheep!$N$253                                )&lt;=0),"WeanAlt2","")
&amp;IFERROR(IF(AND((PU$44-PU49                                                                                     )&gt;(PU$44-PV$44),(PU$44-PU49                                                                                     )&lt;=0),"Join-"    &amp;PU48,""),"")
&amp;IFERROR(IF(AND((PU$44-PU49-INDEX(Sheep!$V$327:$V$334,PU48,1))&gt;(PU$44-PV$44),(PU$44-PU49-INDEX(Sheep!$V$327:$V$334,PU48,1))&lt;=0),"Scan-"  &amp;PU48,""),"")
&amp;IFERROR(IF(AND((PU$44-PU49-150                                                                            )&gt;(PU$44-PV$44),(PU$44-PU49-150                                                                             )&lt;=0),"Birth-" &amp;PU48,""),"")
&amp;IFERROR(IF(AND((PU$44-PU49-150-Sheep!$R$320                                           )&gt;(PU$44-PV$44),(PU$44-PU49-150-Sheep!$R$320                                            )&lt;=0),"Wean-"&amp;PU48,""),"")
&amp;IFERROR(IF(AND((PU$44-PU49-150-Sheep!$R$321                                           )&gt;(PU$44-PV$44),(PU$44-PU49-150-Sheep!$R$321                                            )&lt;=0),"Alt1-"   &amp;PU48,""),"")
&amp;IFERROR(IF(AND((PU$44-PU49-150-Sheep!$R$322                                           )&gt;(PU$44-PV$44),(PU$44-PU49-150-Sheep!$R$322                                            )&lt;=0),"Alt2-"   &amp;PU48,""),"")</f>
        <v/>
      </c>
      <c r="PV50" s="440" t="str">
        <f xml:space="preserve">                    IF(AND((PV$44                                  -Sheep!$N$253                               )&gt;(PV$44-PW$44),(PV$44                                  -Sheep!$N$253                                )&lt;=0),"Born","")
&amp;                   IF(AND((PV$44-Sheep!$R$320-Sheep!$N$253                                )&gt;(PV$44-PW$44),(PV$44-Sheep!$R$320-Sheep!$N$253                                )&lt;=0),"WeanStd","")
&amp;                   IF(AND((PV$44-Sheep!$R$321-Sheep!$N$253                                )&gt;(PV$44-PW$44),(PV$44-Sheep!$R$321-Sheep!$N$253                                )&lt;=0),"WeanAlt1","")
&amp;                   IF(AND((PV$44-Sheep!$R$322-Sheep!$N$253                                )&gt;(PV$44-PW$44),(PV$44-Sheep!$R$322-Sheep!$N$253                                )&lt;=0),"WeanAlt2","")
&amp;IFERROR(IF(AND((PV$44-PV49                                                                                     )&gt;(PV$44-PW$44),(PV$44-PV49                                                                                     )&lt;=0),"Join-"    &amp;PV48,""),"")
&amp;IFERROR(IF(AND((PV$44-PV49-INDEX(Sheep!$V$327:$V$334,PV48,1))&gt;(PV$44-PW$44),(PV$44-PV49-INDEX(Sheep!$V$327:$V$334,PV48,1))&lt;=0),"Scan-"  &amp;PV48,""),"")
&amp;IFERROR(IF(AND((PV$44-PV49-150                                                                            )&gt;(PV$44-PW$44),(PV$44-PV49-150                                                                             )&lt;=0),"Birth-" &amp;PV48,""),"")
&amp;IFERROR(IF(AND((PV$44-PV49-150-Sheep!$R$320                                           )&gt;(PV$44-PW$44),(PV$44-PV49-150-Sheep!$R$320                                            )&lt;=0),"Wean-"&amp;PV48,""),"")
&amp;IFERROR(IF(AND((PV$44-PV49-150-Sheep!$R$321                                           )&gt;(PV$44-PW$44),(PV$44-PV49-150-Sheep!$R$321                                            )&lt;=0),"Alt1-"   &amp;PV48,""),"")
&amp;IFERROR(IF(AND((PV$44-PV49-150-Sheep!$R$322                                           )&gt;(PV$44-PW$44),(PV$44-PV49-150-Sheep!$R$322                                            )&lt;=0),"Alt2-"   &amp;PV48,""),"")</f>
        <v/>
      </c>
      <c r="PW50" s="440" t="str">
        <f xml:space="preserve">                    IF(AND((PW$44                                  -Sheep!$N$253                               )&gt;(PW$44-PX$44),(PW$44                                  -Sheep!$N$253                                )&lt;=0),"Born","")
&amp;                   IF(AND((PW$44-Sheep!$R$320-Sheep!$N$253                                )&gt;(PW$44-PX$44),(PW$44-Sheep!$R$320-Sheep!$N$253                                )&lt;=0),"WeanStd","")
&amp;                   IF(AND((PW$44-Sheep!$R$321-Sheep!$N$253                                )&gt;(PW$44-PX$44),(PW$44-Sheep!$R$321-Sheep!$N$253                                )&lt;=0),"WeanAlt1","")
&amp;                   IF(AND((PW$44-Sheep!$R$322-Sheep!$N$253                                )&gt;(PW$44-PX$44),(PW$44-Sheep!$R$322-Sheep!$N$253                                )&lt;=0),"WeanAlt2","")
&amp;IFERROR(IF(AND((PW$44-PW49                                                                                     )&gt;(PW$44-PX$44),(PW$44-PW49                                                                                     )&lt;=0),"Join-"    &amp;PW48,""),"")
&amp;IFERROR(IF(AND((PW$44-PW49-INDEX(Sheep!$V$327:$V$334,PW48,1))&gt;(PW$44-PX$44),(PW$44-PW49-INDEX(Sheep!$V$327:$V$334,PW48,1))&lt;=0),"Scan-"  &amp;PW48,""),"")
&amp;IFERROR(IF(AND((PW$44-PW49-150                                                                            )&gt;(PW$44-PX$44),(PW$44-PW49-150                                                                             )&lt;=0),"Birth-" &amp;PW48,""),"")
&amp;IFERROR(IF(AND((PW$44-PW49-150-Sheep!$R$320                                           )&gt;(PW$44-PX$44),(PW$44-PW49-150-Sheep!$R$320                                            )&lt;=0),"Wean-"&amp;PW48,""),"")
&amp;IFERROR(IF(AND((PW$44-PW49-150-Sheep!$R$321                                           )&gt;(PW$44-PX$44),(PW$44-PW49-150-Sheep!$R$321                                            )&lt;=0),"Alt1-"   &amp;PW48,""),"")
&amp;IFERROR(IF(AND((PW$44-PW49-150-Sheep!$R$322                                           )&gt;(PW$44-PX$44),(PW$44-PW49-150-Sheep!$R$322                                            )&lt;=0),"Alt2-"   &amp;PW48,""),"")</f>
        <v>Scan-8</v>
      </c>
      <c r="PX50" s="440" t="str">
        <f xml:space="preserve">                    IF(AND((PX$44                                  -Sheep!$N$253                               )&gt;(PX$44-PY$44),(PX$44                                  -Sheep!$N$253                                )&lt;=0),"Born","")
&amp;                   IF(AND((PX$44-Sheep!$R$320-Sheep!$N$253                                )&gt;(PX$44-PY$44),(PX$44-Sheep!$R$320-Sheep!$N$253                                )&lt;=0),"WeanStd","")
&amp;                   IF(AND((PX$44-Sheep!$R$321-Sheep!$N$253                                )&gt;(PX$44-PY$44),(PX$44-Sheep!$R$321-Sheep!$N$253                                )&lt;=0),"WeanAlt1","")
&amp;                   IF(AND((PX$44-Sheep!$R$322-Sheep!$N$253                                )&gt;(PX$44-PY$44),(PX$44-Sheep!$R$322-Sheep!$N$253                                )&lt;=0),"WeanAlt2","")
&amp;IFERROR(IF(AND((PX$44-PX49                                                                                     )&gt;(PX$44-PY$44),(PX$44-PX49                                                                                     )&lt;=0),"Join-"    &amp;PX48,""),"")
&amp;IFERROR(IF(AND((PX$44-PX49-INDEX(Sheep!$V$327:$V$334,PX48,1))&gt;(PX$44-PY$44),(PX$44-PX49-INDEX(Sheep!$V$327:$V$334,PX48,1))&lt;=0),"Scan-"  &amp;PX48,""),"")
&amp;IFERROR(IF(AND((PX$44-PX49-150                                                                            )&gt;(PX$44-PY$44),(PX$44-PX49-150                                                                             )&lt;=0),"Birth-" &amp;PX48,""),"")
&amp;IFERROR(IF(AND((PX$44-PX49-150-Sheep!$R$320                                           )&gt;(PX$44-PY$44),(PX$44-PX49-150-Sheep!$R$320                                            )&lt;=0),"Wean-"&amp;PX48,""),"")
&amp;IFERROR(IF(AND((PX$44-PX49-150-Sheep!$R$321                                           )&gt;(PX$44-PY$44),(PX$44-PX49-150-Sheep!$R$321                                            )&lt;=0),"Alt1-"   &amp;PX48,""),"")
&amp;IFERROR(IF(AND((PX$44-PX49-150-Sheep!$R$322                                           )&gt;(PX$44-PY$44),(PX$44-PX49-150-Sheep!$R$322                                            )&lt;=0),"Alt2-"   &amp;PX48,""),"")</f>
        <v/>
      </c>
      <c r="PY50" s="440" t="str">
        <f xml:space="preserve">                    IF(AND((PY$44                                  -Sheep!$N$253                               )&gt;(PY$44-PZ$44),(PY$44                                  -Sheep!$N$253                                )&lt;=0),"Born","")
&amp;                   IF(AND((PY$44-Sheep!$R$320-Sheep!$N$253                                )&gt;(PY$44-PZ$44),(PY$44-Sheep!$R$320-Sheep!$N$253                                )&lt;=0),"WeanStd","")
&amp;                   IF(AND((PY$44-Sheep!$R$321-Sheep!$N$253                                )&gt;(PY$44-PZ$44),(PY$44-Sheep!$R$321-Sheep!$N$253                                )&lt;=0),"WeanAlt1","")
&amp;                   IF(AND((PY$44-Sheep!$R$322-Sheep!$N$253                                )&gt;(PY$44-PZ$44),(PY$44-Sheep!$R$322-Sheep!$N$253                                )&lt;=0),"WeanAlt2","")
&amp;IFERROR(IF(AND((PY$44-PY49                                                                                     )&gt;(PY$44-PZ$44),(PY$44-PY49                                                                                     )&lt;=0),"Join-"    &amp;PY48,""),"")
&amp;IFERROR(IF(AND((PY$44-PY49-INDEX(Sheep!$V$327:$V$334,PY48,1))&gt;(PY$44-PZ$44),(PY$44-PY49-INDEX(Sheep!$V$327:$V$334,PY48,1))&lt;=0),"Scan-"  &amp;PY48,""),"")
&amp;IFERROR(IF(AND((PY$44-PY49-150                                                                            )&gt;(PY$44-PZ$44),(PY$44-PY49-150                                                                             )&lt;=0),"Birth-" &amp;PY48,""),"")
&amp;IFERROR(IF(AND((PY$44-PY49-150-Sheep!$R$320                                           )&gt;(PY$44-PZ$44),(PY$44-PY49-150-Sheep!$R$320                                            )&lt;=0),"Wean-"&amp;PY48,""),"")
&amp;IFERROR(IF(AND((PY$44-PY49-150-Sheep!$R$321                                           )&gt;(PY$44-PZ$44),(PY$44-PY49-150-Sheep!$R$321                                            )&lt;=0),"Alt1-"   &amp;PY48,""),"")
&amp;IFERROR(IF(AND((PY$44-PY49-150-Sheep!$R$322                                           )&gt;(PY$44-PZ$44),(PY$44-PY49-150-Sheep!$R$322                                            )&lt;=0),"Alt2-"   &amp;PY48,""),"")</f>
        <v/>
      </c>
      <c r="PZ50" s="440" t="str">
        <f xml:space="preserve">                    IF(AND((PZ$44                                  -Sheep!$N$253                               )&gt;(PZ$44-QA$44),(PZ$44                                  -Sheep!$N$253                                )&lt;=0),"Born","")
&amp;                   IF(AND((PZ$44-Sheep!$R$320-Sheep!$N$253                                )&gt;(PZ$44-QA$44),(PZ$44-Sheep!$R$320-Sheep!$N$253                                )&lt;=0),"WeanStd","")
&amp;                   IF(AND((PZ$44-Sheep!$R$321-Sheep!$N$253                                )&gt;(PZ$44-QA$44),(PZ$44-Sheep!$R$321-Sheep!$N$253                                )&lt;=0),"WeanAlt1","")
&amp;                   IF(AND((PZ$44-Sheep!$R$322-Sheep!$N$253                                )&gt;(PZ$44-QA$44),(PZ$44-Sheep!$R$322-Sheep!$N$253                                )&lt;=0),"WeanAlt2","")
&amp;IFERROR(IF(AND((PZ$44-PZ49                                                                                     )&gt;(PZ$44-QA$44),(PZ$44-PZ49                                                                                     )&lt;=0),"Join-"    &amp;PZ48,""),"")
&amp;IFERROR(IF(AND((PZ$44-PZ49-INDEX(Sheep!$V$327:$V$334,PZ48,1))&gt;(PZ$44-QA$44),(PZ$44-PZ49-INDEX(Sheep!$V$327:$V$334,PZ48,1))&lt;=0),"Scan-"  &amp;PZ48,""),"")
&amp;IFERROR(IF(AND((PZ$44-PZ49-150                                                                            )&gt;(PZ$44-QA$44),(PZ$44-PZ49-150                                                                             )&lt;=0),"Birth-" &amp;PZ48,""),"")
&amp;IFERROR(IF(AND((PZ$44-PZ49-150-Sheep!$R$320                                           )&gt;(PZ$44-QA$44),(PZ$44-PZ49-150-Sheep!$R$320                                            )&lt;=0),"Wean-"&amp;PZ48,""),"")
&amp;IFERROR(IF(AND((PZ$44-PZ49-150-Sheep!$R$321                                           )&gt;(PZ$44-QA$44),(PZ$44-PZ49-150-Sheep!$R$321                                            )&lt;=0),"Alt1-"   &amp;PZ48,""),"")
&amp;IFERROR(IF(AND((PZ$44-PZ49-150-Sheep!$R$322                                           )&gt;(PZ$44-QA$44),(PZ$44-PZ49-150-Sheep!$R$322                                            )&lt;=0),"Alt2-"   &amp;PZ48,""),"")</f>
        <v/>
      </c>
      <c r="QA50" s="440" t="str">
        <f xml:space="preserve">                    IF(AND((QA$44                                  -Sheep!$N$253                               )&gt;(QA$44-QB$44),(QA$44                                  -Sheep!$N$253                                )&lt;=0),"Born","")
&amp;                   IF(AND((QA$44-Sheep!$R$320-Sheep!$N$253                                )&gt;(QA$44-QB$44),(QA$44-Sheep!$R$320-Sheep!$N$253                                )&lt;=0),"WeanStd","")
&amp;                   IF(AND((QA$44-Sheep!$R$321-Sheep!$N$253                                )&gt;(QA$44-QB$44),(QA$44-Sheep!$R$321-Sheep!$N$253                                )&lt;=0),"WeanAlt1","")
&amp;                   IF(AND((QA$44-Sheep!$R$322-Sheep!$N$253                                )&gt;(QA$44-QB$44),(QA$44-Sheep!$R$322-Sheep!$N$253                                )&lt;=0),"WeanAlt2","")
&amp;IFERROR(IF(AND((QA$44-QA49                                                                                     )&gt;(QA$44-QB$44),(QA$44-QA49                                                                                     )&lt;=0),"Join-"    &amp;QA48,""),"")
&amp;IFERROR(IF(AND((QA$44-QA49-INDEX(Sheep!$V$327:$V$334,QA48,1))&gt;(QA$44-QB$44),(QA$44-QA49-INDEX(Sheep!$V$327:$V$334,QA48,1))&lt;=0),"Scan-"  &amp;QA48,""),"")
&amp;IFERROR(IF(AND((QA$44-QA49-150                                                                            )&gt;(QA$44-QB$44),(QA$44-QA49-150                                                                             )&lt;=0),"Birth-" &amp;QA48,""),"")
&amp;IFERROR(IF(AND((QA$44-QA49-150-Sheep!$R$320                                           )&gt;(QA$44-QB$44),(QA$44-QA49-150-Sheep!$R$320                                            )&lt;=0),"Wean-"&amp;QA48,""),"")
&amp;IFERROR(IF(AND((QA$44-QA49-150-Sheep!$R$321                                           )&gt;(QA$44-QB$44),(QA$44-QA49-150-Sheep!$R$321                                            )&lt;=0),"Alt1-"   &amp;QA48,""),"")
&amp;IFERROR(IF(AND((QA$44-QA49-150-Sheep!$R$322                                           )&gt;(QA$44-QB$44),(QA$44-QA49-150-Sheep!$R$322                                            )&lt;=0),"Alt2-"   &amp;QA48,""),"")</f>
        <v/>
      </c>
      <c r="QB50" s="440" t="str">
        <f xml:space="preserve">                    IF(AND((QB$44                                  -Sheep!$N$253                               )&gt;(QB$44-QC$44),(QB$44                                  -Sheep!$N$253                                )&lt;=0),"Born","")
&amp;                   IF(AND((QB$44-Sheep!$R$320-Sheep!$N$253                                )&gt;(QB$44-QC$44),(QB$44-Sheep!$R$320-Sheep!$N$253                                )&lt;=0),"WeanStd","")
&amp;                   IF(AND((QB$44-Sheep!$R$321-Sheep!$N$253                                )&gt;(QB$44-QC$44),(QB$44-Sheep!$R$321-Sheep!$N$253                                )&lt;=0),"WeanAlt1","")
&amp;                   IF(AND((QB$44-Sheep!$R$322-Sheep!$N$253                                )&gt;(QB$44-QC$44),(QB$44-Sheep!$R$322-Sheep!$N$253                                )&lt;=0),"WeanAlt2","")
&amp;IFERROR(IF(AND((QB$44-QB49                                                                                     )&gt;(QB$44-QC$44),(QB$44-QB49                                                                                     )&lt;=0),"Join-"    &amp;QB48,""),"")
&amp;IFERROR(IF(AND((QB$44-QB49-INDEX(Sheep!$V$327:$V$334,QB48,1))&gt;(QB$44-QC$44),(QB$44-QB49-INDEX(Sheep!$V$327:$V$334,QB48,1))&lt;=0),"Scan-"  &amp;QB48,""),"")
&amp;IFERROR(IF(AND((QB$44-QB49-150                                                                            )&gt;(QB$44-QC$44),(QB$44-QB49-150                                                                             )&lt;=0),"Birth-" &amp;QB48,""),"")
&amp;IFERROR(IF(AND((QB$44-QB49-150-Sheep!$R$320                                           )&gt;(QB$44-QC$44),(QB$44-QB49-150-Sheep!$R$320                                            )&lt;=0),"Wean-"&amp;QB48,""),"")
&amp;IFERROR(IF(AND((QB$44-QB49-150-Sheep!$R$321                                           )&gt;(QB$44-QC$44),(QB$44-QB49-150-Sheep!$R$321                                            )&lt;=0),"Alt1-"   &amp;QB48,""),"")
&amp;IFERROR(IF(AND((QB$44-QB49-150-Sheep!$R$322                                           )&gt;(QB$44-QC$44),(QB$44-QB49-150-Sheep!$R$322                                            )&lt;=0),"Alt2-"   &amp;QB48,""),"")</f>
        <v/>
      </c>
      <c r="QC50" s="440" t="str">
        <f xml:space="preserve">                    IF(AND((QC$44                                  -Sheep!$N$253                               )&gt;(QC$44-QD$44),(QC$44                                  -Sheep!$N$253                                )&lt;=0),"Born","")
&amp;                   IF(AND((QC$44-Sheep!$R$320-Sheep!$N$253                                )&gt;(QC$44-QD$44),(QC$44-Sheep!$R$320-Sheep!$N$253                                )&lt;=0),"WeanStd","")
&amp;                   IF(AND((QC$44-Sheep!$R$321-Sheep!$N$253                                )&gt;(QC$44-QD$44),(QC$44-Sheep!$R$321-Sheep!$N$253                                )&lt;=0),"WeanAlt1","")
&amp;                   IF(AND((QC$44-Sheep!$R$322-Sheep!$N$253                                )&gt;(QC$44-QD$44),(QC$44-Sheep!$R$322-Sheep!$N$253                                )&lt;=0),"WeanAlt2","")
&amp;IFERROR(IF(AND((QC$44-QC49                                                                                     )&gt;(QC$44-QD$44),(QC$44-QC49                                                                                     )&lt;=0),"Join-"    &amp;QC48,""),"")
&amp;IFERROR(IF(AND((QC$44-QC49-INDEX(Sheep!$V$327:$V$334,QC48,1))&gt;(QC$44-QD$44),(QC$44-QC49-INDEX(Sheep!$V$327:$V$334,QC48,1))&lt;=0),"Scan-"  &amp;QC48,""),"")
&amp;IFERROR(IF(AND((QC$44-QC49-150                                                                            )&gt;(QC$44-QD$44),(QC$44-QC49-150                                                                             )&lt;=0),"Birth-" &amp;QC48,""),"")
&amp;IFERROR(IF(AND((QC$44-QC49-150-Sheep!$R$320                                           )&gt;(QC$44-QD$44),(QC$44-QC49-150-Sheep!$R$320                                            )&lt;=0),"Wean-"&amp;QC48,""),"")
&amp;IFERROR(IF(AND((QC$44-QC49-150-Sheep!$R$321                                           )&gt;(QC$44-QD$44),(QC$44-QC49-150-Sheep!$R$321                                            )&lt;=0),"Alt1-"   &amp;QC48,""),"")
&amp;IFERROR(IF(AND((QC$44-QC49-150-Sheep!$R$322                                           )&gt;(QC$44-QD$44),(QC$44-QC49-150-Sheep!$R$322                                            )&lt;=0),"Alt2-"   &amp;QC48,""),"")</f>
        <v/>
      </c>
      <c r="QD50" s="440" t="str">
        <f xml:space="preserve">                    IF(AND((QD$44                                  -Sheep!$N$253                               )&gt;(QD$44-QE$44),(QD$44                                  -Sheep!$N$253                                )&lt;=0),"Born","")
&amp;                   IF(AND((QD$44-Sheep!$R$320-Sheep!$N$253                                )&gt;(QD$44-QE$44),(QD$44-Sheep!$R$320-Sheep!$N$253                                )&lt;=0),"WeanStd","")
&amp;                   IF(AND((QD$44-Sheep!$R$321-Sheep!$N$253                                )&gt;(QD$44-QE$44),(QD$44-Sheep!$R$321-Sheep!$N$253                                )&lt;=0),"WeanAlt1","")
&amp;                   IF(AND((QD$44-Sheep!$R$322-Sheep!$N$253                                )&gt;(QD$44-QE$44),(QD$44-Sheep!$R$322-Sheep!$N$253                                )&lt;=0),"WeanAlt2","")
&amp;IFERROR(IF(AND((QD$44-QD49                                                                                     )&gt;(QD$44-QE$44),(QD$44-QD49                                                                                     )&lt;=0),"Join-"    &amp;QD48,""),"")
&amp;IFERROR(IF(AND((QD$44-QD49-INDEX(Sheep!$V$327:$V$334,QD48,1))&gt;(QD$44-QE$44),(QD$44-QD49-INDEX(Sheep!$V$327:$V$334,QD48,1))&lt;=0),"Scan-"  &amp;QD48,""),"")
&amp;IFERROR(IF(AND((QD$44-QD49-150                                                                            )&gt;(QD$44-QE$44),(QD$44-QD49-150                                                                             )&lt;=0),"Birth-" &amp;QD48,""),"")
&amp;IFERROR(IF(AND((QD$44-QD49-150-Sheep!$R$320                                           )&gt;(QD$44-QE$44),(QD$44-QD49-150-Sheep!$R$320                                            )&lt;=0),"Wean-"&amp;QD48,""),"")
&amp;IFERROR(IF(AND((QD$44-QD49-150-Sheep!$R$321                                           )&gt;(QD$44-QE$44),(QD$44-QD49-150-Sheep!$R$321                                            )&lt;=0),"Alt1-"   &amp;QD48,""),"")
&amp;IFERROR(IF(AND((QD$44-QD49-150-Sheep!$R$322                                           )&gt;(QD$44-QE$44),(QD$44-QD49-150-Sheep!$R$322                                            )&lt;=0),"Alt2-"   &amp;QD48,""),"")</f>
        <v/>
      </c>
      <c r="QE50" s="440" t="str">
        <f xml:space="preserve">                    IF(AND((QE$44                                  -Sheep!$N$253                               )&gt;(QE$44-QF$44),(QE$44                                  -Sheep!$N$253                                )&lt;=0),"Born","")
&amp;                   IF(AND((QE$44-Sheep!$R$320-Sheep!$N$253                                )&gt;(QE$44-QF$44),(QE$44-Sheep!$R$320-Sheep!$N$253                                )&lt;=0),"WeanStd","")
&amp;                   IF(AND((QE$44-Sheep!$R$321-Sheep!$N$253                                )&gt;(QE$44-QF$44),(QE$44-Sheep!$R$321-Sheep!$N$253                                )&lt;=0),"WeanAlt1","")
&amp;                   IF(AND((QE$44-Sheep!$R$322-Sheep!$N$253                                )&gt;(QE$44-QF$44),(QE$44-Sheep!$R$322-Sheep!$N$253                                )&lt;=0),"WeanAlt2","")
&amp;IFERROR(IF(AND((QE$44-QE49                                                                                     )&gt;(QE$44-QF$44),(QE$44-QE49                                                                                     )&lt;=0),"Join-"    &amp;QE48,""),"")
&amp;IFERROR(IF(AND((QE$44-QE49-INDEX(Sheep!$V$327:$V$334,QE48,1))&gt;(QE$44-QF$44),(QE$44-QE49-INDEX(Sheep!$V$327:$V$334,QE48,1))&lt;=0),"Scan-"  &amp;QE48,""),"")
&amp;IFERROR(IF(AND((QE$44-QE49-150                                                                            )&gt;(QE$44-QF$44),(QE$44-QE49-150                                                                             )&lt;=0),"Birth-" &amp;QE48,""),"")
&amp;IFERROR(IF(AND((QE$44-QE49-150-Sheep!$R$320                                           )&gt;(QE$44-QF$44),(QE$44-QE49-150-Sheep!$R$320                                            )&lt;=0),"Wean-"&amp;QE48,""),"")
&amp;IFERROR(IF(AND((QE$44-QE49-150-Sheep!$R$321                                           )&gt;(QE$44-QF$44),(QE$44-QE49-150-Sheep!$R$321                                            )&lt;=0),"Alt1-"   &amp;QE48,""),"")
&amp;IFERROR(IF(AND((QE$44-QE49-150-Sheep!$R$322                                           )&gt;(QE$44-QF$44),(QE$44-QE49-150-Sheep!$R$322                                            )&lt;=0),"Alt2-"   &amp;QE48,""),"")</f>
        <v/>
      </c>
      <c r="QF50" s="440" t="str">
        <f xml:space="preserve">                    IF(AND((QF$44                                  -Sheep!$N$253                               )&gt;(QF$44-QG$44),(QF$44                                  -Sheep!$N$253                                )&lt;=0),"Born","")
&amp;                   IF(AND((QF$44-Sheep!$R$320-Sheep!$N$253                                )&gt;(QF$44-QG$44),(QF$44-Sheep!$R$320-Sheep!$N$253                                )&lt;=0),"WeanStd","")
&amp;                   IF(AND((QF$44-Sheep!$R$321-Sheep!$N$253                                )&gt;(QF$44-QG$44),(QF$44-Sheep!$R$321-Sheep!$N$253                                )&lt;=0),"WeanAlt1","")
&amp;                   IF(AND((QF$44-Sheep!$R$322-Sheep!$N$253                                )&gt;(QF$44-QG$44),(QF$44-Sheep!$R$322-Sheep!$N$253                                )&lt;=0),"WeanAlt2","")
&amp;IFERROR(IF(AND((QF$44-QF49                                                                                     )&gt;(QF$44-QG$44),(QF$44-QF49                                                                                     )&lt;=0),"Join-"    &amp;QF48,""),"")
&amp;IFERROR(IF(AND((QF$44-QF49-INDEX(Sheep!$V$327:$V$334,QF48,1))&gt;(QF$44-QG$44),(QF$44-QF49-INDEX(Sheep!$V$327:$V$334,QF48,1))&lt;=0),"Scan-"  &amp;QF48,""),"")
&amp;IFERROR(IF(AND((QF$44-QF49-150                                                                            )&gt;(QF$44-QG$44),(QF$44-QF49-150                                                                             )&lt;=0),"Birth-" &amp;QF48,""),"")
&amp;IFERROR(IF(AND((QF$44-QF49-150-Sheep!$R$320                                           )&gt;(QF$44-QG$44),(QF$44-QF49-150-Sheep!$R$320                                            )&lt;=0),"Wean-"&amp;QF48,""),"")
&amp;IFERROR(IF(AND((QF$44-QF49-150-Sheep!$R$321                                           )&gt;(QF$44-QG$44),(QF$44-QF49-150-Sheep!$R$321                                            )&lt;=0),"Alt1-"   &amp;QF48,""),"")
&amp;IFERROR(IF(AND((QF$44-QF49-150-Sheep!$R$322                                           )&gt;(QF$44-QG$44),(QF$44-QF49-150-Sheep!$R$322                                            )&lt;=0),"Alt2-"   &amp;QF48,""),"")</f>
        <v/>
      </c>
      <c r="QG50" s="440" t="str">
        <f xml:space="preserve">                    IF(AND((QG$44                                  -Sheep!$N$253                               )&gt;(QG$44-QH$44),(QG$44                                  -Sheep!$N$253                                )&lt;=0),"Born","")
&amp;                   IF(AND((QG$44-Sheep!$R$320-Sheep!$N$253                                )&gt;(QG$44-QH$44),(QG$44-Sheep!$R$320-Sheep!$N$253                                )&lt;=0),"WeanStd","")
&amp;                   IF(AND((QG$44-Sheep!$R$321-Sheep!$N$253                                )&gt;(QG$44-QH$44),(QG$44-Sheep!$R$321-Sheep!$N$253                                )&lt;=0),"WeanAlt1","")
&amp;                   IF(AND((QG$44-Sheep!$R$322-Sheep!$N$253                                )&gt;(QG$44-QH$44),(QG$44-Sheep!$R$322-Sheep!$N$253                                )&lt;=0),"WeanAlt2","")
&amp;IFERROR(IF(AND((QG$44-QG49                                                                                     )&gt;(QG$44-QH$44),(QG$44-QG49                                                                                     )&lt;=0),"Join-"    &amp;QG48,""),"")
&amp;IFERROR(IF(AND((QG$44-QG49-INDEX(Sheep!$V$327:$V$334,QG48,1))&gt;(QG$44-QH$44),(QG$44-QG49-INDEX(Sheep!$V$327:$V$334,QG48,1))&lt;=0),"Scan-"  &amp;QG48,""),"")
&amp;IFERROR(IF(AND((QG$44-QG49-150                                                                            )&gt;(QG$44-QH$44),(QG$44-QG49-150                                                                             )&lt;=0),"Birth-" &amp;QG48,""),"")
&amp;IFERROR(IF(AND((QG$44-QG49-150-Sheep!$R$320                                           )&gt;(QG$44-QH$44),(QG$44-QG49-150-Sheep!$R$320                                            )&lt;=0),"Wean-"&amp;QG48,""),"")
&amp;IFERROR(IF(AND((QG$44-QG49-150-Sheep!$R$321                                           )&gt;(QG$44-QH$44),(QG$44-QG49-150-Sheep!$R$321                                            )&lt;=0),"Alt1-"   &amp;QG48,""),"")
&amp;IFERROR(IF(AND((QG$44-QG49-150-Sheep!$R$322                                           )&gt;(QG$44-QH$44),(QG$44-QG49-150-Sheep!$R$322                                            )&lt;=0),"Alt2-"   &amp;QG48,""),"")</f>
        <v/>
      </c>
      <c r="QH50" s="440" t="str">
        <f xml:space="preserve">                    IF(AND((QH$44                                  -Sheep!$N$253                               )&gt;(QH$44-QI$44),(QH$44                                  -Sheep!$N$253                                )&lt;=0),"Born","")
&amp;                   IF(AND((QH$44-Sheep!$R$320-Sheep!$N$253                                )&gt;(QH$44-QI$44),(QH$44-Sheep!$R$320-Sheep!$N$253                                )&lt;=0),"WeanStd","")
&amp;                   IF(AND((QH$44-Sheep!$R$321-Sheep!$N$253                                )&gt;(QH$44-QI$44),(QH$44-Sheep!$R$321-Sheep!$N$253                                )&lt;=0),"WeanAlt1","")
&amp;                   IF(AND((QH$44-Sheep!$R$322-Sheep!$N$253                                )&gt;(QH$44-QI$44),(QH$44-Sheep!$R$322-Sheep!$N$253                                )&lt;=0),"WeanAlt2","")
&amp;IFERROR(IF(AND((QH$44-QH49                                                                                     )&gt;(QH$44-QI$44),(QH$44-QH49                                                                                     )&lt;=0),"Join-"    &amp;QH48,""),"")
&amp;IFERROR(IF(AND((QH$44-QH49-INDEX(Sheep!$V$327:$V$334,QH48,1))&gt;(QH$44-QI$44),(QH$44-QH49-INDEX(Sheep!$V$327:$V$334,QH48,1))&lt;=0),"Scan-"  &amp;QH48,""),"")
&amp;IFERROR(IF(AND((QH$44-QH49-150                                                                            )&gt;(QH$44-QI$44),(QH$44-QH49-150                                                                             )&lt;=0),"Birth-" &amp;QH48,""),"")
&amp;IFERROR(IF(AND((QH$44-QH49-150-Sheep!$R$320                                           )&gt;(QH$44-QI$44),(QH$44-QH49-150-Sheep!$R$320                                            )&lt;=0),"Wean-"&amp;QH48,""),"")
&amp;IFERROR(IF(AND((QH$44-QH49-150-Sheep!$R$321                                           )&gt;(QH$44-QI$44),(QH$44-QH49-150-Sheep!$R$321                                            )&lt;=0),"Alt1-"   &amp;QH48,""),"")
&amp;IFERROR(IF(AND((QH$44-QH49-150-Sheep!$R$322                                           )&gt;(QH$44-QI$44),(QH$44-QH49-150-Sheep!$R$322                                            )&lt;=0),"Alt2-"   &amp;QH48,""),"")</f>
        <v/>
      </c>
      <c r="QI50" s="440" t="str">
        <f xml:space="preserve">                    IF(AND((QI$44                                  -Sheep!$N$253                               )&gt;(QI$44-QJ$44),(QI$44                                  -Sheep!$N$253                                )&lt;=0),"Born","")
&amp;                   IF(AND((QI$44-Sheep!$R$320-Sheep!$N$253                                )&gt;(QI$44-QJ$44),(QI$44-Sheep!$R$320-Sheep!$N$253                                )&lt;=0),"WeanStd","")
&amp;                   IF(AND((QI$44-Sheep!$R$321-Sheep!$N$253                                )&gt;(QI$44-QJ$44),(QI$44-Sheep!$R$321-Sheep!$N$253                                )&lt;=0),"WeanAlt1","")
&amp;                   IF(AND((QI$44-Sheep!$R$322-Sheep!$N$253                                )&gt;(QI$44-QJ$44),(QI$44-Sheep!$R$322-Sheep!$N$253                                )&lt;=0),"WeanAlt2","")
&amp;IFERROR(IF(AND((QI$44-QI49                                                                                     )&gt;(QI$44-QJ$44),(QI$44-QI49                                                                                     )&lt;=0),"Join-"    &amp;QI48,""),"")
&amp;IFERROR(IF(AND((QI$44-QI49-INDEX(Sheep!$V$327:$V$334,QI48,1))&gt;(QI$44-QJ$44),(QI$44-QI49-INDEX(Sheep!$V$327:$V$334,QI48,1))&lt;=0),"Scan-"  &amp;QI48,""),"")
&amp;IFERROR(IF(AND((QI$44-QI49-150                                                                            )&gt;(QI$44-QJ$44),(QI$44-QI49-150                                                                             )&lt;=0),"Birth-" &amp;QI48,""),"")
&amp;IFERROR(IF(AND((QI$44-QI49-150-Sheep!$R$320                                           )&gt;(QI$44-QJ$44),(QI$44-QI49-150-Sheep!$R$320                                            )&lt;=0),"Wean-"&amp;QI48,""),"")
&amp;IFERROR(IF(AND((QI$44-QI49-150-Sheep!$R$321                                           )&gt;(QI$44-QJ$44),(QI$44-QI49-150-Sheep!$R$321                                            )&lt;=0),"Alt1-"   &amp;QI48,""),"")
&amp;IFERROR(IF(AND((QI$44-QI49-150-Sheep!$R$322                                           )&gt;(QI$44-QJ$44),(QI$44-QI49-150-Sheep!$R$322                                            )&lt;=0),"Alt2-"   &amp;QI48,""),"")</f>
        <v>Birth-8</v>
      </c>
      <c r="QJ50" s="440" t="str">
        <f xml:space="preserve">                    IF(AND((QJ$44                                  -Sheep!$N$253                               )&gt;(QJ$44-QK$44),(QJ$44                                  -Sheep!$N$253                                )&lt;=0),"Born","")
&amp;                   IF(AND((QJ$44-Sheep!$R$320-Sheep!$N$253                                )&gt;(QJ$44-QK$44),(QJ$44-Sheep!$R$320-Sheep!$N$253                                )&lt;=0),"WeanStd","")
&amp;                   IF(AND((QJ$44-Sheep!$R$321-Sheep!$N$253                                )&gt;(QJ$44-QK$44),(QJ$44-Sheep!$R$321-Sheep!$N$253                                )&lt;=0),"WeanAlt1","")
&amp;                   IF(AND((QJ$44-Sheep!$R$322-Sheep!$N$253                                )&gt;(QJ$44-QK$44),(QJ$44-Sheep!$R$322-Sheep!$N$253                                )&lt;=0),"WeanAlt2","")
&amp;IFERROR(IF(AND((QJ$44-QJ49                                                                                     )&gt;(QJ$44-QK$44),(QJ$44-QJ49                                                                                     )&lt;=0),"Join-"    &amp;QJ48,""),"")
&amp;IFERROR(IF(AND((QJ$44-QJ49-INDEX(Sheep!$V$327:$V$334,QJ48,1))&gt;(QJ$44-QK$44),(QJ$44-QJ49-INDEX(Sheep!$V$327:$V$334,QJ48,1))&lt;=0),"Scan-"  &amp;QJ48,""),"")
&amp;IFERROR(IF(AND((QJ$44-QJ49-150                                                                            )&gt;(QJ$44-QK$44),(QJ$44-QJ49-150                                                                             )&lt;=0),"Birth-" &amp;QJ48,""),"")
&amp;IFERROR(IF(AND((QJ$44-QJ49-150-Sheep!$R$320                                           )&gt;(QJ$44-QK$44),(QJ$44-QJ49-150-Sheep!$R$320                                            )&lt;=0),"Wean-"&amp;QJ48,""),"")
&amp;IFERROR(IF(AND((QJ$44-QJ49-150-Sheep!$R$321                                           )&gt;(QJ$44-QK$44),(QJ$44-QJ49-150-Sheep!$R$321                                            )&lt;=0),"Alt1-"   &amp;QJ48,""),"")
&amp;IFERROR(IF(AND((QJ$44-QJ49-150-Sheep!$R$322                                           )&gt;(QJ$44-QK$44),(QJ$44-QJ49-150-Sheep!$R$322                                            )&lt;=0),"Alt2-"   &amp;QJ48,""),"")</f>
        <v/>
      </c>
      <c r="QK50" s="440" t="str">
        <f xml:space="preserve">                    IF(AND((QK$44                                  -Sheep!$N$253                               )&gt;(QK$44-QL$44),(QK$44                                  -Sheep!$N$253                                )&lt;=0),"Born","")
&amp;                   IF(AND((QK$44-Sheep!$R$320-Sheep!$N$253                                )&gt;(QK$44-QL$44),(QK$44-Sheep!$R$320-Sheep!$N$253                                )&lt;=0),"WeanStd","")
&amp;                   IF(AND((QK$44-Sheep!$R$321-Sheep!$N$253                                )&gt;(QK$44-QL$44),(QK$44-Sheep!$R$321-Sheep!$N$253                                )&lt;=0),"WeanAlt1","")
&amp;                   IF(AND((QK$44-Sheep!$R$322-Sheep!$N$253                                )&gt;(QK$44-QL$44),(QK$44-Sheep!$R$322-Sheep!$N$253                                )&lt;=0),"WeanAlt2","")
&amp;IFERROR(IF(AND((QK$44-QK49                                                                                     )&gt;(QK$44-QL$44),(QK$44-QK49                                                                                     )&lt;=0),"Join-"    &amp;QK48,""),"")
&amp;IFERROR(IF(AND((QK$44-QK49-INDEX(Sheep!$V$327:$V$334,QK48,1))&gt;(QK$44-QL$44),(QK$44-QK49-INDEX(Sheep!$V$327:$V$334,QK48,1))&lt;=0),"Scan-"  &amp;QK48,""),"")
&amp;IFERROR(IF(AND((QK$44-QK49-150                                                                            )&gt;(QK$44-QL$44),(QK$44-QK49-150                                                                             )&lt;=0),"Birth-" &amp;QK48,""),"")
&amp;IFERROR(IF(AND((QK$44-QK49-150-Sheep!$R$320                                           )&gt;(QK$44-QL$44),(QK$44-QK49-150-Sheep!$R$320                                            )&lt;=0),"Wean-"&amp;QK48,""),"")
&amp;IFERROR(IF(AND((QK$44-QK49-150-Sheep!$R$321                                           )&gt;(QK$44-QL$44),(QK$44-QK49-150-Sheep!$R$321                                            )&lt;=0),"Alt1-"   &amp;QK48,""),"")
&amp;IFERROR(IF(AND((QK$44-QK49-150-Sheep!$R$322                                           )&gt;(QK$44-QL$44),(QK$44-QK49-150-Sheep!$R$322                                            )&lt;=0),"Alt2-"   &amp;QK48,""),"")</f>
        <v/>
      </c>
      <c r="QL50" s="440" t="str">
        <f xml:space="preserve">                    IF(AND((QL$44                                  -Sheep!$N$253                               )&gt;(QL$44-QM$44),(QL$44                                  -Sheep!$N$253                                )&lt;=0),"Born","")
&amp;                   IF(AND((QL$44-Sheep!$R$320-Sheep!$N$253                                )&gt;(QL$44-QM$44),(QL$44-Sheep!$R$320-Sheep!$N$253                                )&lt;=0),"WeanStd","")
&amp;                   IF(AND((QL$44-Sheep!$R$321-Sheep!$N$253                                )&gt;(QL$44-QM$44),(QL$44-Sheep!$R$321-Sheep!$N$253                                )&lt;=0),"WeanAlt1","")
&amp;                   IF(AND((QL$44-Sheep!$R$322-Sheep!$N$253                                )&gt;(QL$44-QM$44),(QL$44-Sheep!$R$322-Sheep!$N$253                                )&lt;=0),"WeanAlt2","")
&amp;IFERROR(IF(AND((QL$44-QL49                                                                                     )&gt;(QL$44-QM$44),(QL$44-QL49                                                                                     )&lt;=0),"Join-"    &amp;QL48,""),"")
&amp;IFERROR(IF(AND((QL$44-QL49-INDEX(Sheep!$V$327:$V$334,QL48,1))&gt;(QL$44-QM$44),(QL$44-QL49-INDEX(Sheep!$V$327:$V$334,QL48,1))&lt;=0),"Scan-"  &amp;QL48,""),"")
&amp;IFERROR(IF(AND((QL$44-QL49-150                                                                            )&gt;(QL$44-QM$44),(QL$44-QL49-150                                                                             )&lt;=0),"Birth-" &amp;QL48,""),"")
&amp;IFERROR(IF(AND((QL$44-QL49-150-Sheep!$R$320                                           )&gt;(QL$44-QM$44),(QL$44-QL49-150-Sheep!$R$320                                            )&lt;=0),"Wean-"&amp;QL48,""),"")
&amp;IFERROR(IF(AND((QL$44-QL49-150-Sheep!$R$321                                           )&gt;(QL$44-QM$44),(QL$44-QL49-150-Sheep!$R$321                                            )&lt;=0),"Alt1-"   &amp;QL48,""),"")
&amp;IFERROR(IF(AND((QL$44-QL49-150-Sheep!$R$322                                           )&gt;(QL$44-QM$44),(QL$44-QL49-150-Sheep!$R$322                                            )&lt;=0),"Alt2-"   &amp;QL48,""),"")</f>
        <v/>
      </c>
      <c r="QM50" s="440" t="str">
        <f xml:space="preserve">                    IF(AND((QM$44                                  -Sheep!$N$253                               )&gt;(QM$44-QN$44),(QM$44                                  -Sheep!$N$253                                )&lt;=0),"Born","")
&amp;                   IF(AND((QM$44-Sheep!$R$320-Sheep!$N$253                                )&gt;(QM$44-QN$44),(QM$44-Sheep!$R$320-Sheep!$N$253                                )&lt;=0),"WeanStd","")
&amp;                   IF(AND((QM$44-Sheep!$R$321-Sheep!$N$253                                )&gt;(QM$44-QN$44),(QM$44-Sheep!$R$321-Sheep!$N$253                                )&lt;=0),"WeanAlt1","")
&amp;                   IF(AND((QM$44-Sheep!$R$322-Sheep!$N$253                                )&gt;(QM$44-QN$44),(QM$44-Sheep!$R$322-Sheep!$N$253                                )&lt;=0),"WeanAlt2","")
&amp;IFERROR(IF(AND((QM$44-QM49                                                                                     )&gt;(QM$44-QN$44),(QM$44-QM49                                                                                     )&lt;=0),"Join-"    &amp;QM48,""),"")
&amp;IFERROR(IF(AND((QM$44-QM49-INDEX(Sheep!$V$327:$V$334,QM48,1))&gt;(QM$44-QN$44),(QM$44-QM49-INDEX(Sheep!$V$327:$V$334,QM48,1))&lt;=0),"Scan-"  &amp;QM48,""),"")
&amp;IFERROR(IF(AND((QM$44-QM49-150                                                                            )&gt;(QM$44-QN$44),(QM$44-QM49-150                                                                             )&lt;=0),"Birth-" &amp;QM48,""),"")
&amp;IFERROR(IF(AND((QM$44-QM49-150-Sheep!$R$320                                           )&gt;(QM$44-QN$44),(QM$44-QM49-150-Sheep!$R$320                                            )&lt;=0),"Wean-"&amp;QM48,""),"")
&amp;IFERROR(IF(AND((QM$44-QM49-150-Sheep!$R$321                                           )&gt;(QM$44-QN$44),(QM$44-QM49-150-Sheep!$R$321                                            )&lt;=0),"Alt1-"   &amp;QM48,""),"")
&amp;IFERROR(IF(AND((QM$44-QM49-150-Sheep!$R$322                                           )&gt;(QM$44-QN$44),(QM$44-QM49-150-Sheep!$R$322                                            )&lt;=0),"Alt2-"   &amp;QM48,""),"")</f>
        <v/>
      </c>
      <c r="QN50" s="440" t="str">
        <f xml:space="preserve">                    IF(AND((QN$44                                  -Sheep!$N$253                               )&gt;(QN$44-QO$44),(QN$44                                  -Sheep!$N$253                                )&lt;=0),"Born","")
&amp;                   IF(AND((QN$44-Sheep!$R$320-Sheep!$N$253                                )&gt;(QN$44-QO$44),(QN$44-Sheep!$R$320-Sheep!$N$253                                )&lt;=0),"WeanStd","")
&amp;                   IF(AND((QN$44-Sheep!$R$321-Sheep!$N$253                                )&gt;(QN$44-QO$44),(QN$44-Sheep!$R$321-Sheep!$N$253                                )&lt;=0),"WeanAlt1","")
&amp;                   IF(AND((QN$44-Sheep!$R$322-Sheep!$N$253                                )&gt;(QN$44-QO$44),(QN$44-Sheep!$R$322-Sheep!$N$253                                )&lt;=0),"WeanAlt2","")
&amp;IFERROR(IF(AND((QN$44-QN49                                                                                     )&gt;(QN$44-QO$44),(QN$44-QN49                                                                                     )&lt;=0),"Join-"    &amp;QN48,""),"")
&amp;IFERROR(IF(AND((QN$44-QN49-INDEX(Sheep!$V$327:$V$334,QN48,1))&gt;(QN$44-QO$44),(QN$44-QN49-INDEX(Sheep!$V$327:$V$334,QN48,1))&lt;=0),"Scan-"  &amp;QN48,""),"")
&amp;IFERROR(IF(AND((QN$44-QN49-150                                                                            )&gt;(QN$44-QO$44),(QN$44-QN49-150                                                                             )&lt;=0),"Birth-" &amp;QN48,""),"")
&amp;IFERROR(IF(AND((QN$44-QN49-150-Sheep!$R$320                                           )&gt;(QN$44-QO$44),(QN$44-QN49-150-Sheep!$R$320                                            )&lt;=0),"Wean-"&amp;QN48,""),"")
&amp;IFERROR(IF(AND((QN$44-QN49-150-Sheep!$R$321                                           )&gt;(QN$44-QO$44),(QN$44-QN49-150-Sheep!$R$321                                            )&lt;=0),"Alt1-"   &amp;QN48,""),"")
&amp;IFERROR(IF(AND((QN$44-QN49-150-Sheep!$R$322                                           )&gt;(QN$44-QO$44),(QN$44-QN49-150-Sheep!$R$322                                            )&lt;=0),"Alt2-"   &amp;QN48,""),"")</f>
        <v/>
      </c>
      <c r="QO50" s="440" t="str">
        <f xml:space="preserve">                    IF(AND((QO$44                                  -Sheep!$N$253                               )&gt;(QO$44-QP$44),(QO$44                                  -Sheep!$N$253                                )&lt;=0),"Born","")
&amp;                   IF(AND((QO$44-Sheep!$R$320-Sheep!$N$253                                )&gt;(QO$44-QP$44),(QO$44-Sheep!$R$320-Sheep!$N$253                                )&lt;=0),"WeanStd","")
&amp;                   IF(AND((QO$44-Sheep!$R$321-Sheep!$N$253                                )&gt;(QO$44-QP$44),(QO$44-Sheep!$R$321-Sheep!$N$253                                )&lt;=0),"WeanAlt1","")
&amp;                   IF(AND((QO$44-Sheep!$R$322-Sheep!$N$253                                )&gt;(QO$44-QP$44),(QO$44-Sheep!$R$322-Sheep!$N$253                                )&lt;=0),"WeanAlt2","")
&amp;IFERROR(IF(AND((QO$44-QO49                                                                                     )&gt;(QO$44-QP$44),(QO$44-QO49                                                                                     )&lt;=0),"Join-"    &amp;QO48,""),"")
&amp;IFERROR(IF(AND((QO$44-QO49-INDEX(Sheep!$V$327:$V$334,QO48,1))&gt;(QO$44-QP$44),(QO$44-QO49-INDEX(Sheep!$V$327:$V$334,QO48,1))&lt;=0),"Scan-"  &amp;QO48,""),"")
&amp;IFERROR(IF(AND((QO$44-QO49-150                                                                            )&gt;(QO$44-QP$44),(QO$44-QO49-150                                                                             )&lt;=0),"Birth-" &amp;QO48,""),"")
&amp;IFERROR(IF(AND((QO$44-QO49-150-Sheep!$R$320                                           )&gt;(QO$44-QP$44),(QO$44-QO49-150-Sheep!$R$320                                            )&lt;=0),"Wean-"&amp;QO48,""),"")
&amp;IFERROR(IF(AND((QO$44-QO49-150-Sheep!$R$321                                           )&gt;(QO$44-QP$44),(QO$44-QO49-150-Sheep!$R$321                                            )&lt;=0),"Alt1-"   &amp;QO48,""),"")
&amp;IFERROR(IF(AND((QO$44-QO49-150-Sheep!$R$322                                           )&gt;(QO$44-QP$44),(QO$44-QO49-150-Sheep!$R$322                                            )&lt;=0),"Alt2-"   &amp;QO48,""),"")</f>
        <v/>
      </c>
      <c r="QP50" s="440" t="str">
        <f xml:space="preserve">                    IF(AND((QP$44                                  -Sheep!$N$253                               )&gt;(QP$44-QQ$44),(QP$44                                  -Sheep!$N$253                                )&lt;=0),"Born","")
&amp;                   IF(AND((QP$44-Sheep!$R$320-Sheep!$N$253                                )&gt;(QP$44-QQ$44),(QP$44-Sheep!$R$320-Sheep!$N$253                                )&lt;=0),"WeanStd","")
&amp;                   IF(AND((QP$44-Sheep!$R$321-Sheep!$N$253                                )&gt;(QP$44-QQ$44),(QP$44-Sheep!$R$321-Sheep!$N$253                                )&lt;=0),"WeanAlt1","")
&amp;                   IF(AND((QP$44-Sheep!$R$322-Sheep!$N$253                                )&gt;(QP$44-QQ$44),(QP$44-Sheep!$R$322-Sheep!$N$253                                )&lt;=0),"WeanAlt2","")
&amp;IFERROR(IF(AND((QP$44-QP49                                                                                     )&gt;(QP$44-QQ$44),(QP$44-QP49                                                                                     )&lt;=0),"Join-"    &amp;QP48,""),"")
&amp;IFERROR(IF(AND((QP$44-QP49-INDEX(Sheep!$V$327:$V$334,QP48,1))&gt;(QP$44-QQ$44),(QP$44-QP49-INDEX(Sheep!$V$327:$V$334,QP48,1))&lt;=0),"Scan-"  &amp;QP48,""),"")
&amp;IFERROR(IF(AND((QP$44-QP49-150                                                                            )&gt;(QP$44-QQ$44),(QP$44-QP49-150                                                                             )&lt;=0),"Birth-" &amp;QP48,""),"")
&amp;IFERROR(IF(AND((QP$44-QP49-150-Sheep!$R$320                                           )&gt;(QP$44-QQ$44),(QP$44-QP49-150-Sheep!$R$320                                            )&lt;=0),"Wean-"&amp;QP48,""),"")
&amp;IFERROR(IF(AND((QP$44-QP49-150-Sheep!$R$321                                           )&gt;(QP$44-QQ$44),(QP$44-QP49-150-Sheep!$R$321                                            )&lt;=0),"Alt1-"   &amp;QP48,""),"")
&amp;IFERROR(IF(AND((QP$44-QP49-150-Sheep!$R$322                                           )&gt;(QP$44-QQ$44),(QP$44-QP49-150-Sheep!$R$322                                            )&lt;=0),"Alt2-"   &amp;QP48,""),"")</f>
        <v/>
      </c>
      <c r="QQ50" s="440" t="str">
        <f xml:space="preserve">                    IF(AND((QQ$44                                  -Sheep!$N$253                               )&gt;(QQ$44-QR$44),(QQ$44                                  -Sheep!$N$253                                )&lt;=0),"Born","")
&amp;                   IF(AND((QQ$44-Sheep!$R$320-Sheep!$N$253                                )&gt;(QQ$44-QR$44),(QQ$44-Sheep!$R$320-Sheep!$N$253                                )&lt;=0),"WeanStd","")
&amp;                   IF(AND((QQ$44-Sheep!$R$321-Sheep!$N$253                                )&gt;(QQ$44-QR$44),(QQ$44-Sheep!$R$321-Sheep!$N$253                                )&lt;=0),"WeanAlt1","")
&amp;                   IF(AND((QQ$44-Sheep!$R$322-Sheep!$N$253                                )&gt;(QQ$44-QR$44),(QQ$44-Sheep!$R$322-Sheep!$N$253                                )&lt;=0),"WeanAlt2","")
&amp;IFERROR(IF(AND((QQ$44-QQ49                                                                                     )&gt;(QQ$44-QR$44),(QQ$44-QQ49                                                                                     )&lt;=0),"Join-"    &amp;QQ48,""),"")
&amp;IFERROR(IF(AND((QQ$44-QQ49-INDEX(Sheep!$V$327:$V$334,QQ48,1))&gt;(QQ$44-QR$44),(QQ$44-QQ49-INDEX(Sheep!$V$327:$V$334,QQ48,1))&lt;=0),"Scan-"  &amp;QQ48,""),"")
&amp;IFERROR(IF(AND((QQ$44-QQ49-150                                                                            )&gt;(QQ$44-QR$44),(QQ$44-QQ49-150                                                                             )&lt;=0),"Birth-" &amp;QQ48,""),"")
&amp;IFERROR(IF(AND((QQ$44-QQ49-150-Sheep!$R$320                                           )&gt;(QQ$44-QR$44),(QQ$44-QQ49-150-Sheep!$R$320                                            )&lt;=0),"Wean-"&amp;QQ48,""),"")
&amp;IFERROR(IF(AND((QQ$44-QQ49-150-Sheep!$R$321                                           )&gt;(QQ$44-QR$44),(QQ$44-QQ49-150-Sheep!$R$321                                            )&lt;=0),"Alt1-"   &amp;QQ48,""),"")
&amp;IFERROR(IF(AND((QQ$44-QQ49-150-Sheep!$R$322                                           )&gt;(QQ$44-QR$44),(QQ$44-QQ49-150-Sheep!$R$322                                            )&lt;=0),"Alt2-"   &amp;QQ48,""),"")</f>
        <v/>
      </c>
      <c r="QR50" s="440" t="str">
        <f xml:space="preserve">                    IF(AND((QR$44                                  -Sheep!$N$253                               )&gt;(QR$44-QS$44),(QR$44                                  -Sheep!$N$253                                )&lt;=0),"Born","")
&amp;                   IF(AND((QR$44-Sheep!$R$320-Sheep!$N$253                                )&gt;(QR$44-QS$44),(QR$44-Sheep!$R$320-Sheep!$N$253                                )&lt;=0),"WeanStd","")
&amp;                   IF(AND((QR$44-Sheep!$R$321-Sheep!$N$253                                )&gt;(QR$44-QS$44),(QR$44-Sheep!$R$321-Sheep!$N$253                                )&lt;=0),"WeanAlt1","")
&amp;                   IF(AND((QR$44-Sheep!$R$322-Sheep!$N$253                                )&gt;(QR$44-QS$44),(QR$44-Sheep!$R$322-Sheep!$N$253                                )&lt;=0),"WeanAlt2","")
&amp;IFERROR(IF(AND((QR$44-QR49                                                                                     )&gt;(QR$44-QS$44),(QR$44-QR49                                                                                     )&lt;=0),"Join-"    &amp;QR48,""),"")
&amp;IFERROR(IF(AND((QR$44-QR49-INDEX(Sheep!$V$327:$V$334,QR48,1))&gt;(QR$44-QS$44),(QR$44-QR49-INDEX(Sheep!$V$327:$V$334,QR48,1))&lt;=0),"Scan-"  &amp;QR48,""),"")
&amp;IFERROR(IF(AND((QR$44-QR49-150                                                                            )&gt;(QR$44-QS$44),(QR$44-QR49-150                                                                             )&lt;=0),"Birth-" &amp;QR48,""),"")
&amp;IFERROR(IF(AND((QR$44-QR49-150-Sheep!$R$320                                           )&gt;(QR$44-QS$44),(QR$44-QR49-150-Sheep!$R$320                                            )&lt;=0),"Wean-"&amp;QR48,""),"")
&amp;IFERROR(IF(AND((QR$44-QR49-150-Sheep!$R$321                                           )&gt;(QR$44-QS$44),(QR$44-QR49-150-Sheep!$R$321                                            )&lt;=0),"Alt1-"   &amp;QR48,""),"")
&amp;IFERROR(IF(AND((QR$44-QR49-150-Sheep!$R$322                                           )&gt;(QR$44-QS$44),(QR$44-QR49-150-Sheep!$R$322                                            )&lt;=0),"Alt2-"   &amp;QR48,""),"")</f>
        <v/>
      </c>
      <c r="QS50" s="440" t="str">
        <f xml:space="preserve">                    IF(AND((QS$44                                  -Sheep!$N$253                               )&gt;(QS$44-QT$44),(QS$44                                  -Sheep!$N$253                                )&lt;=0),"Born","")
&amp;                   IF(AND((QS$44-Sheep!$R$320-Sheep!$N$253                                )&gt;(QS$44-QT$44),(QS$44-Sheep!$R$320-Sheep!$N$253                                )&lt;=0),"WeanStd","")
&amp;                   IF(AND((QS$44-Sheep!$R$321-Sheep!$N$253                                )&gt;(QS$44-QT$44),(QS$44-Sheep!$R$321-Sheep!$N$253                                )&lt;=0),"WeanAlt1","")
&amp;                   IF(AND((QS$44-Sheep!$R$322-Sheep!$N$253                                )&gt;(QS$44-QT$44),(QS$44-Sheep!$R$322-Sheep!$N$253                                )&lt;=0),"WeanAlt2","")
&amp;IFERROR(IF(AND((QS$44-QS49                                                                                     )&gt;(QS$44-QT$44),(QS$44-QS49                                                                                     )&lt;=0),"Join-"    &amp;QS48,""),"")
&amp;IFERROR(IF(AND((QS$44-QS49-INDEX(Sheep!$V$327:$V$334,QS48,1))&gt;(QS$44-QT$44),(QS$44-QS49-INDEX(Sheep!$V$327:$V$334,QS48,1))&lt;=0),"Scan-"  &amp;QS48,""),"")
&amp;IFERROR(IF(AND((QS$44-QS49-150                                                                            )&gt;(QS$44-QT$44),(QS$44-QS49-150                                                                             )&lt;=0),"Birth-" &amp;QS48,""),"")
&amp;IFERROR(IF(AND((QS$44-QS49-150-Sheep!$R$320                                           )&gt;(QS$44-QT$44),(QS$44-QS49-150-Sheep!$R$320                                            )&lt;=0),"Wean-"&amp;QS48,""),"")
&amp;IFERROR(IF(AND((QS$44-QS49-150-Sheep!$R$321                                           )&gt;(QS$44-QT$44),(QS$44-QS49-150-Sheep!$R$321                                            )&lt;=0),"Alt1-"   &amp;QS48,""),"")
&amp;IFERROR(IF(AND((QS$44-QS49-150-Sheep!$R$322                                           )&gt;(QS$44-QT$44),(QS$44-QS49-150-Sheep!$R$322                                            )&lt;=0),"Alt2-"   &amp;QS48,""),"")</f>
        <v/>
      </c>
      <c r="QT50" s="440" t="str">
        <f xml:space="preserve">                    IF(AND((QT$44                                  -Sheep!$N$253                               )&gt;(QT$44-QU$44),(QT$44                                  -Sheep!$N$253                                )&lt;=0),"Born","")
&amp;                   IF(AND((QT$44-Sheep!$R$320-Sheep!$N$253                                )&gt;(QT$44-QU$44),(QT$44-Sheep!$R$320-Sheep!$N$253                                )&lt;=0),"WeanStd","")
&amp;                   IF(AND((QT$44-Sheep!$R$321-Sheep!$N$253                                )&gt;(QT$44-QU$44),(QT$44-Sheep!$R$321-Sheep!$N$253                                )&lt;=0),"WeanAlt1","")
&amp;                   IF(AND((QT$44-Sheep!$R$322-Sheep!$N$253                                )&gt;(QT$44-QU$44),(QT$44-Sheep!$R$322-Sheep!$N$253                                )&lt;=0),"WeanAlt2","")
&amp;IFERROR(IF(AND((QT$44-QT49                                                                                     )&gt;(QT$44-QU$44),(QT$44-QT49                                                                                     )&lt;=0),"Join-"    &amp;QT48,""),"")
&amp;IFERROR(IF(AND((QT$44-QT49-INDEX(Sheep!$V$327:$V$334,QT48,1))&gt;(QT$44-QU$44),(QT$44-QT49-INDEX(Sheep!$V$327:$V$334,QT48,1))&lt;=0),"Scan-"  &amp;QT48,""),"")
&amp;IFERROR(IF(AND((QT$44-QT49-150                                                                            )&gt;(QT$44-QU$44),(QT$44-QT49-150                                                                             )&lt;=0),"Birth-" &amp;QT48,""),"")
&amp;IFERROR(IF(AND((QT$44-QT49-150-Sheep!$R$320                                           )&gt;(QT$44-QU$44),(QT$44-QT49-150-Sheep!$R$320                                            )&lt;=0),"Wean-"&amp;QT48,""),"")
&amp;IFERROR(IF(AND((QT$44-QT49-150-Sheep!$R$321                                           )&gt;(QT$44-QU$44),(QT$44-QT49-150-Sheep!$R$321                                            )&lt;=0),"Alt1-"   &amp;QT48,""),"")
&amp;IFERROR(IF(AND((QT$44-QT49-150-Sheep!$R$322                                           )&gt;(QT$44-QU$44),(QT$44-QT49-150-Sheep!$R$322                                            )&lt;=0),"Alt2-"   &amp;QT48,""),"")</f>
        <v/>
      </c>
      <c r="QU50" s="440" t="str">
        <f xml:space="preserve">                    IF(AND((QU$44                                  -Sheep!$N$253                               )&gt;(QU$44-QV$44),(QU$44                                  -Sheep!$N$253                                )&lt;=0),"Born","")
&amp;                   IF(AND((QU$44-Sheep!$R$320-Sheep!$N$253                                )&gt;(QU$44-QV$44),(QU$44-Sheep!$R$320-Sheep!$N$253                                )&lt;=0),"WeanStd","")
&amp;                   IF(AND((QU$44-Sheep!$R$321-Sheep!$N$253                                )&gt;(QU$44-QV$44),(QU$44-Sheep!$R$321-Sheep!$N$253                                )&lt;=0),"WeanAlt1","")
&amp;                   IF(AND((QU$44-Sheep!$R$322-Sheep!$N$253                                )&gt;(QU$44-QV$44),(QU$44-Sheep!$R$322-Sheep!$N$253                                )&lt;=0),"WeanAlt2","")
&amp;IFERROR(IF(AND((QU$44-QU49                                                                                     )&gt;(QU$44-QV$44),(QU$44-QU49                                                                                     )&lt;=0),"Join-"    &amp;QU48,""),"")
&amp;IFERROR(IF(AND((QU$44-QU49-INDEX(Sheep!$V$327:$V$334,QU48,1))&gt;(QU$44-QV$44),(QU$44-QU49-INDEX(Sheep!$V$327:$V$334,QU48,1))&lt;=0),"Scan-"  &amp;QU48,""),"")
&amp;IFERROR(IF(AND((QU$44-QU49-150                                                                            )&gt;(QU$44-QV$44),(QU$44-QU49-150                                                                             )&lt;=0),"Birth-" &amp;QU48,""),"")
&amp;IFERROR(IF(AND((QU$44-QU49-150-Sheep!$R$320                                           )&gt;(QU$44-QV$44),(QU$44-QU49-150-Sheep!$R$320                                            )&lt;=0),"Wean-"&amp;QU48,""),"")
&amp;IFERROR(IF(AND((QU$44-QU49-150-Sheep!$R$321                                           )&gt;(QU$44-QV$44),(QU$44-QU49-150-Sheep!$R$321                                            )&lt;=0),"Alt1-"   &amp;QU48,""),"")
&amp;IFERROR(IF(AND((QU$44-QU49-150-Sheep!$R$322                                           )&gt;(QU$44-QV$44),(QU$44-QU49-150-Sheep!$R$322                                            )&lt;=0),"Alt2-"   &amp;QU48,""),"")</f>
        <v/>
      </c>
      <c r="QV50" s="440" t="str">
        <f xml:space="preserve">                    IF(AND((QV$44                                  -Sheep!$N$253                               )&gt;(QV$44-QW$44),(QV$44                                  -Sheep!$N$253                                )&lt;=0),"Born","")
&amp;                   IF(AND((QV$44-Sheep!$R$320-Sheep!$N$253                                )&gt;(QV$44-QW$44),(QV$44-Sheep!$R$320-Sheep!$N$253                                )&lt;=0),"WeanStd","")
&amp;                   IF(AND((QV$44-Sheep!$R$321-Sheep!$N$253                                )&gt;(QV$44-QW$44),(QV$44-Sheep!$R$321-Sheep!$N$253                                )&lt;=0),"WeanAlt1","")
&amp;                   IF(AND((QV$44-Sheep!$R$322-Sheep!$N$253                                )&gt;(QV$44-QW$44),(QV$44-Sheep!$R$322-Sheep!$N$253                                )&lt;=0),"WeanAlt2","")
&amp;IFERROR(IF(AND((QV$44-QV49                                                                                     )&gt;(QV$44-QW$44),(QV$44-QV49                                                                                     )&lt;=0),"Join-"    &amp;QV48,""),"")
&amp;IFERROR(IF(AND((QV$44-QV49-INDEX(Sheep!$V$327:$V$334,QV48,1))&gt;(QV$44-QW$44),(QV$44-QV49-INDEX(Sheep!$V$327:$V$334,QV48,1))&lt;=0),"Scan-"  &amp;QV48,""),"")
&amp;IFERROR(IF(AND((QV$44-QV49-150                                                                            )&gt;(QV$44-QW$44),(QV$44-QV49-150                                                                             )&lt;=0),"Birth-" &amp;QV48,""),"")
&amp;IFERROR(IF(AND((QV$44-QV49-150-Sheep!$R$320                                           )&gt;(QV$44-QW$44),(QV$44-QV49-150-Sheep!$R$320                                            )&lt;=0),"Wean-"&amp;QV48,""),"")
&amp;IFERROR(IF(AND((QV$44-QV49-150-Sheep!$R$321                                           )&gt;(QV$44-QW$44),(QV$44-QV49-150-Sheep!$R$321                                            )&lt;=0),"Alt1-"   &amp;QV48,""),"")
&amp;IFERROR(IF(AND((QV$44-QV49-150-Sheep!$R$322                                           )&gt;(QV$44-QW$44),(QV$44-QV49-150-Sheep!$R$322                                            )&lt;=0),"Alt2-"   &amp;QV48,""),"")</f>
        <v>Wean-8</v>
      </c>
      <c r="QW50" s="440" t="str">
        <f xml:space="preserve">                    IF(AND((QW$44                                  -Sheep!$N$253                               )&gt;(QW$44-QX$44),(QW$44                                  -Sheep!$N$253                                )&lt;=0),"Born","")
&amp;                   IF(AND((QW$44-Sheep!$R$320-Sheep!$N$253                                )&gt;(QW$44-QX$44),(QW$44-Sheep!$R$320-Sheep!$N$253                                )&lt;=0),"WeanStd","")
&amp;                   IF(AND((QW$44-Sheep!$R$321-Sheep!$N$253                                )&gt;(QW$44-QX$44),(QW$44-Sheep!$R$321-Sheep!$N$253                                )&lt;=0),"WeanAlt1","")
&amp;                   IF(AND((QW$44-Sheep!$R$322-Sheep!$N$253                                )&gt;(QW$44-QX$44),(QW$44-Sheep!$R$322-Sheep!$N$253                                )&lt;=0),"WeanAlt2","")
&amp;IFERROR(IF(AND((QW$44-QW49                                                                                     )&gt;(QW$44-QX$44),(QW$44-QW49                                                                                     )&lt;=0),"Join-"    &amp;QW48,""),"")
&amp;IFERROR(IF(AND((QW$44-QW49-INDEX(Sheep!$V$327:$V$334,QW48,1))&gt;(QW$44-QX$44),(QW$44-QW49-INDEX(Sheep!$V$327:$V$334,QW48,1))&lt;=0),"Scan-"  &amp;QW48,""),"")
&amp;IFERROR(IF(AND((QW$44-QW49-150                                                                            )&gt;(QW$44-QX$44),(QW$44-QW49-150                                                                             )&lt;=0),"Birth-" &amp;QW48,""),"")
&amp;IFERROR(IF(AND((QW$44-QW49-150-Sheep!$R$320                                           )&gt;(QW$44-QX$44),(QW$44-QW49-150-Sheep!$R$320                                            )&lt;=0),"Wean-"&amp;QW48,""),"")
&amp;IFERROR(IF(AND((QW$44-QW49-150-Sheep!$R$321                                           )&gt;(QW$44-QX$44),(QW$44-QW49-150-Sheep!$R$321                                            )&lt;=0),"Alt1-"   &amp;QW48,""),"")
&amp;IFERROR(IF(AND((QW$44-QW49-150-Sheep!$R$322                                           )&gt;(QW$44-QX$44),(QW$44-QW49-150-Sheep!$R$322                                            )&lt;=0),"Alt2-"   &amp;QW48,""),"")</f>
        <v/>
      </c>
      <c r="QX50" s="440" t="str">
        <f xml:space="preserve">                    IF(AND((QX$44                                  -Sheep!$N$253                               )&gt;(QX$44-QY$44),(QX$44                                  -Sheep!$N$253                                )&lt;=0),"Born","")
&amp;                   IF(AND((QX$44-Sheep!$R$320-Sheep!$N$253                                )&gt;(QX$44-QY$44),(QX$44-Sheep!$R$320-Sheep!$N$253                                )&lt;=0),"WeanStd","")
&amp;                   IF(AND((QX$44-Sheep!$R$321-Sheep!$N$253                                )&gt;(QX$44-QY$44),(QX$44-Sheep!$R$321-Sheep!$N$253                                )&lt;=0),"WeanAlt1","")
&amp;                   IF(AND((QX$44-Sheep!$R$322-Sheep!$N$253                                )&gt;(QX$44-QY$44),(QX$44-Sheep!$R$322-Sheep!$N$253                                )&lt;=0),"WeanAlt2","")
&amp;IFERROR(IF(AND((QX$44-QX49                                                                                     )&gt;(QX$44-QY$44),(QX$44-QX49                                                                                     )&lt;=0),"Join-"    &amp;QX48,""),"")
&amp;IFERROR(IF(AND((QX$44-QX49-INDEX(Sheep!$V$327:$V$334,QX48,1))&gt;(QX$44-QY$44),(QX$44-QX49-INDEX(Sheep!$V$327:$V$334,QX48,1))&lt;=0),"Scan-"  &amp;QX48,""),"")
&amp;IFERROR(IF(AND((QX$44-QX49-150                                                                            )&gt;(QX$44-QY$44),(QX$44-QX49-150                                                                             )&lt;=0),"Birth-" &amp;QX48,""),"")
&amp;IFERROR(IF(AND((QX$44-QX49-150-Sheep!$R$320                                           )&gt;(QX$44-QY$44),(QX$44-QX49-150-Sheep!$R$320                                            )&lt;=0),"Wean-"&amp;QX48,""),"")
&amp;IFERROR(IF(AND((QX$44-QX49-150-Sheep!$R$321                                           )&gt;(QX$44-QY$44),(QX$44-QX49-150-Sheep!$R$321                                            )&lt;=0),"Alt1-"   &amp;QX48,""),"")
&amp;IFERROR(IF(AND((QX$44-QX49-150-Sheep!$R$322                                           )&gt;(QX$44-QY$44),(QX$44-QX49-150-Sheep!$R$322                                            )&lt;=0),"Alt2-"   &amp;QX48,""),"")</f>
        <v/>
      </c>
      <c r="QY50" s="440" t="str">
        <f xml:space="preserve">                    IF(AND((QY$44                                  -Sheep!$N$253                               )&gt;(QY$44-QZ$44),(QY$44                                  -Sheep!$N$253                                )&lt;=0),"Born","")
&amp;                   IF(AND((QY$44-Sheep!$R$320-Sheep!$N$253                                )&gt;(QY$44-QZ$44),(QY$44-Sheep!$R$320-Sheep!$N$253                                )&lt;=0),"WeanStd","")
&amp;                   IF(AND((QY$44-Sheep!$R$321-Sheep!$N$253                                )&gt;(QY$44-QZ$44),(QY$44-Sheep!$R$321-Sheep!$N$253                                )&lt;=0),"WeanAlt1","")
&amp;                   IF(AND((QY$44-Sheep!$R$322-Sheep!$N$253                                )&gt;(QY$44-QZ$44),(QY$44-Sheep!$R$322-Sheep!$N$253                                )&lt;=0),"WeanAlt2","")
&amp;IFERROR(IF(AND((QY$44-QY49                                                                                     )&gt;(QY$44-QZ$44),(QY$44-QY49                                                                                     )&lt;=0),"Join-"    &amp;QY48,""),"")
&amp;IFERROR(IF(AND((QY$44-QY49-INDEX(Sheep!$V$327:$V$334,QY48,1))&gt;(QY$44-QZ$44),(QY$44-QY49-INDEX(Sheep!$V$327:$V$334,QY48,1))&lt;=0),"Scan-"  &amp;QY48,""),"")
&amp;IFERROR(IF(AND((QY$44-QY49-150                                                                            )&gt;(QY$44-QZ$44),(QY$44-QY49-150                                                                             )&lt;=0),"Birth-" &amp;QY48,""),"")
&amp;IFERROR(IF(AND((QY$44-QY49-150-Sheep!$R$320                                           )&gt;(QY$44-QZ$44),(QY$44-QY49-150-Sheep!$R$320                                            )&lt;=0),"Wean-"&amp;QY48,""),"")
&amp;IFERROR(IF(AND((QY$44-QY49-150-Sheep!$R$321                                           )&gt;(QY$44-QZ$44),(QY$44-QY49-150-Sheep!$R$321                                            )&lt;=0),"Alt1-"   &amp;QY48,""),"")
&amp;IFERROR(IF(AND((QY$44-QY49-150-Sheep!$R$322                                           )&gt;(QY$44-QZ$44),(QY$44-QY49-150-Sheep!$R$322                                            )&lt;=0),"Alt2-"   &amp;QY48,""),"")</f>
        <v/>
      </c>
      <c r="QZ50" s="440" t="str">
        <f xml:space="preserve">                    IF(AND((QZ$44                                  -Sheep!$N$253                               )&gt;(QZ$44-RA$44),(QZ$44                                  -Sheep!$N$253                                )&lt;=0),"Born","")
&amp;                   IF(AND((QZ$44-Sheep!$R$320-Sheep!$N$253                                )&gt;(QZ$44-RA$44),(QZ$44-Sheep!$R$320-Sheep!$N$253                                )&lt;=0),"WeanStd","")
&amp;                   IF(AND((QZ$44-Sheep!$R$321-Sheep!$N$253                                )&gt;(QZ$44-RA$44),(QZ$44-Sheep!$R$321-Sheep!$N$253                                )&lt;=0),"WeanAlt1","")
&amp;                   IF(AND((QZ$44-Sheep!$R$322-Sheep!$N$253                                )&gt;(QZ$44-RA$44),(QZ$44-Sheep!$R$322-Sheep!$N$253                                )&lt;=0),"WeanAlt2","")
&amp;IFERROR(IF(AND((QZ$44-QZ49                                                                                     )&gt;(QZ$44-RA$44),(QZ$44-QZ49                                                                                     )&lt;=0),"Join-"    &amp;QZ48,""),"")
&amp;IFERROR(IF(AND((QZ$44-QZ49-INDEX(Sheep!$V$327:$V$334,QZ48,1))&gt;(QZ$44-RA$44),(QZ$44-QZ49-INDEX(Sheep!$V$327:$V$334,QZ48,1))&lt;=0),"Scan-"  &amp;QZ48,""),"")
&amp;IFERROR(IF(AND((QZ$44-QZ49-150                                                                            )&gt;(QZ$44-RA$44),(QZ$44-QZ49-150                                                                             )&lt;=0),"Birth-" &amp;QZ48,""),"")
&amp;IFERROR(IF(AND((QZ$44-QZ49-150-Sheep!$R$320                                           )&gt;(QZ$44-RA$44),(QZ$44-QZ49-150-Sheep!$R$320                                            )&lt;=0),"Wean-"&amp;QZ48,""),"")
&amp;IFERROR(IF(AND((QZ$44-QZ49-150-Sheep!$R$321                                           )&gt;(QZ$44-RA$44),(QZ$44-QZ49-150-Sheep!$R$321                                            )&lt;=0),"Alt1-"   &amp;QZ48,""),"")
&amp;IFERROR(IF(AND((QZ$44-QZ49-150-Sheep!$R$322                                           )&gt;(QZ$44-RA$44),(QZ$44-QZ49-150-Sheep!$R$322                                            )&lt;=0),"Alt2-"   &amp;QZ48,""),"")</f>
        <v>Alt1-8</v>
      </c>
      <c r="RA50" s="440" t="str">
        <f xml:space="preserve">                    IF(AND((RA$44                                  -Sheep!$N$253                               )&gt;(RA$44-RB$44),(RA$44                                  -Sheep!$N$253                                )&lt;=0),"Born","")
&amp;                   IF(AND((RA$44-Sheep!$R$320-Sheep!$N$253                                )&gt;(RA$44-RB$44),(RA$44-Sheep!$R$320-Sheep!$N$253                                )&lt;=0),"WeanStd","")
&amp;                   IF(AND((RA$44-Sheep!$R$321-Sheep!$N$253                                )&gt;(RA$44-RB$44),(RA$44-Sheep!$R$321-Sheep!$N$253                                )&lt;=0),"WeanAlt1","")
&amp;                   IF(AND((RA$44-Sheep!$R$322-Sheep!$N$253                                )&gt;(RA$44-RB$44),(RA$44-Sheep!$R$322-Sheep!$N$253                                )&lt;=0),"WeanAlt2","")
&amp;IFERROR(IF(AND((RA$44-RA49                                                                                     )&gt;(RA$44-RB$44),(RA$44-RA49                                                                                     )&lt;=0),"Join-"    &amp;RA48,""),"")
&amp;IFERROR(IF(AND((RA$44-RA49-INDEX(Sheep!$V$327:$V$334,RA48,1))&gt;(RA$44-RB$44),(RA$44-RA49-INDEX(Sheep!$V$327:$V$334,RA48,1))&lt;=0),"Scan-"  &amp;RA48,""),"")
&amp;IFERROR(IF(AND((RA$44-RA49-150                                                                            )&gt;(RA$44-RB$44),(RA$44-RA49-150                                                                             )&lt;=0),"Birth-" &amp;RA48,""),"")
&amp;IFERROR(IF(AND((RA$44-RA49-150-Sheep!$R$320                                           )&gt;(RA$44-RB$44),(RA$44-RA49-150-Sheep!$R$320                                            )&lt;=0),"Wean-"&amp;RA48,""),"")
&amp;IFERROR(IF(AND((RA$44-RA49-150-Sheep!$R$321                                           )&gt;(RA$44-RB$44),(RA$44-RA49-150-Sheep!$R$321                                            )&lt;=0),"Alt1-"   &amp;RA48,""),"")
&amp;IFERROR(IF(AND((RA$44-RA49-150-Sheep!$R$322                                           )&gt;(RA$44-RB$44),(RA$44-RA49-150-Sheep!$R$322                                            )&lt;=0),"Alt2-"   &amp;RA48,""),"")</f>
        <v/>
      </c>
      <c r="RB50" s="440" t="str">
        <f xml:space="preserve">                    IF(AND((RB$44                                  -Sheep!$N$253                               )&gt;(RB$44-RC$44),(RB$44                                  -Sheep!$N$253                                )&lt;=0),"Born","")
&amp;                   IF(AND((RB$44-Sheep!$R$320-Sheep!$N$253                                )&gt;(RB$44-RC$44),(RB$44-Sheep!$R$320-Sheep!$N$253                                )&lt;=0),"WeanStd","")
&amp;                   IF(AND((RB$44-Sheep!$R$321-Sheep!$N$253                                )&gt;(RB$44-RC$44),(RB$44-Sheep!$R$321-Sheep!$N$253                                )&lt;=0),"WeanAlt1","")
&amp;                   IF(AND((RB$44-Sheep!$R$322-Sheep!$N$253                                )&gt;(RB$44-RC$44),(RB$44-Sheep!$R$322-Sheep!$N$253                                )&lt;=0),"WeanAlt2","")
&amp;IFERROR(IF(AND((RB$44-RB49                                                                                     )&gt;(RB$44-RC$44),(RB$44-RB49                                                                                     )&lt;=0),"Join-"    &amp;RB48,""),"")
&amp;IFERROR(IF(AND((RB$44-RB49-INDEX(Sheep!$V$327:$V$334,RB48,1))&gt;(RB$44-RC$44),(RB$44-RB49-INDEX(Sheep!$V$327:$V$334,RB48,1))&lt;=0),"Scan-"  &amp;RB48,""),"")
&amp;IFERROR(IF(AND((RB$44-RB49-150                                                                            )&gt;(RB$44-RC$44),(RB$44-RB49-150                                                                             )&lt;=0),"Birth-" &amp;RB48,""),"")
&amp;IFERROR(IF(AND((RB$44-RB49-150-Sheep!$R$320                                           )&gt;(RB$44-RC$44),(RB$44-RB49-150-Sheep!$R$320                                            )&lt;=0),"Wean-"&amp;RB48,""),"")
&amp;IFERROR(IF(AND((RB$44-RB49-150-Sheep!$R$321                                           )&gt;(RB$44-RC$44),(RB$44-RB49-150-Sheep!$R$321                                            )&lt;=0),"Alt1-"   &amp;RB48,""),"")
&amp;IFERROR(IF(AND((RB$44-RB49-150-Sheep!$R$322                                           )&gt;(RB$44-RC$44),(RB$44-RB49-150-Sheep!$R$322                                            )&lt;=0),"Alt2-"   &amp;RB48,""),"")</f>
        <v/>
      </c>
      <c r="RC50" s="440" t="str">
        <f xml:space="preserve">                    IF(AND((RC$44                                  -Sheep!$N$253                               )&gt;(RC$44-RD$44),(RC$44                                  -Sheep!$N$253                                )&lt;=0),"Born","")
&amp;                   IF(AND((RC$44-Sheep!$R$320-Sheep!$N$253                                )&gt;(RC$44-RD$44),(RC$44-Sheep!$R$320-Sheep!$N$253                                )&lt;=0),"WeanStd","")
&amp;                   IF(AND((RC$44-Sheep!$R$321-Sheep!$N$253                                )&gt;(RC$44-RD$44),(RC$44-Sheep!$R$321-Sheep!$N$253                                )&lt;=0),"WeanAlt1","")
&amp;                   IF(AND((RC$44-Sheep!$R$322-Sheep!$N$253                                )&gt;(RC$44-RD$44),(RC$44-Sheep!$R$322-Sheep!$N$253                                )&lt;=0),"WeanAlt2","")
&amp;IFERROR(IF(AND((RC$44-RC49                                                                                     )&gt;(RC$44-RD$44),(RC$44-RC49                                                                                     )&lt;=0),"Join-"    &amp;RC48,""),"")
&amp;IFERROR(IF(AND((RC$44-RC49-INDEX(Sheep!$V$327:$V$334,RC48,1))&gt;(RC$44-RD$44),(RC$44-RC49-INDEX(Sheep!$V$327:$V$334,RC48,1))&lt;=0),"Scan-"  &amp;RC48,""),"")
&amp;IFERROR(IF(AND((RC$44-RC49-150                                                                            )&gt;(RC$44-RD$44),(RC$44-RC49-150                                                                             )&lt;=0),"Birth-" &amp;RC48,""),"")
&amp;IFERROR(IF(AND((RC$44-RC49-150-Sheep!$R$320                                           )&gt;(RC$44-RD$44),(RC$44-RC49-150-Sheep!$R$320                                            )&lt;=0),"Wean-"&amp;RC48,""),"")
&amp;IFERROR(IF(AND((RC$44-RC49-150-Sheep!$R$321                                           )&gt;(RC$44-RD$44),(RC$44-RC49-150-Sheep!$R$321                                            )&lt;=0),"Alt1-"   &amp;RC48,""),"")
&amp;IFERROR(IF(AND((RC$44-RC49-150-Sheep!$R$322                                           )&gt;(RC$44-RD$44),(RC$44-RC49-150-Sheep!$R$322                                            )&lt;=0),"Alt2-"   &amp;RC48,""),"")</f>
        <v/>
      </c>
      <c r="RD50" s="440" t="str">
        <f xml:space="preserve">                    IF(AND((RD$44                                  -Sheep!$N$253                               )&gt;(RD$44-RE$44),(RD$44                                  -Sheep!$N$253                                )&lt;=0),"Born","")
&amp;                   IF(AND((RD$44-Sheep!$R$320-Sheep!$N$253                                )&gt;(RD$44-RE$44),(RD$44-Sheep!$R$320-Sheep!$N$253                                )&lt;=0),"WeanStd","")
&amp;                   IF(AND((RD$44-Sheep!$R$321-Sheep!$N$253                                )&gt;(RD$44-RE$44),(RD$44-Sheep!$R$321-Sheep!$N$253                                )&lt;=0),"WeanAlt1","")
&amp;                   IF(AND((RD$44-Sheep!$R$322-Sheep!$N$253                                )&gt;(RD$44-RE$44),(RD$44-Sheep!$R$322-Sheep!$N$253                                )&lt;=0),"WeanAlt2","")
&amp;IFERROR(IF(AND((RD$44-RD49                                                                                     )&gt;(RD$44-RE$44),(RD$44-RD49                                                                                     )&lt;=0),"Join-"    &amp;RD48,""),"")
&amp;IFERROR(IF(AND((RD$44-RD49-INDEX(Sheep!$V$327:$V$334,RD48,1))&gt;(RD$44-RE$44),(RD$44-RD49-INDEX(Sheep!$V$327:$V$334,RD48,1))&lt;=0),"Scan-"  &amp;RD48,""),"")
&amp;IFERROR(IF(AND((RD$44-RD49-150                                                                            )&gt;(RD$44-RE$44),(RD$44-RD49-150                                                                             )&lt;=0),"Birth-" &amp;RD48,""),"")
&amp;IFERROR(IF(AND((RD$44-RD49-150-Sheep!$R$320                                           )&gt;(RD$44-RE$44),(RD$44-RD49-150-Sheep!$R$320                                            )&lt;=0),"Wean-"&amp;RD48,""),"")
&amp;IFERROR(IF(AND((RD$44-RD49-150-Sheep!$R$321                                           )&gt;(RD$44-RE$44),(RD$44-RD49-150-Sheep!$R$321                                            )&lt;=0),"Alt1-"   &amp;RD48,""),"")
&amp;IFERROR(IF(AND((RD$44-RD49-150-Sheep!$R$322                                           )&gt;(RD$44-RE$44),(RD$44-RD49-150-Sheep!$R$322                                            )&lt;=0),"Alt2-"   &amp;RD48,""),"")</f>
        <v>Alt2-8</v>
      </c>
      <c r="RE50" s="440" t="str">
        <f xml:space="preserve">                    IF(AND((RE$44                                  -Sheep!$N$253                               )&gt;(RE$44-RF$44),(RE$44                                  -Sheep!$N$253                                )&lt;=0),"Born","")
&amp;                   IF(AND((RE$44-Sheep!$R$320-Sheep!$N$253                                )&gt;(RE$44-RF$44),(RE$44-Sheep!$R$320-Sheep!$N$253                                )&lt;=0),"WeanStd","")
&amp;                   IF(AND((RE$44-Sheep!$R$321-Sheep!$N$253                                )&gt;(RE$44-RF$44),(RE$44-Sheep!$R$321-Sheep!$N$253                                )&lt;=0),"WeanAlt1","")
&amp;                   IF(AND((RE$44-Sheep!$R$322-Sheep!$N$253                                )&gt;(RE$44-RF$44),(RE$44-Sheep!$R$322-Sheep!$N$253                                )&lt;=0),"WeanAlt2","")
&amp;IFERROR(IF(AND((RE$44-RE49                                                                                     )&gt;(RE$44-RF$44),(RE$44-RE49                                                                                     )&lt;=0),"Join-"    &amp;RE48,""),"")
&amp;IFERROR(IF(AND((RE$44-RE49-INDEX(Sheep!$V$327:$V$334,RE48,1))&gt;(RE$44-RF$44),(RE$44-RE49-INDEX(Sheep!$V$327:$V$334,RE48,1))&lt;=0),"Scan-"  &amp;RE48,""),"")
&amp;IFERROR(IF(AND((RE$44-RE49-150                                                                            )&gt;(RE$44-RF$44),(RE$44-RE49-150                                                                             )&lt;=0),"Birth-" &amp;RE48,""),"")
&amp;IFERROR(IF(AND((RE$44-RE49-150-Sheep!$R$320                                           )&gt;(RE$44-RF$44),(RE$44-RE49-150-Sheep!$R$320                                            )&lt;=0),"Wean-"&amp;RE48,""),"")
&amp;IFERROR(IF(AND((RE$44-RE49-150-Sheep!$R$321                                           )&gt;(RE$44-RF$44),(RE$44-RE49-150-Sheep!$R$321                                            )&lt;=0),"Alt1-"   &amp;RE48,""),"")
&amp;IFERROR(IF(AND((RE$44-RE49-150-Sheep!$R$322                                           )&gt;(RE$44-RF$44),(RE$44-RE49-150-Sheep!$R$322                                            )&lt;=0),"Alt2-"   &amp;RE48,""),"")</f>
        <v/>
      </c>
      <c r="RF50" s="440" t="str">
        <f xml:space="preserve">                    IF(AND((RF$44                                  -Sheep!$N$253                               )&gt;(RF$44-RG$44),(RF$44                                  -Sheep!$N$253                                )&lt;=0),"Born","")
&amp;                   IF(AND((RF$44-Sheep!$R$320-Sheep!$N$253                                )&gt;(RF$44-RG$44),(RF$44-Sheep!$R$320-Sheep!$N$253                                )&lt;=0),"WeanStd","")
&amp;                   IF(AND((RF$44-Sheep!$R$321-Sheep!$N$253                                )&gt;(RF$44-RG$44),(RF$44-Sheep!$R$321-Sheep!$N$253                                )&lt;=0),"WeanAlt1","")
&amp;                   IF(AND((RF$44-Sheep!$R$322-Sheep!$N$253                                )&gt;(RF$44-RG$44),(RF$44-Sheep!$R$322-Sheep!$N$253                                )&lt;=0),"WeanAlt2","")
&amp;IFERROR(IF(AND((RF$44-RF49                                                                                     )&gt;(RF$44-RG$44),(RF$44-RF49                                                                                     )&lt;=0),"Join-"    &amp;RF48,""),"")
&amp;IFERROR(IF(AND((RF$44-RF49-INDEX(Sheep!$V$327:$V$334,RF48,1))&gt;(RF$44-RG$44),(RF$44-RF49-INDEX(Sheep!$V$327:$V$334,RF48,1))&lt;=0),"Scan-"  &amp;RF48,""),"")
&amp;IFERROR(IF(AND((RF$44-RF49-150                                                                            )&gt;(RF$44-RG$44),(RF$44-RF49-150                                                                             )&lt;=0),"Birth-" &amp;RF48,""),"")
&amp;IFERROR(IF(AND((RF$44-RF49-150-Sheep!$R$320                                           )&gt;(RF$44-RG$44),(RF$44-RF49-150-Sheep!$R$320                                            )&lt;=0),"Wean-"&amp;RF48,""),"")
&amp;IFERROR(IF(AND((RF$44-RF49-150-Sheep!$R$321                                           )&gt;(RF$44-RG$44),(RF$44-RF49-150-Sheep!$R$321                                            )&lt;=0),"Alt1-"   &amp;RF48,""),"")
&amp;IFERROR(IF(AND((RF$44-RF49-150-Sheep!$R$322                                           )&gt;(RF$44-RG$44),(RF$44-RF49-150-Sheep!$R$322                                            )&lt;=0),"Alt2-"   &amp;RF48,""),"")</f>
        <v/>
      </c>
      <c r="RG50" s="440" t="str">
        <f xml:space="preserve">                    IF(AND((RG$44                                  -Sheep!$N$253                               )&gt;(RG$44-RH$44),(RG$44                                  -Sheep!$N$253                                )&lt;=0),"Born","")
&amp;                   IF(AND((RG$44-Sheep!$R$320-Sheep!$N$253                                )&gt;(RG$44-RH$44),(RG$44-Sheep!$R$320-Sheep!$N$253                                )&lt;=0),"WeanStd","")
&amp;                   IF(AND((RG$44-Sheep!$R$321-Sheep!$N$253                                )&gt;(RG$44-RH$44),(RG$44-Sheep!$R$321-Sheep!$N$253                                )&lt;=0),"WeanAlt1","")
&amp;                   IF(AND((RG$44-Sheep!$R$322-Sheep!$N$253                                )&gt;(RG$44-RH$44),(RG$44-Sheep!$R$322-Sheep!$N$253                                )&lt;=0),"WeanAlt2","")
&amp;IFERROR(IF(AND((RG$44-RG49                                                                                     )&gt;(RG$44-RH$44),(RG$44-RG49                                                                                     )&lt;=0),"Join-"    &amp;RG48,""),"")
&amp;IFERROR(IF(AND((RG$44-RG49-INDEX(Sheep!$V$327:$V$334,RG48,1))&gt;(RG$44-RH$44),(RG$44-RG49-INDEX(Sheep!$V$327:$V$334,RG48,1))&lt;=0),"Scan-"  &amp;RG48,""),"")
&amp;IFERROR(IF(AND((RG$44-RG49-150                                                                            )&gt;(RG$44-RH$44),(RG$44-RG49-150                                                                             )&lt;=0),"Birth-" &amp;RG48,""),"")
&amp;IFERROR(IF(AND((RG$44-RG49-150-Sheep!$R$320                                           )&gt;(RG$44-RH$44),(RG$44-RG49-150-Sheep!$R$320                                            )&lt;=0),"Wean-"&amp;RG48,""),"")
&amp;IFERROR(IF(AND((RG$44-RG49-150-Sheep!$R$321                                           )&gt;(RG$44-RH$44),(RG$44-RG49-150-Sheep!$R$321                                            )&lt;=0),"Alt1-"   &amp;RG48,""),"")
&amp;IFERROR(IF(AND((RG$44-RG49-150-Sheep!$R$322                                           )&gt;(RG$44-RH$44),(RG$44-RG49-150-Sheep!$R$322                                            )&lt;=0),"Alt2-"   &amp;RG48,""),"")</f>
        <v/>
      </c>
      <c r="RH50" s="440" t="str">
        <f xml:space="preserve">                    IF(AND((RH$44                                  -Sheep!$N$253                               )&gt;(RH$44-RI$44),(RH$44                                  -Sheep!$N$253                                )&lt;=0),"Born","")
&amp;                   IF(AND((RH$44-Sheep!$R$320-Sheep!$N$253                                )&gt;(RH$44-RI$44),(RH$44-Sheep!$R$320-Sheep!$N$253                                )&lt;=0),"WeanStd","")
&amp;                   IF(AND((RH$44-Sheep!$R$321-Sheep!$N$253                                )&gt;(RH$44-RI$44),(RH$44-Sheep!$R$321-Sheep!$N$253                                )&lt;=0),"WeanAlt1","")
&amp;                   IF(AND((RH$44-Sheep!$R$322-Sheep!$N$253                                )&gt;(RH$44-RI$44),(RH$44-Sheep!$R$322-Sheep!$N$253                                )&lt;=0),"WeanAlt2","")
&amp;IFERROR(IF(AND((RH$44-RH49                                                                                     )&gt;(RH$44-RI$44),(RH$44-RH49                                                                                     )&lt;=0),"Join-"    &amp;RH48,""),"")
&amp;IFERROR(IF(AND((RH$44-RH49-INDEX(Sheep!$V$327:$V$334,RH48,1))&gt;(RH$44-RI$44),(RH$44-RH49-INDEX(Sheep!$V$327:$V$334,RH48,1))&lt;=0),"Scan-"  &amp;RH48,""),"")
&amp;IFERROR(IF(AND((RH$44-RH49-150                                                                            )&gt;(RH$44-RI$44),(RH$44-RH49-150                                                                             )&lt;=0),"Birth-" &amp;RH48,""),"")
&amp;IFERROR(IF(AND((RH$44-RH49-150-Sheep!$R$320                                           )&gt;(RH$44-RI$44),(RH$44-RH49-150-Sheep!$R$320                                            )&lt;=0),"Wean-"&amp;RH48,""),"")
&amp;IFERROR(IF(AND((RH$44-RH49-150-Sheep!$R$321                                           )&gt;(RH$44-RI$44),(RH$44-RH49-150-Sheep!$R$321                                            )&lt;=0),"Alt1-"   &amp;RH48,""),"")
&amp;IFERROR(IF(AND((RH$44-RH49-150-Sheep!$R$322                                           )&gt;(RH$44-RI$44),(RH$44-RH49-150-Sheep!$R$322                                            )&lt;=0),"Alt2-"   &amp;RH48,""),"")</f>
        <v/>
      </c>
      <c r="RI50" s="440" t="str">
        <f xml:space="preserve">                    IF(AND((RI$44                                  -Sheep!$N$253                               )&gt;(RI$44-RJ$44),(RI$44                                  -Sheep!$N$253                                )&lt;=0),"Born","")
&amp;                   IF(AND((RI$44-Sheep!$R$320-Sheep!$N$253                                )&gt;(RI$44-RJ$44),(RI$44-Sheep!$R$320-Sheep!$N$253                                )&lt;=0),"WeanStd","")
&amp;                   IF(AND((RI$44-Sheep!$R$321-Sheep!$N$253                                )&gt;(RI$44-RJ$44),(RI$44-Sheep!$R$321-Sheep!$N$253                                )&lt;=0),"WeanAlt1","")
&amp;                   IF(AND((RI$44-Sheep!$R$322-Sheep!$N$253                                )&gt;(RI$44-RJ$44),(RI$44-Sheep!$R$322-Sheep!$N$253                                )&lt;=0),"WeanAlt2","")
&amp;IFERROR(IF(AND((RI$44-RI49                                                                                     )&gt;(RI$44-RJ$44),(RI$44-RI49                                                                                     )&lt;=0),"Join-"    &amp;RI48,""),"")
&amp;IFERROR(IF(AND((RI$44-RI49-INDEX(Sheep!$V$327:$V$334,RI48,1))&gt;(RI$44-RJ$44),(RI$44-RI49-INDEX(Sheep!$V$327:$V$334,RI48,1))&lt;=0),"Scan-"  &amp;RI48,""),"")
&amp;IFERROR(IF(AND((RI$44-RI49-150                                                                            )&gt;(RI$44-RJ$44),(RI$44-RI49-150                                                                             )&lt;=0),"Birth-" &amp;RI48,""),"")
&amp;IFERROR(IF(AND((RI$44-RI49-150-Sheep!$R$320                                           )&gt;(RI$44-RJ$44),(RI$44-RI49-150-Sheep!$R$320                                            )&lt;=0),"Wean-"&amp;RI48,""),"")
&amp;IFERROR(IF(AND((RI$44-RI49-150-Sheep!$R$321                                           )&gt;(RI$44-RJ$44),(RI$44-RI49-150-Sheep!$R$321                                            )&lt;=0),"Alt1-"   &amp;RI48,""),"")
&amp;IFERROR(IF(AND((RI$44-RI49-150-Sheep!$R$322                                           )&gt;(RI$44-RJ$44),(RI$44-RI49-150-Sheep!$R$322                                            )&lt;=0),"Alt2-"   &amp;RI48,""),"")</f>
        <v/>
      </c>
      <c r="RJ50" s="440" t="str">
        <f xml:space="preserve">                    IF(AND((RJ$44                                  -Sheep!$N$253                               )&gt;(RJ$44-RK$44),(RJ$44                                  -Sheep!$N$253                                )&lt;=0),"Born","")
&amp;                   IF(AND((RJ$44-Sheep!$R$320-Sheep!$N$253                                )&gt;(RJ$44-RK$44),(RJ$44-Sheep!$R$320-Sheep!$N$253                                )&lt;=0),"WeanStd","")
&amp;                   IF(AND((RJ$44-Sheep!$R$321-Sheep!$N$253                                )&gt;(RJ$44-RK$44),(RJ$44-Sheep!$R$321-Sheep!$N$253                                )&lt;=0),"WeanAlt1","")
&amp;                   IF(AND((RJ$44-Sheep!$R$322-Sheep!$N$253                                )&gt;(RJ$44-RK$44),(RJ$44-Sheep!$R$322-Sheep!$N$253                                )&lt;=0),"WeanAlt2","")
&amp;IFERROR(IF(AND((RJ$44-RJ49                                                                                     )&gt;(RJ$44-RK$44),(RJ$44-RJ49                                                                                     )&lt;=0),"Join-"    &amp;RJ48,""),"")
&amp;IFERROR(IF(AND((RJ$44-RJ49-INDEX(Sheep!$V$327:$V$334,RJ48,1))&gt;(RJ$44-RK$44),(RJ$44-RJ49-INDEX(Sheep!$V$327:$V$334,RJ48,1))&lt;=0),"Scan-"  &amp;RJ48,""),"")
&amp;IFERROR(IF(AND((RJ$44-RJ49-150                                                                            )&gt;(RJ$44-RK$44),(RJ$44-RJ49-150                                                                             )&lt;=0),"Birth-" &amp;RJ48,""),"")
&amp;IFERROR(IF(AND((RJ$44-RJ49-150-Sheep!$R$320                                           )&gt;(RJ$44-RK$44),(RJ$44-RJ49-150-Sheep!$R$320                                            )&lt;=0),"Wean-"&amp;RJ48,""),"")
&amp;IFERROR(IF(AND((RJ$44-RJ49-150-Sheep!$R$321                                           )&gt;(RJ$44-RK$44),(RJ$44-RJ49-150-Sheep!$R$321                                            )&lt;=0),"Alt1-"   &amp;RJ48,""),"")
&amp;IFERROR(IF(AND((RJ$44-RJ49-150-Sheep!$R$322                                           )&gt;(RJ$44-RK$44),(RJ$44-RJ49-150-Sheep!$R$322                                            )&lt;=0),"Alt2-"   &amp;RJ48,""),"")</f>
        <v/>
      </c>
      <c r="RK50" s="440" t="str">
        <f xml:space="preserve">                    IF(AND((RK$44                                  -Sheep!$N$253                               )&gt;(RK$44-RL$44),(RK$44                                  -Sheep!$N$253                                )&lt;=0),"Born","")
&amp;                   IF(AND((RK$44-Sheep!$R$320-Sheep!$N$253                                )&gt;(RK$44-RL$44),(RK$44-Sheep!$R$320-Sheep!$N$253                                )&lt;=0),"WeanStd","")
&amp;                   IF(AND((RK$44-Sheep!$R$321-Sheep!$N$253                                )&gt;(RK$44-RL$44),(RK$44-Sheep!$R$321-Sheep!$N$253                                )&lt;=0),"WeanAlt1","")
&amp;                   IF(AND((RK$44-Sheep!$R$322-Sheep!$N$253                                )&gt;(RK$44-RL$44),(RK$44-Sheep!$R$322-Sheep!$N$253                                )&lt;=0),"WeanAlt2","")
&amp;IFERROR(IF(AND((RK$44-RK49                                                                                     )&gt;(RK$44-RL$44),(RK$44-RK49                                                                                     )&lt;=0),"Join-"    &amp;RK48,""),"")
&amp;IFERROR(IF(AND((RK$44-RK49-INDEX(Sheep!$V$327:$V$334,RK48,1))&gt;(RK$44-RL$44),(RK$44-RK49-INDEX(Sheep!$V$327:$V$334,RK48,1))&lt;=0),"Scan-"  &amp;RK48,""),"")
&amp;IFERROR(IF(AND((RK$44-RK49-150                                                                            )&gt;(RK$44-RL$44),(RK$44-RK49-150                                                                             )&lt;=0),"Birth-" &amp;RK48,""),"")
&amp;IFERROR(IF(AND((RK$44-RK49-150-Sheep!$R$320                                           )&gt;(RK$44-RL$44),(RK$44-RK49-150-Sheep!$R$320                                            )&lt;=0),"Wean-"&amp;RK48,""),"")
&amp;IFERROR(IF(AND((RK$44-RK49-150-Sheep!$R$321                                           )&gt;(RK$44-RL$44),(RK$44-RK49-150-Sheep!$R$321                                            )&lt;=0),"Alt1-"   &amp;RK48,""),"")
&amp;IFERROR(IF(AND((RK$44-RK49-150-Sheep!$R$322                                           )&gt;(RK$44-RL$44),(RK$44-RK49-150-Sheep!$R$322                                            )&lt;=0),"Alt2-"   &amp;RK48,""),"")</f>
        <v/>
      </c>
      <c r="RL50" s="440" t="str">
        <f xml:space="preserve">                    IF(AND((RL$44                                  -Sheep!$N$253                               )&gt;(RL$44-RM$44),(RL$44                                  -Sheep!$N$253                                )&lt;=0),"Born","")
&amp;                   IF(AND((RL$44-Sheep!$R$320-Sheep!$N$253                                )&gt;(RL$44-RM$44),(RL$44-Sheep!$R$320-Sheep!$N$253                                )&lt;=0),"WeanStd","")
&amp;                   IF(AND((RL$44-Sheep!$R$321-Sheep!$N$253                                )&gt;(RL$44-RM$44),(RL$44-Sheep!$R$321-Sheep!$N$253                                )&lt;=0),"WeanAlt1","")
&amp;                   IF(AND((RL$44-Sheep!$R$322-Sheep!$N$253                                )&gt;(RL$44-RM$44),(RL$44-Sheep!$R$322-Sheep!$N$253                                )&lt;=0),"WeanAlt2","")
&amp;IFERROR(IF(AND((RL$44-RL49                                                                                     )&gt;(RL$44-RM$44),(RL$44-RL49                                                                                     )&lt;=0),"Join-"    &amp;RL48,""),"")
&amp;IFERROR(IF(AND((RL$44-RL49-INDEX(Sheep!$V$327:$V$334,RL48,1))&gt;(RL$44-RM$44),(RL$44-RL49-INDEX(Sheep!$V$327:$V$334,RL48,1))&lt;=0),"Scan-"  &amp;RL48,""),"")
&amp;IFERROR(IF(AND((RL$44-RL49-150                                                                            )&gt;(RL$44-RM$44),(RL$44-RL49-150                                                                             )&lt;=0),"Birth-" &amp;RL48,""),"")
&amp;IFERROR(IF(AND((RL$44-RL49-150-Sheep!$R$320                                           )&gt;(RL$44-RM$44),(RL$44-RL49-150-Sheep!$R$320                                            )&lt;=0),"Wean-"&amp;RL48,""),"")
&amp;IFERROR(IF(AND((RL$44-RL49-150-Sheep!$R$321                                           )&gt;(RL$44-RM$44),(RL$44-RL49-150-Sheep!$R$321                                            )&lt;=0),"Alt1-"   &amp;RL48,""),"")
&amp;IFERROR(IF(AND((RL$44-RL49-150-Sheep!$R$322                                           )&gt;(RL$44-RM$44),(RL$44-RL49-150-Sheep!$R$322                                            )&lt;=0),"Alt2-"   &amp;RL48,""),"")</f>
        <v/>
      </c>
      <c r="RM50" s="440" t="str">
        <f xml:space="preserve">                    IF(AND((RM$44                                  -Sheep!$N$253                               )&gt;(RM$44-RN$44),(RM$44                                  -Sheep!$N$253                                )&lt;=0),"Born","")
&amp;                   IF(AND((RM$44-Sheep!$R$320-Sheep!$N$253                                )&gt;(RM$44-RN$44),(RM$44-Sheep!$R$320-Sheep!$N$253                                )&lt;=0),"WeanStd","")
&amp;                   IF(AND((RM$44-Sheep!$R$321-Sheep!$N$253                                )&gt;(RM$44-RN$44),(RM$44-Sheep!$R$321-Sheep!$N$253                                )&lt;=0),"WeanAlt1","")
&amp;                   IF(AND((RM$44-Sheep!$R$322-Sheep!$N$253                                )&gt;(RM$44-RN$44),(RM$44-Sheep!$R$322-Sheep!$N$253                                )&lt;=0),"WeanAlt2","")
&amp;IFERROR(IF(AND((RM$44-RM49                                                                                     )&gt;(RM$44-RN$44),(RM$44-RM49                                                                                     )&lt;=0),"Join-"    &amp;RM48,""),"")
&amp;IFERROR(IF(AND((RM$44-RM49-INDEX(Sheep!$V$327:$V$334,RM48,1))&gt;(RM$44-RN$44),(RM$44-RM49-INDEX(Sheep!$V$327:$V$334,RM48,1))&lt;=0),"Scan-"  &amp;RM48,""),"")
&amp;IFERROR(IF(AND((RM$44-RM49-150                                                                            )&gt;(RM$44-RN$44),(RM$44-RM49-150                                                                             )&lt;=0),"Birth-" &amp;RM48,""),"")
&amp;IFERROR(IF(AND((RM$44-RM49-150-Sheep!$R$320                                           )&gt;(RM$44-RN$44),(RM$44-RM49-150-Sheep!$R$320                                            )&lt;=0),"Wean-"&amp;RM48,""),"")
&amp;IFERROR(IF(AND((RM$44-RM49-150-Sheep!$R$321                                           )&gt;(RM$44-RN$44),(RM$44-RM49-150-Sheep!$R$321                                            )&lt;=0),"Alt1-"   &amp;RM48,""),"")
&amp;IFERROR(IF(AND((RM$44-RM49-150-Sheep!$R$322                                           )&gt;(RM$44-RN$44),(RM$44-RM49-150-Sheep!$R$322                                            )&lt;=0),"Alt2-"   &amp;RM48,""),"")</f>
        <v/>
      </c>
      <c r="RN50" s="440" t="str">
        <f xml:space="preserve">                    IF(AND((RN$44                                  -Sheep!$N$253                               )&gt;(RN$44-RO$44),(RN$44                                  -Sheep!$N$253                                )&lt;=0),"Born","")
&amp;                   IF(AND((RN$44-Sheep!$R$320-Sheep!$N$253                                )&gt;(RN$44-RO$44),(RN$44-Sheep!$R$320-Sheep!$N$253                                )&lt;=0),"WeanStd","")
&amp;                   IF(AND((RN$44-Sheep!$R$321-Sheep!$N$253                                )&gt;(RN$44-RO$44),(RN$44-Sheep!$R$321-Sheep!$N$253                                )&lt;=0),"WeanAlt1","")
&amp;                   IF(AND((RN$44-Sheep!$R$322-Sheep!$N$253                                )&gt;(RN$44-RO$44),(RN$44-Sheep!$R$322-Sheep!$N$253                                )&lt;=0),"WeanAlt2","")
&amp;IFERROR(IF(AND((RN$44-RN49                                                                                     )&gt;(RN$44-RO$44),(RN$44-RN49                                                                                     )&lt;=0),"Join-"    &amp;RN48,""),"")
&amp;IFERROR(IF(AND((RN$44-RN49-INDEX(Sheep!$V$327:$V$334,RN48,1))&gt;(RN$44-RO$44),(RN$44-RN49-INDEX(Sheep!$V$327:$V$334,RN48,1))&lt;=0),"Scan-"  &amp;RN48,""),"")
&amp;IFERROR(IF(AND((RN$44-RN49-150                                                                            )&gt;(RN$44-RO$44),(RN$44-RN49-150                                                                             )&lt;=0),"Birth-" &amp;RN48,""),"")
&amp;IFERROR(IF(AND((RN$44-RN49-150-Sheep!$R$320                                           )&gt;(RN$44-RO$44),(RN$44-RN49-150-Sheep!$R$320                                            )&lt;=0),"Wean-"&amp;RN48,""),"")
&amp;IFERROR(IF(AND((RN$44-RN49-150-Sheep!$R$321                                           )&gt;(RN$44-RO$44),(RN$44-RN49-150-Sheep!$R$321                                            )&lt;=0),"Alt1-"   &amp;RN48,""),"")
&amp;IFERROR(IF(AND((RN$44-RN49-150-Sheep!$R$322                                           )&gt;(RN$44-RO$44),(RN$44-RN49-150-Sheep!$R$322                                            )&lt;=0),"Alt2-"   &amp;RN48,""),"")</f>
        <v/>
      </c>
      <c r="RO50" s="440" t="str">
        <f xml:space="preserve">                    IF(AND((RO$44                                  -Sheep!$N$253                               )&gt;(RO$44-RP$44),(RO$44                                  -Sheep!$N$253                                )&lt;=0),"Born","")
&amp;                   IF(AND((RO$44-Sheep!$R$320-Sheep!$N$253                                )&gt;(RO$44-RP$44),(RO$44-Sheep!$R$320-Sheep!$N$253                                )&lt;=0),"WeanStd","")
&amp;                   IF(AND((RO$44-Sheep!$R$321-Sheep!$N$253                                )&gt;(RO$44-RP$44),(RO$44-Sheep!$R$321-Sheep!$N$253                                )&lt;=0),"WeanAlt1","")
&amp;                   IF(AND((RO$44-Sheep!$R$322-Sheep!$N$253                                )&gt;(RO$44-RP$44),(RO$44-Sheep!$R$322-Sheep!$N$253                                )&lt;=0),"WeanAlt2","")
&amp;IFERROR(IF(AND((RO$44-RO49                                                                                     )&gt;(RO$44-RP$44),(RO$44-RO49                                                                                     )&lt;=0),"Join-"    &amp;RO48,""),"")
&amp;IFERROR(IF(AND((RO$44-RO49-INDEX(Sheep!$V$327:$V$334,RO48,1))&gt;(RO$44-RP$44),(RO$44-RO49-INDEX(Sheep!$V$327:$V$334,RO48,1))&lt;=0),"Scan-"  &amp;RO48,""),"")
&amp;IFERROR(IF(AND((RO$44-RO49-150                                                                            )&gt;(RO$44-RP$44),(RO$44-RO49-150                                                                             )&lt;=0),"Birth-" &amp;RO48,""),"")
&amp;IFERROR(IF(AND((RO$44-RO49-150-Sheep!$R$320                                           )&gt;(RO$44-RP$44),(RO$44-RO49-150-Sheep!$R$320                                            )&lt;=0),"Wean-"&amp;RO48,""),"")
&amp;IFERROR(IF(AND((RO$44-RO49-150-Sheep!$R$321                                           )&gt;(RO$44-RP$44),(RO$44-RO49-150-Sheep!$R$321                                            )&lt;=0),"Alt1-"   &amp;RO48,""),"")
&amp;IFERROR(IF(AND((RO$44-RO49-150-Sheep!$R$322                                           )&gt;(RO$44-RP$44),(RO$44-RO49-150-Sheep!$R$322                                            )&lt;=0),"Alt2-"   &amp;RO48,""),"")</f>
        <v/>
      </c>
      <c r="RP50" s="440" t="str">
        <f xml:space="preserve">                    IF(AND((RP$44                                  -Sheep!$N$253                               )&gt;(RP$44-RQ$44),(RP$44                                  -Sheep!$N$253                                )&lt;=0),"Born","")
&amp;                   IF(AND((RP$44-Sheep!$R$320-Sheep!$N$253                                )&gt;(RP$44-RQ$44),(RP$44-Sheep!$R$320-Sheep!$N$253                                )&lt;=0),"WeanStd","")
&amp;                   IF(AND((RP$44-Sheep!$R$321-Sheep!$N$253                                )&gt;(RP$44-RQ$44),(RP$44-Sheep!$R$321-Sheep!$N$253                                )&lt;=0),"WeanAlt1","")
&amp;                   IF(AND((RP$44-Sheep!$R$322-Sheep!$N$253                                )&gt;(RP$44-RQ$44),(RP$44-Sheep!$R$322-Sheep!$N$253                                )&lt;=0),"WeanAlt2","")
&amp;IFERROR(IF(AND((RP$44-RP49                                                                                     )&gt;(RP$44-RQ$44),(RP$44-RP49                                                                                     )&lt;=0),"Join-"    &amp;RP48,""),"")
&amp;IFERROR(IF(AND((RP$44-RP49-INDEX(Sheep!$V$327:$V$334,RP48,1))&gt;(RP$44-RQ$44),(RP$44-RP49-INDEX(Sheep!$V$327:$V$334,RP48,1))&lt;=0),"Scan-"  &amp;RP48,""),"")
&amp;IFERROR(IF(AND((RP$44-RP49-150                                                                            )&gt;(RP$44-RQ$44),(RP$44-RP49-150                                                                             )&lt;=0),"Birth-" &amp;RP48,""),"")
&amp;IFERROR(IF(AND((RP$44-RP49-150-Sheep!$R$320                                           )&gt;(RP$44-RQ$44),(RP$44-RP49-150-Sheep!$R$320                                            )&lt;=0),"Wean-"&amp;RP48,""),"")
&amp;IFERROR(IF(AND((RP$44-RP49-150-Sheep!$R$321                                           )&gt;(RP$44-RQ$44),(RP$44-RP49-150-Sheep!$R$321                                            )&lt;=0),"Alt1-"   &amp;RP48,""),"")
&amp;IFERROR(IF(AND((RP$44-RP49-150-Sheep!$R$322                                           )&gt;(RP$44-RQ$44),(RP$44-RP49-150-Sheep!$R$322                                            )&lt;=0),"Alt2-"   &amp;RP48,""),"")</f>
        <v/>
      </c>
      <c r="RQ50" s="440" t="str">
        <f xml:space="preserve">                    IF(AND((RQ$44                                  -Sheep!$N$253                               )&gt;(RQ$44-RR$44),(RQ$44                                  -Sheep!$N$253                                )&lt;=0),"Born","")
&amp;                   IF(AND((RQ$44-Sheep!$R$320-Sheep!$N$253                                )&gt;(RQ$44-RR$44),(RQ$44-Sheep!$R$320-Sheep!$N$253                                )&lt;=0),"WeanStd","")
&amp;                   IF(AND((RQ$44-Sheep!$R$321-Sheep!$N$253                                )&gt;(RQ$44-RR$44),(RQ$44-Sheep!$R$321-Sheep!$N$253                                )&lt;=0),"WeanAlt1","")
&amp;                   IF(AND((RQ$44-Sheep!$R$322-Sheep!$N$253                                )&gt;(RQ$44-RR$44),(RQ$44-Sheep!$R$322-Sheep!$N$253                                )&lt;=0),"WeanAlt2","")
&amp;IFERROR(IF(AND((RQ$44-RQ49                                                                                     )&gt;(RQ$44-RR$44),(RQ$44-RQ49                                                                                     )&lt;=0),"Join-"    &amp;RQ48,""),"")
&amp;IFERROR(IF(AND((RQ$44-RQ49-INDEX(Sheep!$V$327:$V$334,RQ48,1))&gt;(RQ$44-RR$44),(RQ$44-RQ49-INDEX(Sheep!$V$327:$V$334,RQ48,1))&lt;=0),"Scan-"  &amp;RQ48,""),"")
&amp;IFERROR(IF(AND((RQ$44-RQ49-150                                                                            )&gt;(RQ$44-RR$44),(RQ$44-RQ49-150                                                                             )&lt;=0),"Birth-" &amp;RQ48,""),"")
&amp;IFERROR(IF(AND((RQ$44-RQ49-150-Sheep!$R$320                                           )&gt;(RQ$44-RR$44),(RQ$44-RQ49-150-Sheep!$R$320                                            )&lt;=0),"Wean-"&amp;RQ48,""),"")
&amp;IFERROR(IF(AND((RQ$44-RQ49-150-Sheep!$R$321                                           )&gt;(RQ$44-RR$44),(RQ$44-RQ49-150-Sheep!$R$321                                            )&lt;=0),"Alt1-"   &amp;RQ48,""),"")
&amp;IFERROR(IF(AND((RQ$44-RQ49-150-Sheep!$R$322                                           )&gt;(RQ$44-RR$44),(RQ$44-RQ49-150-Sheep!$R$322                                            )&lt;=0),"Alt2-"   &amp;RQ48,""),"")</f>
        <v/>
      </c>
      <c r="RR50" s="440" t="str">
        <f xml:space="preserve">                    IF(AND((RR$44                                  -Sheep!$N$253                               )&gt;(RR$44-RS$44),(RR$44                                  -Sheep!$N$253                                )&lt;=0),"Born","")
&amp;                   IF(AND((RR$44-Sheep!$R$320-Sheep!$N$253                                )&gt;(RR$44-RS$44),(RR$44-Sheep!$R$320-Sheep!$N$253                                )&lt;=0),"WeanStd","")
&amp;                   IF(AND((RR$44-Sheep!$R$321-Sheep!$N$253                                )&gt;(RR$44-RS$44),(RR$44-Sheep!$R$321-Sheep!$N$253                                )&lt;=0),"WeanAlt1","")
&amp;                   IF(AND((RR$44-Sheep!$R$322-Sheep!$N$253                                )&gt;(RR$44-RS$44),(RR$44-Sheep!$R$322-Sheep!$N$253                                )&lt;=0),"WeanAlt2","")
&amp;IFERROR(IF(AND((RR$44-RR49                                                                                     )&gt;(RR$44-RS$44),(RR$44-RR49                                                                                     )&lt;=0),"Join-"    &amp;RR48,""),"")
&amp;IFERROR(IF(AND((RR$44-RR49-INDEX(Sheep!$V$327:$V$334,RR48,1))&gt;(RR$44-RS$44),(RR$44-RR49-INDEX(Sheep!$V$327:$V$334,RR48,1))&lt;=0),"Scan-"  &amp;RR48,""),"")
&amp;IFERROR(IF(AND((RR$44-RR49-150                                                                            )&gt;(RR$44-RS$44),(RR$44-RR49-150                                                                             )&lt;=0),"Birth-" &amp;RR48,""),"")
&amp;IFERROR(IF(AND((RR$44-RR49-150-Sheep!$R$320                                           )&gt;(RR$44-RS$44),(RR$44-RR49-150-Sheep!$R$320                                            )&lt;=0),"Wean-"&amp;RR48,""),"")
&amp;IFERROR(IF(AND((RR$44-RR49-150-Sheep!$R$321                                           )&gt;(RR$44-RS$44),(RR$44-RR49-150-Sheep!$R$321                                            )&lt;=0),"Alt1-"   &amp;RR48,""),"")
&amp;IFERROR(IF(AND((RR$44-RR49-150-Sheep!$R$322                                           )&gt;(RR$44-RS$44),(RR$44-RR49-150-Sheep!$R$322                                            )&lt;=0),"Alt2-"   &amp;RR48,""),"")</f>
        <v/>
      </c>
      <c r="RS50" s="440" t="str">
        <f xml:space="preserve">                    IF(AND((RS$44                                  -Sheep!$N$253                               )&gt;(RS$44-RT$44),(RS$44                                  -Sheep!$N$253                                )&lt;=0),"Born","")
&amp;                   IF(AND((RS$44-Sheep!$R$320-Sheep!$N$253                                )&gt;(RS$44-RT$44),(RS$44-Sheep!$R$320-Sheep!$N$253                                )&lt;=0),"WeanStd","")
&amp;                   IF(AND((RS$44-Sheep!$R$321-Sheep!$N$253                                )&gt;(RS$44-RT$44),(RS$44-Sheep!$R$321-Sheep!$N$253                                )&lt;=0),"WeanAlt1","")
&amp;                   IF(AND((RS$44-Sheep!$R$322-Sheep!$N$253                                )&gt;(RS$44-RT$44),(RS$44-Sheep!$R$322-Sheep!$N$253                                )&lt;=0),"WeanAlt2","")
&amp;IFERROR(IF(AND((RS$44-RS49                                                                                     )&gt;(RS$44-RT$44),(RS$44-RS49                                                                                     )&lt;=0),"Join-"    &amp;RS48,""),"")
&amp;IFERROR(IF(AND((RS$44-RS49-INDEX(Sheep!$V$327:$V$334,RS48,1))&gt;(RS$44-RT$44),(RS$44-RS49-INDEX(Sheep!$V$327:$V$334,RS48,1))&lt;=0),"Scan-"  &amp;RS48,""),"")
&amp;IFERROR(IF(AND((RS$44-RS49-150                                                                            )&gt;(RS$44-RT$44),(RS$44-RS49-150                                                                             )&lt;=0),"Birth-" &amp;RS48,""),"")
&amp;IFERROR(IF(AND((RS$44-RS49-150-Sheep!$R$320                                           )&gt;(RS$44-RT$44),(RS$44-RS49-150-Sheep!$R$320                                            )&lt;=0),"Wean-"&amp;RS48,""),"")
&amp;IFERROR(IF(AND((RS$44-RS49-150-Sheep!$R$321                                           )&gt;(RS$44-RT$44),(RS$44-RS49-150-Sheep!$R$321                                            )&lt;=0),"Alt1-"   &amp;RS48,""),"")
&amp;IFERROR(IF(AND((RS$44-RS49-150-Sheep!$R$322                                           )&gt;(RS$44-RT$44),(RS$44-RS49-150-Sheep!$R$322                                            )&lt;=0),"Alt2-"   &amp;RS48,""),"")</f>
        <v/>
      </c>
      <c r="RT50" s="440" t="str">
        <f xml:space="preserve">                    IF(AND((RT$44                                  -Sheep!$N$253                               )&gt;(RT$44-RU$44),(RT$44                                  -Sheep!$N$253                                )&lt;=0),"Born","")
&amp;                   IF(AND((RT$44-Sheep!$R$320-Sheep!$N$253                                )&gt;(RT$44-RU$44),(RT$44-Sheep!$R$320-Sheep!$N$253                                )&lt;=0),"WeanStd","")
&amp;                   IF(AND((RT$44-Sheep!$R$321-Sheep!$N$253                                )&gt;(RT$44-RU$44),(RT$44-Sheep!$R$321-Sheep!$N$253                                )&lt;=0),"WeanAlt1","")
&amp;                   IF(AND((RT$44-Sheep!$R$322-Sheep!$N$253                                )&gt;(RT$44-RU$44),(RT$44-Sheep!$R$322-Sheep!$N$253                                )&lt;=0),"WeanAlt2","")
&amp;IFERROR(IF(AND((RT$44-RT49                                                                                     )&gt;(RT$44-RU$44),(RT$44-RT49                                                                                     )&lt;=0),"Join-"    &amp;RT48,""),"")
&amp;IFERROR(IF(AND((RT$44-RT49-INDEX(Sheep!$V$327:$V$334,RT48,1))&gt;(RT$44-RU$44),(RT$44-RT49-INDEX(Sheep!$V$327:$V$334,RT48,1))&lt;=0),"Scan-"  &amp;RT48,""),"")
&amp;IFERROR(IF(AND((RT$44-RT49-150                                                                            )&gt;(RT$44-RU$44),(RT$44-RT49-150                                                                             )&lt;=0),"Birth-" &amp;RT48,""),"")
&amp;IFERROR(IF(AND((RT$44-RT49-150-Sheep!$R$320                                           )&gt;(RT$44-RU$44),(RT$44-RT49-150-Sheep!$R$320                                            )&lt;=0),"Wean-"&amp;RT48,""),"")
&amp;IFERROR(IF(AND((RT$44-RT49-150-Sheep!$R$321                                           )&gt;(RT$44-RU$44),(RT$44-RT49-150-Sheep!$R$321                                            )&lt;=0),"Alt1-"   &amp;RT48,""),"")
&amp;IFERROR(IF(AND((RT$44-RT49-150-Sheep!$R$322                                           )&gt;(RT$44-RU$44),(RT$44-RT49-150-Sheep!$R$322                                            )&lt;=0),"Alt2-"   &amp;RT48,""),"")</f>
        <v/>
      </c>
      <c r="RU50" s="440" t="str">
        <f xml:space="preserve">                    IF(AND((RU$44                                  -Sheep!$N$253                               )&gt;(RU$44-RV$44),(RU$44                                  -Sheep!$N$253                                )&lt;=0),"Born","")
&amp;                   IF(AND((RU$44-Sheep!$R$320-Sheep!$N$253                                )&gt;(RU$44-RV$44),(RU$44-Sheep!$R$320-Sheep!$N$253                                )&lt;=0),"WeanStd","")
&amp;                   IF(AND((RU$44-Sheep!$R$321-Sheep!$N$253                                )&gt;(RU$44-RV$44),(RU$44-Sheep!$R$321-Sheep!$N$253                                )&lt;=0),"WeanAlt1","")
&amp;                   IF(AND((RU$44-Sheep!$R$322-Sheep!$N$253                                )&gt;(RU$44-RV$44),(RU$44-Sheep!$R$322-Sheep!$N$253                                )&lt;=0),"WeanAlt2","")
&amp;IFERROR(IF(AND((RU$44-RU49                                                                                     )&gt;(RU$44-RV$44),(RU$44-RU49                                                                                     )&lt;=0),"Join-"    &amp;RU48,""),"")
&amp;IFERROR(IF(AND((RU$44-RU49-INDEX(Sheep!$V$327:$V$334,RU48,1))&gt;(RU$44-RV$44),(RU$44-RU49-INDEX(Sheep!$V$327:$V$334,RU48,1))&lt;=0),"Scan-"  &amp;RU48,""),"")
&amp;IFERROR(IF(AND((RU$44-RU49-150                                                                            )&gt;(RU$44-RV$44),(RU$44-RU49-150                                                                             )&lt;=0),"Birth-" &amp;RU48,""),"")
&amp;IFERROR(IF(AND((RU$44-RU49-150-Sheep!$R$320                                           )&gt;(RU$44-RV$44),(RU$44-RU49-150-Sheep!$R$320                                            )&lt;=0),"Wean-"&amp;RU48,""),"")
&amp;IFERROR(IF(AND((RU$44-RU49-150-Sheep!$R$321                                           )&gt;(RU$44-RV$44),(RU$44-RU49-150-Sheep!$R$321                                            )&lt;=0),"Alt1-"   &amp;RU48,""),"")
&amp;IFERROR(IF(AND((RU$44-RU49-150-Sheep!$R$322                                           )&gt;(RU$44-RV$44),(RU$44-RU49-150-Sheep!$R$322                                            )&lt;=0),"Alt2-"   &amp;RU48,""),"")</f>
        <v/>
      </c>
      <c r="RV50" s="440" t="str">
        <f xml:space="preserve">                    IF(AND((RV$44                                  -Sheep!$N$253                               )&gt;(RV$44-RW$44),(RV$44                                  -Sheep!$N$253                                )&lt;=0),"Born","")
&amp;                   IF(AND((RV$44-Sheep!$R$320-Sheep!$N$253                                )&gt;(RV$44-RW$44),(RV$44-Sheep!$R$320-Sheep!$N$253                                )&lt;=0),"WeanStd","")
&amp;                   IF(AND((RV$44-Sheep!$R$321-Sheep!$N$253                                )&gt;(RV$44-RW$44),(RV$44-Sheep!$R$321-Sheep!$N$253                                )&lt;=0),"WeanAlt1","")
&amp;                   IF(AND((RV$44-Sheep!$R$322-Sheep!$N$253                                )&gt;(RV$44-RW$44),(RV$44-Sheep!$R$322-Sheep!$N$253                                )&lt;=0),"WeanAlt2","")
&amp;IFERROR(IF(AND((RV$44-RV49                                                                                     )&gt;(RV$44-RW$44),(RV$44-RV49                                                                                     )&lt;=0),"Join-"    &amp;RV48,""),"")
&amp;IFERROR(IF(AND((RV$44-RV49-INDEX(Sheep!$V$327:$V$334,RV48,1))&gt;(RV$44-RW$44),(RV$44-RV49-INDEX(Sheep!$V$327:$V$334,RV48,1))&lt;=0),"Scan-"  &amp;RV48,""),"")
&amp;IFERROR(IF(AND((RV$44-RV49-150                                                                            )&gt;(RV$44-RW$44),(RV$44-RV49-150                                                                             )&lt;=0),"Birth-" &amp;RV48,""),"")
&amp;IFERROR(IF(AND((RV$44-RV49-150-Sheep!$R$320                                           )&gt;(RV$44-RW$44),(RV$44-RV49-150-Sheep!$R$320                                            )&lt;=0),"Wean-"&amp;RV48,""),"")
&amp;IFERROR(IF(AND((RV$44-RV49-150-Sheep!$R$321                                           )&gt;(RV$44-RW$44),(RV$44-RV49-150-Sheep!$R$321                                            )&lt;=0),"Alt1-"   &amp;RV48,""),"")
&amp;IFERROR(IF(AND((RV$44-RV49-150-Sheep!$R$322                                           )&gt;(RV$44-RW$44),(RV$44-RV49-150-Sheep!$R$322                                            )&lt;=0),"Alt2-"   &amp;RV48,""),"")</f>
        <v/>
      </c>
      <c r="RW50" s="440" t="str">
        <f xml:space="preserve">                    IF(AND((RW$44                                  -Sheep!$N$253                               )&gt;(RW$44-RX$44),(RW$44                                  -Sheep!$N$253                                )&lt;=0),"Born","")
&amp;                   IF(AND((RW$44-Sheep!$R$320-Sheep!$N$253                                )&gt;(RW$44-RX$44),(RW$44-Sheep!$R$320-Sheep!$N$253                                )&lt;=0),"WeanStd","")
&amp;                   IF(AND((RW$44-Sheep!$R$321-Sheep!$N$253                                )&gt;(RW$44-RX$44),(RW$44-Sheep!$R$321-Sheep!$N$253                                )&lt;=0),"WeanAlt1","")
&amp;                   IF(AND((RW$44-Sheep!$R$322-Sheep!$N$253                                )&gt;(RW$44-RX$44),(RW$44-Sheep!$R$322-Sheep!$N$253                                )&lt;=0),"WeanAlt2","")
&amp;IFERROR(IF(AND((RW$44-RW49                                                                                     )&gt;(RW$44-RX$44),(RW$44-RW49                                                                                     )&lt;=0),"Join-"    &amp;RW48,""),"")
&amp;IFERROR(IF(AND((RW$44-RW49-INDEX(Sheep!$V$327:$V$334,RW48,1))&gt;(RW$44-RX$44),(RW$44-RW49-INDEX(Sheep!$V$327:$V$334,RW48,1))&lt;=0),"Scan-"  &amp;RW48,""),"")
&amp;IFERROR(IF(AND((RW$44-RW49-150                                                                            )&gt;(RW$44-RX$44),(RW$44-RW49-150                                                                             )&lt;=0),"Birth-" &amp;RW48,""),"")
&amp;IFERROR(IF(AND((RW$44-RW49-150-Sheep!$R$320                                           )&gt;(RW$44-RX$44),(RW$44-RW49-150-Sheep!$R$320                                            )&lt;=0),"Wean-"&amp;RW48,""),"")
&amp;IFERROR(IF(AND((RW$44-RW49-150-Sheep!$R$321                                           )&gt;(RW$44-RX$44),(RW$44-RW49-150-Sheep!$R$321                                            )&lt;=0),"Alt1-"   &amp;RW48,""),"")
&amp;IFERROR(IF(AND((RW$44-RW49-150-Sheep!$R$322                                           )&gt;(RW$44-RX$44),(RW$44-RW49-150-Sheep!$R$322                                            )&lt;=0),"Alt2-"   &amp;RW48,""),"")</f>
        <v/>
      </c>
      <c r="RX50" s="440" t="str">
        <f xml:space="preserve">                    IF(AND((RX$44                                  -Sheep!$N$253                               )&gt;(RX$44-RY$44),(RX$44                                  -Sheep!$N$253                                )&lt;=0),"Born","")
&amp;                   IF(AND((RX$44-Sheep!$R$320-Sheep!$N$253                                )&gt;(RX$44-RY$44),(RX$44-Sheep!$R$320-Sheep!$N$253                                )&lt;=0),"WeanStd","")
&amp;                   IF(AND((RX$44-Sheep!$R$321-Sheep!$N$253                                )&gt;(RX$44-RY$44),(RX$44-Sheep!$R$321-Sheep!$N$253                                )&lt;=0),"WeanAlt1","")
&amp;                   IF(AND((RX$44-Sheep!$R$322-Sheep!$N$253                                )&gt;(RX$44-RY$44),(RX$44-Sheep!$R$322-Sheep!$N$253                                )&lt;=0),"WeanAlt2","")
&amp;IFERROR(IF(AND((RX$44-RX49                                                                                     )&gt;(RX$44-RY$44),(RX$44-RX49                                                                                     )&lt;=0),"Join-"    &amp;RX48,""),"")
&amp;IFERROR(IF(AND((RX$44-RX49-INDEX(Sheep!$V$327:$V$334,RX48,1))&gt;(RX$44-RY$44),(RX$44-RX49-INDEX(Sheep!$V$327:$V$334,RX48,1))&lt;=0),"Scan-"  &amp;RX48,""),"")
&amp;IFERROR(IF(AND((RX$44-RX49-150                                                                            )&gt;(RX$44-RY$44),(RX$44-RX49-150                                                                             )&lt;=0),"Birth-" &amp;RX48,""),"")
&amp;IFERROR(IF(AND((RX$44-RX49-150-Sheep!$R$320                                           )&gt;(RX$44-RY$44),(RX$44-RX49-150-Sheep!$R$320                                            )&lt;=0),"Wean-"&amp;RX48,""),"")
&amp;IFERROR(IF(AND((RX$44-RX49-150-Sheep!$R$321                                           )&gt;(RX$44-RY$44),(RX$44-RX49-150-Sheep!$R$321                                            )&lt;=0),"Alt1-"   &amp;RX48,""),"")
&amp;IFERROR(IF(AND((RX$44-RX49-150-Sheep!$R$322                                           )&gt;(RX$44-RY$44),(RX$44-RX49-150-Sheep!$R$322                                            )&lt;=0),"Alt2-"   &amp;RX48,""),"")</f>
        <v/>
      </c>
      <c r="RY50" s="440" t="str">
        <f xml:space="preserve">                    IF(AND((RY$44                                  -Sheep!$N$253                               )&gt;(RY$44-RZ$44),(RY$44                                  -Sheep!$N$253                                )&lt;=0),"Born","")
&amp;                   IF(AND((RY$44-Sheep!$R$320-Sheep!$N$253                                )&gt;(RY$44-RZ$44),(RY$44-Sheep!$R$320-Sheep!$N$253                                )&lt;=0),"WeanStd","")
&amp;                   IF(AND((RY$44-Sheep!$R$321-Sheep!$N$253                                )&gt;(RY$44-RZ$44),(RY$44-Sheep!$R$321-Sheep!$N$253                                )&lt;=0),"WeanAlt1","")
&amp;                   IF(AND((RY$44-Sheep!$R$322-Sheep!$N$253                                )&gt;(RY$44-RZ$44),(RY$44-Sheep!$R$322-Sheep!$N$253                                )&lt;=0),"WeanAlt2","")
&amp;IFERROR(IF(AND((RY$44-RY49                                                                                     )&gt;(RY$44-RZ$44),(RY$44-RY49                                                                                     )&lt;=0),"Join-"    &amp;RY48,""),"")
&amp;IFERROR(IF(AND((RY$44-RY49-INDEX(Sheep!$V$327:$V$334,RY48,1))&gt;(RY$44-RZ$44),(RY$44-RY49-INDEX(Sheep!$V$327:$V$334,RY48,1))&lt;=0),"Scan-"  &amp;RY48,""),"")
&amp;IFERROR(IF(AND((RY$44-RY49-150                                                                            )&gt;(RY$44-RZ$44),(RY$44-RY49-150                                                                             )&lt;=0),"Birth-" &amp;RY48,""),"")
&amp;IFERROR(IF(AND((RY$44-RY49-150-Sheep!$R$320                                           )&gt;(RY$44-RZ$44),(RY$44-RY49-150-Sheep!$R$320                                            )&lt;=0),"Wean-"&amp;RY48,""),"")
&amp;IFERROR(IF(AND((RY$44-RY49-150-Sheep!$R$321                                           )&gt;(RY$44-RZ$44),(RY$44-RY49-150-Sheep!$R$321                                            )&lt;=0),"Alt1-"   &amp;RY48,""),"")
&amp;IFERROR(IF(AND((RY$44-RY49-150-Sheep!$R$322                                           )&gt;(RY$44-RZ$44),(RY$44-RY49-150-Sheep!$R$322                                            )&lt;=0),"Alt2-"   &amp;RY48,""),"")</f>
        <v/>
      </c>
      <c r="RZ50" s="440" t="str">
        <f xml:space="preserve">                    IF(AND((RZ$44                                  -Sheep!$N$253                               )&gt;(RZ$44-SA$44),(RZ$44                                  -Sheep!$N$253                                )&lt;=0),"Born","")
&amp;                   IF(AND((RZ$44-Sheep!$R$320-Sheep!$N$253                                )&gt;(RZ$44-SA$44),(RZ$44-Sheep!$R$320-Sheep!$N$253                                )&lt;=0),"WeanStd","")
&amp;                   IF(AND((RZ$44-Sheep!$R$321-Sheep!$N$253                                )&gt;(RZ$44-SA$44),(RZ$44-Sheep!$R$321-Sheep!$N$253                                )&lt;=0),"WeanAlt1","")
&amp;                   IF(AND((RZ$44-Sheep!$R$322-Sheep!$N$253                                )&gt;(RZ$44-SA$44),(RZ$44-Sheep!$R$322-Sheep!$N$253                                )&lt;=0),"WeanAlt2","")
&amp;IFERROR(IF(AND((RZ$44-RZ49                                                                                     )&gt;(RZ$44-SA$44),(RZ$44-RZ49                                                                                     )&lt;=0),"Join-"    &amp;RZ48,""),"")
&amp;IFERROR(IF(AND((RZ$44-RZ49-INDEX(Sheep!$V$327:$V$334,RZ48,1))&gt;(RZ$44-SA$44),(RZ$44-RZ49-INDEX(Sheep!$V$327:$V$334,RZ48,1))&lt;=0),"Scan-"  &amp;RZ48,""),"")
&amp;IFERROR(IF(AND((RZ$44-RZ49-150                                                                            )&gt;(RZ$44-SA$44),(RZ$44-RZ49-150                                                                             )&lt;=0),"Birth-" &amp;RZ48,""),"")
&amp;IFERROR(IF(AND((RZ$44-RZ49-150-Sheep!$R$320                                           )&gt;(RZ$44-SA$44),(RZ$44-RZ49-150-Sheep!$R$320                                            )&lt;=0),"Wean-"&amp;RZ48,""),"")
&amp;IFERROR(IF(AND((RZ$44-RZ49-150-Sheep!$R$321                                           )&gt;(RZ$44-SA$44),(RZ$44-RZ49-150-Sheep!$R$321                                            )&lt;=0),"Alt1-"   &amp;RZ48,""),"")
&amp;IFERROR(IF(AND((RZ$44-RZ49-150-Sheep!$R$322                                           )&gt;(RZ$44-SA$44),(RZ$44-RZ49-150-Sheep!$R$322                                            )&lt;=0),"Alt2-"   &amp;RZ48,""),"")</f>
        <v/>
      </c>
      <c r="SA50" s="440" t="str">
        <f xml:space="preserve">                    IF(AND((SA$44                                  -Sheep!$N$253                               )&gt;(SA$44-SB$44),(SA$44                                  -Sheep!$N$253                                )&lt;=0),"Born","")
&amp;                   IF(AND((SA$44-Sheep!$R$320-Sheep!$N$253                                )&gt;(SA$44-SB$44),(SA$44-Sheep!$R$320-Sheep!$N$253                                )&lt;=0),"WeanStd","")
&amp;                   IF(AND((SA$44-Sheep!$R$321-Sheep!$N$253                                )&gt;(SA$44-SB$44),(SA$44-Sheep!$R$321-Sheep!$N$253                                )&lt;=0),"WeanAlt1","")
&amp;                   IF(AND((SA$44-Sheep!$R$322-Sheep!$N$253                                )&gt;(SA$44-SB$44),(SA$44-Sheep!$R$322-Sheep!$N$253                                )&lt;=0),"WeanAlt2","")
&amp;IFERROR(IF(AND((SA$44-SA49                                                                                     )&gt;(SA$44-SB$44),(SA$44-SA49                                                                                     )&lt;=0),"Join-"    &amp;SA48,""),"")
&amp;IFERROR(IF(AND((SA$44-SA49-INDEX(Sheep!$V$327:$V$334,SA48,1))&gt;(SA$44-SB$44),(SA$44-SA49-INDEX(Sheep!$V$327:$V$334,SA48,1))&lt;=0),"Scan-"  &amp;SA48,""),"")
&amp;IFERROR(IF(AND((SA$44-SA49-150                                                                            )&gt;(SA$44-SB$44),(SA$44-SA49-150                                                                             )&lt;=0),"Birth-" &amp;SA48,""),"")
&amp;IFERROR(IF(AND((SA$44-SA49-150-Sheep!$R$320                                           )&gt;(SA$44-SB$44),(SA$44-SA49-150-Sheep!$R$320                                            )&lt;=0),"Wean-"&amp;SA48,""),"")
&amp;IFERROR(IF(AND((SA$44-SA49-150-Sheep!$R$321                                           )&gt;(SA$44-SB$44),(SA$44-SA49-150-Sheep!$R$321                                            )&lt;=0),"Alt1-"   &amp;SA48,""),"")
&amp;IFERROR(IF(AND((SA$44-SA49-150-Sheep!$R$322                                           )&gt;(SA$44-SB$44),(SA$44-SA49-150-Sheep!$R$322                                            )&lt;=0),"Alt2-"   &amp;SA48,""),"")</f>
        <v/>
      </c>
      <c r="SB50" s="440" t="str">
        <f xml:space="preserve">                    IF(AND((SB$44                                  -Sheep!$N$253                               )&gt;(SB$44-SC$44),(SB$44                                  -Sheep!$N$253                                )&lt;=0),"Born","")
&amp;                   IF(AND((SB$44-Sheep!$R$320-Sheep!$N$253                                )&gt;(SB$44-SC$44),(SB$44-Sheep!$R$320-Sheep!$N$253                                )&lt;=0),"WeanStd","")
&amp;                   IF(AND((SB$44-Sheep!$R$321-Sheep!$N$253                                )&gt;(SB$44-SC$44),(SB$44-Sheep!$R$321-Sheep!$N$253                                )&lt;=0),"WeanAlt1","")
&amp;                   IF(AND((SB$44-Sheep!$R$322-Sheep!$N$253                                )&gt;(SB$44-SC$44),(SB$44-Sheep!$R$322-Sheep!$N$253                                )&lt;=0),"WeanAlt2","")
&amp;IFERROR(IF(AND((SB$44-SB49                                                                                     )&gt;(SB$44-SC$44),(SB$44-SB49                                                                                     )&lt;=0),"Join-"    &amp;SB48,""),"")
&amp;IFERROR(IF(AND((SB$44-SB49-INDEX(Sheep!$V$327:$V$334,SB48,1))&gt;(SB$44-SC$44),(SB$44-SB49-INDEX(Sheep!$V$327:$V$334,SB48,1))&lt;=0),"Scan-"  &amp;SB48,""),"")
&amp;IFERROR(IF(AND((SB$44-SB49-150                                                                            )&gt;(SB$44-SC$44),(SB$44-SB49-150                                                                             )&lt;=0),"Birth-" &amp;SB48,""),"")
&amp;IFERROR(IF(AND((SB$44-SB49-150-Sheep!$R$320                                           )&gt;(SB$44-SC$44),(SB$44-SB49-150-Sheep!$R$320                                            )&lt;=0),"Wean-"&amp;SB48,""),"")
&amp;IFERROR(IF(AND((SB$44-SB49-150-Sheep!$R$321                                           )&gt;(SB$44-SC$44),(SB$44-SB49-150-Sheep!$R$321                                            )&lt;=0),"Alt1-"   &amp;SB48,""),"")
&amp;IFERROR(IF(AND((SB$44-SB49-150-Sheep!$R$322                                           )&gt;(SB$44-SC$44),(SB$44-SB49-150-Sheep!$R$322                                            )&lt;=0),"Alt2-"   &amp;SB48,""),"")</f>
        <v/>
      </c>
      <c r="SC50" s="440" t="str">
        <f xml:space="preserve">                    IF(AND((SC$44                                  -Sheep!$N$253                               )&gt;(SC$44-SD$44),(SC$44                                  -Sheep!$N$253                                )&lt;=0),"Born","")
&amp;                   IF(AND((SC$44-Sheep!$R$320-Sheep!$N$253                                )&gt;(SC$44-SD$44),(SC$44-Sheep!$R$320-Sheep!$N$253                                )&lt;=0),"WeanStd","")
&amp;                   IF(AND((SC$44-Sheep!$R$321-Sheep!$N$253                                )&gt;(SC$44-SD$44),(SC$44-Sheep!$R$321-Sheep!$N$253                                )&lt;=0),"WeanAlt1","")
&amp;                   IF(AND((SC$44-Sheep!$R$322-Sheep!$N$253                                )&gt;(SC$44-SD$44),(SC$44-Sheep!$R$322-Sheep!$N$253                                )&lt;=0),"WeanAlt2","")
&amp;IFERROR(IF(AND((SC$44-SC49                                                                                     )&gt;(SC$44-SD$44),(SC$44-SC49                                                                                     )&lt;=0),"Join-"    &amp;SC48,""),"")
&amp;IFERROR(IF(AND((SC$44-SC49-INDEX(Sheep!$V$327:$V$334,SC48,1))&gt;(SC$44-SD$44),(SC$44-SC49-INDEX(Sheep!$V$327:$V$334,SC48,1))&lt;=0),"Scan-"  &amp;SC48,""),"")
&amp;IFERROR(IF(AND((SC$44-SC49-150                                                                            )&gt;(SC$44-SD$44),(SC$44-SC49-150                                                                             )&lt;=0),"Birth-" &amp;SC48,""),"")
&amp;IFERROR(IF(AND((SC$44-SC49-150-Sheep!$R$320                                           )&gt;(SC$44-SD$44),(SC$44-SC49-150-Sheep!$R$320                                            )&lt;=0),"Wean-"&amp;SC48,""),"")
&amp;IFERROR(IF(AND((SC$44-SC49-150-Sheep!$R$321                                           )&gt;(SC$44-SD$44),(SC$44-SC49-150-Sheep!$R$321                                            )&lt;=0),"Alt1-"   &amp;SC48,""),"")
&amp;IFERROR(IF(AND((SC$44-SC49-150-Sheep!$R$322                                           )&gt;(SC$44-SD$44),(SC$44-SC49-150-Sheep!$R$322                                            )&lt;=0),"Alt2-"   &amp;SC48,""),"")</f>
        <v/>
      </c>
      <c r="SD50" s="440" t="str">
        <f xml:space="preserve">                    IF(AND((SD$44                                  -Sheep!$N$253                               )&gt;(SD$44-SE$44),(SD$44                                  -Sheep!$N$253                                )&lt;=0),"Born","")
&amp;                   IF(AND((SD$44-Sheep!$R$320-Sheep!$N$253                                )&gt;(SD$44-SE$44),(SD$44-Sheep!$R$320-Sheep!$N$253                                )&lt;=0),"WeanStd","")
&amp;                   IF(AND((SD$44-Sheep!$R$321-Sheep!$N$253                                )&gt;(SD$44-SE$44),(SD$44-Sheep!$R$321-Sheep!$N$253                                )&lt;=0),"WeanAlt1","")
&amp;                   IF(AND((SD$44-Sheep!$R$322-Sheep!$N$253                                )&gt;(SD$44-SE$44),(SD$44-Sheep!$R$322-Sheep!$N$253                                )&lt;=0),"WeanAlt2","")
&amp;IFERROR(IF(AND((SD$44-SD49                                                                                     )&gt;(SD$44-SE$44),(SD$44-SD49                                                                                     )&lt;=0),"Join-"    &amp;SD48,""),"")
&amp;IFERROR(IF(AND((SD$44-SD49-INDEX(Sheep!$V$327:$V$334,SD48,1))&gt;(SD$44-SE$44),(SD$44-SD49-INDEX(Sheep!$V$327:$V$334,SD48,1))&lt;=0),"Scan-"  &amp;SD48,""),"")
&amp;IFERROR(IF(AND((SD$44-SD49-150                                                                            )&gt;(SD$44-SE$44),(SD$44-SD49-150                                                                             )&lt;=0),"Birth-" &amp;SD48,""),"")
&amp;IFERROR(IF(AND((SD$44-SD49-150-Sheep!$R$320                                           )&gt;(SD$44-SE$44),(SD$44-SD49-150-Sheep!$R$320                                            )&lt;=0),"Wean-"&amp;SD48,""),"")
&amp;IFERROR(IF(AND((SD$44-SD49-150-Sheep!$R$321                                           )&gt;(SD$44-SE$44),(SD$44-SD49-150-Sheep!$R$321                                            )&lt;=0),"Alt1-"   &amp;SD48,""),"")
&amp;IFERROR(IF(AND((SD$44-SD49-150-Sheep!$R$322                                           )&gt;(SD$44-SE$44),(SD$44-SD49-150-Sheep!$R$322                                            )&lt;=0),"Alt2-"   &amp;SD48,""),"")</f>
        <v/>
      </c>
      <c r="SE50" s="440" t="str">
        <f xml:space="preserve">                    IF(AND((SE$44                                  -Sheep!$N$253                               )&gt;(SE$44-SF$44),(SE$44                                  -Sheep!$N$253                                )&lt;=0),"Born","")
&amp;                   IF(AND((SE$44-Sheep!$R$320-Sheep!$N$253                                )&gt;(SE$44-SF$44),(SE$44-Sheep!$R$320-Sheep!$N$253                                )&lt;=0),"WeanStd","")
&amp;                   IF(AND((SE$44-Sheep!$R$321-Sheep!$N$253                                )&gt;(SE$44-SF$44),(SE$44-Sheep!$R$321-Sheep!$N$253                                )&lt;=0),"WeanAlt1","")
&amp;                   IF(AND((SE$44-Sheep!$R$322-Sheep!$N$253                                )&gt;(SE$44-SF$44),(SE$44-Sheep!$R$322-Sheep!$N$253                                )&lt;=0),"WeanAlt2","")
&amp;IFERROR(IF(AND((SE$44-SE49                                                                                     )&gt;(SE$44-SF$44),(SE$44-SE49                                                                                     )&lt;=0),"Join-"    &amp;SE48,""),"")
&amp;IFERROR(IF(AND((SE$44-SE49-INDEX(Sheep!$V$327:$V$334,SE48,1))&gt;(SE$44-SF$44),(SE$44-SE49-INDEX(Sheep!$V$327:$V$334,SE48,1))&lt;=0),"Scan-"  &amp;SE48,""),"")
&amp;IFERROR(IF(AND((SE$44-SE49-150                                                                            )&gt;(SE$44-SF$44),(SE$44-SE49-150                                                                             )&lt;=0),"Birth-" &amp;SE48,""),"")
&amp;IFERROR(IF(AND((SE$44-SE49-150-Sheep!$R$320                                           )&gt;(SE$44-SF$44),(SE$44-SE49-150-Sheep!$R$320                                            )&lt;=0),"Wean-"&amp;SE48,""),"")
&amp;IFERROR(IF(AND((SE$44-SE49-150-Sheep!$R$321                                           )&gt;(SE$44-SF$44),(SE$44-SE49-150-Sheep!$R$321                                            )&lt;=0),"Alt1-"   &amp;SE48,""),"")
&amp;IFERROR(IF(AND((SE$44-SE49-150-Sheep!$R$322                                           )&gt;(SE$44-SF$44),(SE$44-SE49-150-Sheep!$R$322                                            )&lt;=0),"Alt2-"   &amp;SE48,""),"")</f>
        <v/>
      </c>
      <c r="SF50" s="440" t="str">
        <f xml:space="preserve">                    IF(AND((SF$44                                  -Sheep!$N$253                               )&gt;(SF$44-SG$44),(SF$44                                  -Sheep!$N$253                                )&lt;=0),"Born","")
&amp;                   IF(AND((SF$44-Sheep!$R$320-Sheep!$N$253                                )&gt;(SF$44-SG$44),(SF$44-Sheep!$R$320-Sheep!$N$253                                )&lt;=0),"WeanStd","")
&amp;                   IF(AND((SF$44-Sheep!$R$321-Sheep!$N$253                                )&gt;(SF$44-SG$44),(SF$44-Sheep!$R$321-Sheep!$N$253                                )&lt;=0),"WeanAlt1","")
&amp;                   IF(AND((SF$44-Sheep!$R$322-Sheep!$N$253                                )&gt;(SF$44-SG$44),(SF$44-Sheep!$R$322-Sheep!$N$253                                )&lt;=0),"WeanAlt2","")
&amp;IFERROR(IF(AND((SF$44-SF49                                                                                     )&gt;(SF$44-SG$44),(SF$44-SF49                                                                                     )&lt;=0),"Join-"    &amp;SF48,""),"")
&amp;IFERROR(IF(AND((SF$44-SF49-INDEX(Sheep!$V$327:$V$334,SF48,1))&gt;(SF$44-SG$44),(SF$44-SF49-INDEX(Sheep!$V$327:$V$334,SF48,1))&lt;=0),"Scan-"  &amp;SF48,""),"")
&amp;IFERROR(IF(AND((SF$44-SF49-150                                                                            )&gt;(SF$44-SG$44),(SF$44-SF49-150                                                                             )&lt;=0),"Birth-" &amp;SF48,""),"")
&amp;IFERROR(IF(AND((SF$44-SF49-150-Sheep!$R$320                                           )&gt;(SF$44-SG$44),(SF$44-SF49-150-Sheep!$R$320                                            )&lt;=0),"Wean-"&amp;SF48,""),"")
&amp;IFERROR(IF(AND((SF$44-SF49-150-Sheep!$R$321                                           )&gt;(SF$44-SG$44),(SF$44-SF49-150-Sheep!$R$321                                            )&lt;=0),"Alt1-"   &amp;SF48,""),"")
&amp;IFERROR(IF(AND((SF$44-SF49-150-Sheep!$R$322                                           )&gt;(SF$44-SG$44),(SF$44-SF49-150-Sheep!$R$322                                            )&lt;=0),"Alt2-"   &amp;SF48,""),"")</f>
        <v/>
      </c>
      <c r="SG50" s="440" t="str">
        <f xml:space="preserve">                    IF(AND((SG$44                                  -Sheep!$N$253                               )&gt;(SG$44-SH$44),(SG$44                                  -Sheep!$N$253                                )&lt;=0),"Born","")
&amp;                   IF(AND((SG$44-Sheep!$R$320-Sheep!$N$253                                )&gt;(SG$44-SH$44),(SG$44-Sheep!$R$320-Sheep!$N$253                                )&lt;=0),"WeanStd","")
&amp;                   IF(AND((SG$44-Sheep!$R$321-Sheep!$N$253                                )&gt;(SG$44-SH$44),(SG$44-Sheep!$R$321-Sheep!$N$253                                )&lt;=0),"WeanAlt1","")
&amp;                   IF(AND((SG$44-Sheep!$R$322-Sheep!$N$253                                )&gt;(SG$44-SH$44),(SG$44-Sheep!$R$322-Sheep!$N$253                                )&lt;=0),"WeanAlt2","")
&amp;IFERROR(IF(AND((SG$44-SG49                                                                                     )&gt;(SG$44-SH$44),(SG$44-SG49                                                                                     )&lt;=0),"Join-"    &amp;SG48,""),"")
&amp;IFERROR(IF(AND((SG$44-SG49-INDEX(Sheep!$V$327:$V$334,SG48,1))&gt;(SG$44-SH$44),(SG$44-SG49-INDEX(Sheep!$V$327:$V$334,SG48,1))&lt;=0),"Scan-"  &amp;SG48,""),"")
&amp;IFERROR(IF(AND((SG$44-SG49-150                                                                            )&gt;(SG$44-SH$44),(SG$44-SG49-150                                                                             )&lt;=0),"Birth-" &amp;SG48,""),"")
&amp;IFERROR(IF(AND((SG$44-SG49-150-Sheep!$R$320                                           )&gt;(SG$44-SH$44),(SG$44-SG49-150-Sheep!$R$320                                            )&lt;=0),"Wean-"&amp;SG48,""),"")
&amp;IFERROR(IF(AND((SG$44-SG49-150-Sheep!$R$321                                           )&gt;(SG$44-SH$44),(SG$44-SG49-150-Sheep!$R$321                                            )&lt;=0),"Alt1-"   &amp;SG48,""),"")
&amp;IFERROR(IF(AND((SG$44-SG49-150-Sheep!$R$322                                           )&gt;(SG$44-SH$44),(SG$44-SG49-150-Sheep!$R$322                                            )&lt;=0),"Alt2-"   &amp;SG48,""),"")</f>
        <v/>
      </c>
      <c r="SH50" s="440" t="str">
        <f xml:space="preserve">                    IF(AND((SH$44                                  -Sheep!$N$253                               )&gt;(SH$44-SJ$44),(SH$44                                  -Sheep!$N$253                                )&lt;=0),"Born","")
&amp;                   IF(AND((SH$44-Sheep!$R$320-Sheep!$N$253                                )&gt;(SH$44-SJ$44),(SH$44-Sheep!$R$320-Sheep!$N$253                                )&lt;=0),"WeanStd","")
&amp;                   IF(AND((SH$44-Sheep!$R$321-Sheep!$N$253                                )&gt;(SH$44-SJ$44),(SH$44-Sheep!$R$321-Sheep!$N$253                                )&lt;=0),"WeanAlt1","")
&amp;                   IF(AND((SH$44-Sheep!$R$322-Sheep!$N$253                                )&gt;(SH$44-SJ$44),(SH$44-Sheep!$R$322-Sheep!$N$253                                )&lt;=0),"WeanAlt2","")
&amp;IFERROR(IF(AND((SH$44-SH49                                                                                     )&gt;(SH$44-SJ$44),(SH$44-SH49                                                                                     )&lt;=0),"Join-"    &amp;SH48,""),"")
&amp;IFERROR(IF(AND((SH$44-SH49-INDEX(Sheep!$V$327:$V$334,SH48,1))&gt;(SH$44-SJ$44),(SH$44-SH49-INDEX(Sheep!$V$327:$V$334,SH48,1))&lt;=0),"Scan-"  &amp;SH48,""),"")
&amp;IFERROR(IF(AND((SH$44-SH49-150                                                                            )&gt;(SH$44-SJ$44),(SH$44-SH49-150                                                                             )&lt;=0),"Birth-" &amp;SH48,""),"")
&amp;IFERROR(IF(AND((SH$44-SH49-150-Sheep!$R$320                                           )&gt;(SH$44-SJ$44),(SH$44-SH49-150-Sheep!$R$320                                            )&lt;=0),"Wean-"&amp;SH48,""),"")
&amp;IFERROR(IF(AND((SH$44-SH49-150-Sheep!$R$321                                           )&gt;(SH$44-SJ$44),(SH$44-SH49-150-Sheep!$R$321                                            )&lt;=0),"Alt1-"   &amp;SH48,""),"")
&amp;IFERROR(IF(AND((SH$44-SH49-150-Sheep!$R$322                                           )&gt;(SH$44-SJ$44),(SH$44-SH49-150-Sheep!$R$322                                            )&lt;=0),"Alt2-"   &amp;SH48,""),"")</f>
        <v/>
      </c>
      <c r="SI50" s="440" t="str">
        <f xml:space="preserve">                    IF(AND((SI$44                                  -Sheep!$N$253                               )&gt;(SI$44-SK$44),(SI$44                                  -Sheep!$N$253                                )&lt;=0),"Born","")
&amp;                   IF(AND((SI$44-Sheep!$R$320-Sheep!$N$253                                )&gt;(SI$44-SK$44),(SI$44-Sheep!$R$320-Sheep!$N$253                                )&lt;=0),"WeanStd","")
&amp;                   IF(AND((SI$44-Sheep!$R$321-Sheep!$N$253                                )&gt;(SI$44-SK$44),(SI$44-Sheep!$R$321-Sheep!$N$253                                )&lt;=0),"WeanAlt1","")
&amp;                   IF(AND((SI$44-Sheep!$R$322-Sheep!$N$253                                )&gt;(SI$44-SK$44),(SI$44-Sheep!$R$322-Sheep!$N$253                                )&lt;=0),"WeanAlt2","")
&amp;IFERROR(IF(AND((SI$44-SI49                                                                                     )&gt;(SI$44-SK$44),(SI$44-SI49                                                                                     )&lt;=0),"Join-"    &amp;SI48,""),"")
&amp;IFERROR(IF(AND((SI$44-SI49-INDEX(Sheep!$V$327:$V$334,SI48,1))&gt;(SI$44-SK$44),(SI$44-SI49-INDEX(Sheep!$V$327:$V$334,SI48,1))&lt;=0),"Scan-"  &amp;SI48,""),"")
&amp;IFERROR(IF(AND((SI$44-SI49-150                                                                            )&gt;(SI$44-SK$44),(SI$44-SI49-150                                                                             )&lt;=0),"Birth-" &amp;SI48,""),"")
&amp;IFERROR(IF(AND((SI$44-SI49-150-Sheep!$R$320                                           )&gt;(SI$44-SK$44),(SI$44-SI49-150-Sheep!$R$320                                            )&lt;=0),"Wean-"&amp;SI48,""),"")
&amp;IFERROR(IF(AND((SI$44-SI49-150-Sheep!$R$321                                           )&gt;(SI$44-SK$44),(SI$44-SI49-150-Sheep!$R$321                                            )&lt;=0),"Alt1-"   &amp;SI48,""),"")
&amp;IFERROR(IF(AND((SI$44-SI49-150-Sheep!$R$322                                           )&gt;(SI$44-SK$44),(SI$44-SI49-150-Sheep!$R$322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824</v>
      </c>
      <c r="K51" s="644">
        <f>IFERROR(MATCH(L$44,Sheep!$R$300:$R$307,1),0)</f>
        <v>0</v>
      </c>
      <c r="L51" s="644">
        <f>IFERROR(MATCH(M$44,Sheep!$R$300:$R$307,1),0)</f>
        <v>0</v>
      </c>
      <c r="M51" s="644">
        <f>IFERROR(MATCH(N$44,Sheep!$R$300:$R$307,1),0)</f>
        <v>0</v>
      </c>
      <c r="N51" s="644">
        <f>IFERROR(MATCH(O$44,Sheep!$R$300:$R$307,1),0)</f>
        <v>0</v>
      </c>
      <c r="O51" s="644">
        <f>IFERROR(MATCH(P$44,Sheep!$R$300:$R$307,1),0)</f>
        <v>0</v>
      </c>
      <c r="P51" s="644">
        <f>IFERROR(MATCH(Q$44,Sheep!$R$300:$R$307,1),0)</f>
        <v>0</v>
      </c>
      <c r="Q51" s="644">
        <f>IFERROR(MATCH(R$44,Sheep!$R$300:$R$307,1),0)</f>
        <v>0</v>
      </c>
      <c r="R51" s="644">
        <f>IFERROR(MATCH(S$44,Sheep!$R$300:$R$307,1),0)</f>
        <v>0</v>
      </c>
      <c r="S51" s="644">
        <f>IFERROR(MATCH(T$44,Sheep!$R$300:$R$307,1),0)</f>
        <v>0</v>
      </c>
      <c r="T51" s="644">
        <f>IFERROR(MATCH(U$44,Sheep!$R$300:$R$307,1),0)</f>
        <v>0</v>
      </c>
      <c r="U51" s="644">
        <f>IFERROR(MATCH(V$44,Sheep!$R$300:$R$307,1),0)</f>
        <v>0</v>
      </c>
      <c r="V51" s="644">
        <f>IFERROR(MATCH(W$44,Sheep!$R$300:$R$307,1),0)</f>
        <v>0</v>
      </c>
      <c r="W51" s="644">
        <f>IFERROR(MATCH(X$44,Sheep!$R$300:$R$307,1),0)</f>
        <v>0</v>
      </c>
      <c r="X51" s="644">
        <f>IFERROR(MATCH(Y$44,Sheep!$R$300:$R$307,1),0)</f>
        <v>0</v>
      </c>
      <c r="Y51" s="644">
        <f>IFERROR(MATCH(Z$44,Sheep!$R$300:$R$307,1),0)</f>
        <v>0</v>
      </c>
      <c r="Z51" s="644">
        <f>IFERROR(MATCH(AA$44,Sheep!$R$300:$R$307,1),0)</f>
        <v>0</v>
      </c>
      <c r="AA51" s="644">
        <f>IFERROR(MATCH(AB$44,Sheep!$R$300:$R$307,1),0)</f>
        <v>0</v>
      </c>
      <c r="AB51" s="644">
        <f>IFERROR(MATCH(AC$44,Sheep!$R$300:$R$307,1),0)</f>
        <v>0</v>
      </c>
      <c r="AC51" s="644">
        <f>IFERROR(MATCH(AD$44,Sheep!$R$300:$R$307,1),0)</f>
        <v>0</v>
      </c>
      <c r="AD51" s="644">
        <f>IFERROR(MATCH(AE$44,Sheep!$R$300:$R$307,1),0)</f>
        <v>0</v>
      </c>
      <c r="AE51" s="644">
        <f>IFERROR(MATCH(AF$44,Sheep!$R$300:$R$307,1),0)</f>
        <v>0</v>
      </c>
      <c r="AF51" s="644">
        <f>IFERROR(MATCH(AG$44,Sheep!$R$300:$R$307,1),0)</f>
        <v>0</v>
      </c>
      <c r="AG51" s="644">
        <f>IFERROR(MATCH(AH$44,Sheep!$R$300:$R$307,1),0)</f>
        <v>0</v>
      </c>
      <c r="AH51" s="644">
        <f>IFERROR(MATCH(AI$44,Sheep!$R$300:$R$307,1),0)</f>
        <v>0</v>
      </c>
      <c r="AI51" s="644">
        <f>IFERROR(MATCH(AJ$44,Sheep!$R$300:$R$307,1),0)</f>
        <v>0</v>
      </c>
      <c r="AJ51" s="644">
        <f>IFERROR(MATCH(AK$44,Sheep!$R$300:$R$307,1),0)</f>
        <v>0</v>
      </c>
      <c r="AK51" s="644">
        <f>IFERROR(MATCH(AL$44,Sheep!$R$300:$R$307,1),0)</f>
        <v>0</v>
      </c>
      <c r="AL51" s="644">
        <f>IFERROR(MATCH(AM$44,Sheep!$R$300:$R$307,1),0)</f>
        <v>0</v>
      </c>
      <c r="AM51" s="644">
        <f>IFERROR(MATCH(AN$44,Sheep!$R$300:$R$307,1),0)</f>
        <v>0</v>
      </c>
      <c r="AN51" s="644">
        <f>IFERROR(MATCH(AO$44,Sheep!$R$300:$R$307,1),0)</f>
        <v>0</v>
      </c>
      <c r="AO51" s="644">
        <f>IFERROR(MATCH(AP$44,Sheep!$R$300:$R$307,1),0)</f>
        <v>0</v>
      </c>
      <c r="AP51" s="644">
        <f>IFERROR(MATCH(AQ$44,Sheep!$R$300:$R$307,1),0)</f>
        <v>0</v>
      </c>
      <c r="AQ51" s="644">
        <f>IFERROR(MATCH(AR$44,Sheep!$R$300:$R$307,1),0)</f>
        <v>0</v>
      </c>
      <c r="AR51" s="644">
        <f>IFERROR(MATCH(AS$44,Sheep!$R$300:$R$307,1),0)</f>
        <v>0</v>
      </c>
      <c r="AS51" s="644">
        <f>IFERROR(MATCH(AT$44,Sheep!$R$300:$R$307,1),0)</f>
        <v>0</v>
      </c>
      <c r="AT51" s="644">
        <f>IFERROR(MATCH(AU$44,Sheep!$R$300:$R$307,1),0)</f>
        <v>0</v>
      </c>
      <c r="AU51" s="644">
        <f>IFERROR(MATCH(AV$44,Sheep!$R$300:$R$307,1),0)</f>
        <v>0</v>
      </c>
      <c r="AV51" s="644">
        <f>IFERROR(MATCH(AW$44,Sheep!$R$300:$R$307,1),0)</f>
        <v>0</v>
      </c>
      <c r="AW51" s="644">
        <f>IFERROR(MATCH(AX$44,Sheep!$R$300:$R$307,1),0)</f>
        <v>0</v>
      </c>
      <c r="AX51" s="644">
        <f>IFERROR(MATCH(AY$44,Sheep!$R$300:$R$307,1),0)</f>
        <v>0</v>
      </c>
      <c r="AY51" s="644">
        <f>IFERROR(MATCH(AZ$44,Sheep!$R$300:$R$307,1),0)</f>
        <v>0</v>
      </c>
      <c r="AZ51" s="644">
        <f>IFERROR(MATCH(BA$44,Sheep!$R$300:$R$307,1),0)</f>
        <v>0</v>
      </c>
      <c r="BA51" s="644">
        <f>IFERROR(MATCH(BB$44,Sheep!$R$300:$R$307,1),0)</f>
        <v>0</v>
      </c>
      <c r="BB51" s="644">
        <f>IFERROR(MATCH(BC$44,Sheep!$R$300:$R$307,1),0)</f>
        <v>0</v>
      </c>
      <c r="BC51" s="644">
        <f>IFERROR(MATCH(BD$44,Sheep!$R$300:$R$307,1),0)</f>
        <v>0</v>
      </c>
      <c r="BD51" s="644">
        <f>IFERROR(MATCH(BE$44,Sheep!$R$300:$R$307,1),0)</f>
        <v>0</v>
      </c>
      <c r="BE51" s="644">
        <f>IFERROR(MATCH(BF$44,Sheep!$R$300:$R$307,1),0)</f>
        <v>0</v>
      </c>
      <c r="BF51" s="644">
        <f>IFERROR(MATCH(BG$44,Sheep!$R$300:$R$307,1),0)</f>
        <v>0</v>
      </c>
      <c r="BG51" s="644">
        <f>IFERROR(MATCH(BH$44,Sheep!$R$300:$R$307,1),0)</f>
        <v>0</v>
      </c>
      <c r="BH51" s="644">
        <f>IFERROR(MATCH(BI$44,Sheep!$R$300:$R$307,1),0)</f>
        <v>0</v>
      </c>
      <c r="BI51" s="644">
        <f>IFERROR(MATCH(BJ$44,Sheep!$R$300:$R$307,1),0)</f>
        <v>0</v>
      </c>
      <c r="BJ51" s="644">
        <f>IFERROR(MATCH(BK$44,Sheep!$R$300:$R$307,1),0)</f>
        <v>0</v>
      </c>
      <c r="BK51" s="644">
        <f>IFERROR(MATCH(BL$44,Sheep!$R$300:$R$307,1),0)</f>
        <v>0</v>
      </c>
      <c r="BL51" s="644">
        <f>IFERROR(MATCH(BM$44,Sheep!$R$300:$R$307,1),0)</f>
        <v>0</v>
      </c>
      <c r="BM51" s="644">
        <f>IFERROR(MATCH(BN$44,Sheep!$R$300:$R$307,1),0)</f>
        <v>0</v>
      </c>
      <c r="BN51" s="644">
        <f>IFERROR(MATCH(BO$44,Sheep!$R$300:$R$307,1),0)</f>
        <v>0</v>
      </c>
      <c r="BO51" s="644">
        <f>IFERROR(MATCH(BP$44,Sheep!$R$300:$R$307,1),0)</f>
        <v>0</v>
      </c>
      <c r="BP51" s="644">
        <f>IFERROR(MATCH(BQ$44,Sheep!$R$300:$R$307,1),0)</f>
        <v>0</v>
      </c>
      <c r="BQ51" s="644">
        <f>IFERROR(MATCH(BR$44,Sheep!$R$300:$R$307,1),0)</f>
        <v>0</v>
      </c>
      <c r="BR51" s="644">
        <f>IFERROR(MATCH(BS$44,Sheep!$R$300:$R$307,1),0)</f>
        <v>1</v>
      </c>
      <c r="BS51" s="644">
        <f>IFERROR(MATCH(BT$44,Sheep!$R$300:$R$307,1),0)</f>
        <v>1</v>
      </c>
      <c r="BT51" s="644">
        <f>IFERROR(MATCH(BU$44,Sheep!$R$300:$R$307,1),0)</f>
        <v>1</v>
      </c>
      <c r="BU51" s="644">
        <f>IFERROR(MATCH(BV$44,Sheep!$R$300:$R$307,1),0)</f>
        <v>1</v>
      </c>
      <c r="BV51" s="644">
        <f>IFERROR(MATCH(BW$44,Sheep!$R$300:$R$307,1),0)</f>
        <v>1</v>
      </c>
      <c r="BW51" s="644">
        <f>IFERROR(MATCH(BX$44,Sheep!$R$300:$R$307,1),0)</f>
        <v>1</v>
      </c>
      <c r="BX51" s="644">
        <f>IFERROR(MATCH(BY$44,Sheep!$R$300:$R$307,1),0)</f>
        <v>1</v>
      </c>
      <c r="BY51" s="644">
        <f>IFERROR(MATCH(BZ$44,Sheep!$R$300:$R$307,1),0)</f>
        <v>1</v>
      </c>
      <c r="BZ51" s="644">
        <f>IFERROR(MATCH(CA$44,Sheep!$R$300:$R$307,1),0)</f>
        <v>1</v>
      </c>
      <c r="CA51" s="644">
        <f>IFERROR(MATCH(CB$44,Sheep!$R$300:$R$307,1),0)</f>
        <v>1</v>
      </c>
      <c r="CB51" s="644">
        <f>IFERROR(MATCH(CC$44,Sheep!$R$300:$R$307,1),0)</f>
        <v>1</v>
      </c>
      <c r="CC51" s="644">
        <f>IFERROR(MATCH(CD$44,Sheep!$R$300:$R$307,1),0)</f>
        <v>1</v>
      </c>
      <c r="CD51" s="644">
        <f>IFERROR(MATCH(CE$44,Sheep!$R$300:$R$307,1),0)</f>
        <v>1</v>
      </c>
      <c r="CE51" s="644">
        <f>IFERROR(MATCH(CF$44,Sheep!$R$300:$R$307,1),0)</f>
        <v>1</v>
      </c>
      <c r="CF51" s="644">
        <f>IFERROR(MATCH(CG$44,Sheep!$R$300:$R$307,1),0)</f>
        <v>1</v>
      </c>
      <c r="CG51" s="644">
        <f>IFERROR(MATCH(CH$44,Sheep!$R$300:$R$307,1),0)</f>
        <v>1</v>
      </c>
      <c r="CH51" s="644">
        <f>IFERROR(MATCH(CI$44,Sheep!$R$300:$R$307,1),0)</f>
        <v>1</v>
      </c>
      <c r="CI51" s="644">
        <f>IFERROR(MATCH(CJ$44,Sheep!$R$300:$R$307,1),0)</f>
        <v>1</v>
      </c>
      <c r="CJ51" s="644">
        <f>IFERROR(MATCH(CK$44,Sheep!$R$300:$R$307,1),0)</f>
        <v>1</v>
      </c>
      <c r="CK51" s="644">
        <f>IFERROR(MATCH(CL$44,Sheep!$R$300:$R$307,1),0)</f>
        <v>1</v>
      </c>
      <c r="CL51" s="644">
        <f>IFERROR(MATCH(CM$44,Sheep!$R$300:$R$307,1),0)</f>
        <v>1</v>
      </c>
      <c r="CM51" s="644">
        <f>IFERROR(MATCH(CN$44,Sheep!$R$300:$R$307,1),0)</f>
        <v>1</v>
      </c>
      <c r="CN51" s="644">
        <f>IFERROR(MATCH(CO$44,Sheep!$R$300:$R$307,1),0)</f>
        <v>1</v>
      </c>
      <c r="CO51" s="644">
        <f>IFERROR(MATCH(CP$44,Sheep!$R$300:$R$307,1),0)</f>
        <v>1</v>
      </c>
      <c r="CP51" s="644">
        <f>IFERROR(MATCH(CQ$44,Sheep!$R$300:$R$307,1),0)</f>
        <v>1</v>
      </c>
      <c r="CQ51" s="644">
        <f>IFERROR(MATCH(CR$44,Sheep!$R$300:$R$307,1),0)</f>
        <v>1</v>
      </c>
      <c r="CR51" s="644">
        <f>IFERROR(MATCH(CS$44,Sheep!$R$300:$R$307,1),0)</f>
        <v>1</v>
      </c>
      <c r="CS51" s="644">
        <f>IFERROR(MATCH(CT$44,Sheep!$R$300:$R$307,1),0)</f>
        <v>1</v>
      </c>
      <c r="CT51" s="644">
        <f>IFERROR(MATCH(CU$44,Sheep!$R$300:$R$307,1),0)</f>
        <v>1</v>
      </c>
      <c r="CU51" s="644">
        <f>IFERROR(MATCH(CV$44,Sheep!$R$300:$R$307,1),0)</f>
        <v>1</v>
      </c>
      <c r="CV51" s="644">
        <f>IFERROR(MATCH(CW$44,Sheep!$R$300:$R$307,1),0)</f>
        <v>1</v>
      </c>
      <c r="CW51" s="644">
        <f>IFERROR(MATCH(CX$44,Sheep!$R$300:$R$307,1),0)</f>
        <v>1</v>
      </c>
      <c r="CX51" s="644">
        <f>IFERROR(MATCH(CY$44,Sheep!$R$300:$R$307,1),0)</f>
        <v>1</v>
      </c>
      <c r="CY51" s="644">
        <f>IFERROR(MATCH(CZ$44,Sheep!$R$300:$R$307,1),0)</f>
        <v>1</v>
      </c>
      <c r="CZ51" s="644">
        <f>IFERROR(MATCH(DA$44,Sheep!$R$300:$R$307,1),0)</f>
        <v>1</v>
      </c>
      <c r="DA51" s="644">
        <f>IFERROR(MATCH(DB$44,Sheep!$R$300:$R$307,1),0)</f>
        <v>1</v>
      </c>
      <c r="DB51" s="644">
        <f>IFERROR(MATCH(DC$44,Sheep!$R$300:$R$307,1),0)</f>
        <v>1</v>
      </c>
      <c r="DC51" s="644">
        <f>IFERROR(MATCH(DD$44,Sheep!$R$300:$R$307,1),0)</f>
        <v>1</v>
      </c>
      <c r="DD51" s="644">
        <f>IFERROR(MATCH(DE$44,Sheep!$R$300:$R$307,1),0)</f>
        <v>1</v>
      </c>
      <c r="DE51" s="644">
        <f>IFERROR(MATCH(DF$44,Sheep!$R$300:$R$307,1),0)</f>
        <v>1</v>
      </c>
      <c r="DF51" s="644">
        <f>IFERROR(MATCH(DG$44,Sheep!$R$300:$R$307,1),0)</f>
        <v>1</v>
      </c>
      <c r="DG51" s="644">
        <f>IFERROR(MATCH(DH$44,Sheep!$R$300:$R$307,1),0)</f>
        <v>1</v>
      </c>
      <c r="DH51" s="644">
        <f>IFERROR(MATCH(DI$44,Sheep!$R$300:$R$307,1),0)</f>
        <v>1</v>
      </c>
      <c r="DI51" s="644">
        <f>IFERROR(MATCH(DJ$44,Sheep!$R$300:$R$307,1),0)</f>
        <v>1</v>
      </c>
      <c r="DJ51" s="644">
        <f>IFERROR(MATCH(DK$44,Sheep!$R$300:$R$307,1),0)</f>
        <v>1</v>
      </c>
      <c r="DK51" s="644">
        <f>IFERROR(MATCH(DL$44,Sheep!$R$300:$R$307,1),0)</f>
        <v>1</v>
      </c>
      <c r="DL51" s="644">
        <f>IFERROR(MATCH(DM$44,Sheep!$R$300:$R$307,1),0)</f>
        <v>1</v>
      </c>
      <c r="DM51" s="644">
        <f>IFERROR(MATCH(DN$44,Sheep!$R$300:$R$307,1),0)</f>
        <v>1</v>
      </c>
      <c r="DN51" s="644">
        <f>IFERROR(MATCH(DO$44,Sheep!$R$300:$R$307,1),0)</f>
        <v>1</v>
      </c>
      <c r="DO51" s="644">
        <f>IFERROR(MATCH(DP$44,Sheep!$R$300:$R$307,1),0)</f>
        <v>1</v>
      </c>
      <c r="DP51" s="644">
        <f>IFERROR(MATCH(DQ$44,Sheep!$R$300:$R$307,1),0)</f>
        <v>1</v>
      </c>
      <c r="DQ51" s="644">
        <f>IFERROR(MATCH(DR$44,Sheep!$R$300:$R$307,1),0)</f>
        <v>1</v>
      </c>
      <c r="DR51" s="644">
        <f>IFERROR(MATCH(DS$44,Sheep!$R$300:$R$307,1),0)</f>
        <v>2</v>
      </c>
      <c r="DS51" s="644">
        <f>IFERROR(MATCH(DT$44,Sheep!$R$300:$R$307,1),0)</f>
        <v>2</v>
      </c>
      <c r="DT51" s="644">
        <f>IFERROR(MATCH(DU$44,Sheep!$R$300:$R$307,1),0)</f>
        <v>2</v>
      </c>
      <c r="DU51" s="644">
        <f>IFERROR(MATCH(DV$44,Sheep!$R$300:$R$307,1),0)</f>
        <v>2</v>
      </c>
      <c r="DV51" s="644">
        <f>IFERROR(MATCH(DW$44,Sheep!$R$300:$R$307,1),0)</f>
        <v>2</v>
      </c>
      <c r="DW51" s="644">
        <f>IFERROR(MATCH(DX$44,Sheep!$R$300:$R$307,1),0)</f>
        <v>2</v>
      </c>
      <c r="DX51" s="644">
        <f>IFERROR(MATCH(DY$44,Sheep!$R$300:$R$307,1),0)</f>
        <v>2</v>
      </c>
      <c r="DY51" s="644">
        <f>IFERROR(MATCH(DZ$44,Sheep!$R$300:$R$307,1),0)</f>
        <v>2</v>
      </c>
      <c r="DZ51" s="644">
        <f>IFERROR(MATCH(EA$44,Sheep!$R$300:$R$307,1),0)</f>
        <v>2</v>
      </c>
      <c r="EA51" s="644">
        <f>IFERROR(MATCH(EB$44,Sheep!$R$300:$R$307,1),0)</f>
        <v>2</v>
      </c>
      <c r="EB51" s="644">
        <f>IFERROR(MATCH(EC$44,Sheep!$R$300:$R$307,1),0)</f>
        <v>2</v>
      </c>
      <c r="EC51" s="644">
        <f>IFERROR(MATCH(ED$44,Sheep!$R$300:$R$307,1),0)</f>
        <v>2</v>
      </c>
      <c r="ED51" s="644">
        <f>IFERROR(MATCH(EE$44,Sheep!$R$300:$R$307,1),0)</f>
        <v>2</v>
      </c>
      <c r="EE51" s="644">
        <f>IFERROR(MATCH(EF$44,Sheep!$R$300:$R$307,1),0)</f>
        <v>2</v>
      </c>
      <c r="EF51" s="644">
        <f>IFERROR(MATCH(EG$44,Sheep!$R$300:$R$307,1),0)</f>
        <v>2</v>
      </c>
      <c r="EG51" s="644">
        <f>IFERROR(MATCH(EH$44,Sheep!$R$300:$R$307,1),0)</f>
        <v>2</v>
      </c>
      <c r="EH51" s="644">
        <f>IFERROR(MATCH(EI$44,Sheep!$R$300:$R$307,1),0)</f>
        <v>2</v>
      </c>
      <c r="EI51" s="644">
        <f>IFERROR(MATCH(EJ$44,Sheep!$R$300:$R$307,1),0)</f>
        <v>2</v>
      </c>
      <c r="EJ51" s="644">
        <f>IFERROR(MATCH(EK$44,Sheep!$R$300:$R$307,1),0)</f>
        <v>2</v>
      </c>
      <c r="EK51" s="644">
        <f>IFERROR(MATCH(EL$44,Sheep!$R$300:$R$307,1),0)</f>
        <v>2</v>
      </c>
      <c r="EL51" s="644">
        <f>IFERROR(MATCH(EM$44,Sheep!$R$300:$R$307,1),0)</f>
        <v>2</v>
      </c>
      <c r="EM51" s="644">
        <f>IFERROR(MATCH(EN$44,Sheep!$R$300:$R$307,1),0)</f>
        <v>2</v>
      </c>
      <c r="EN51" s="644">
        <f>IFERROR(MATCH(EO$44,Sheep!$R$300:$R$307,1),0)</f>
        <v>2</v>
      </c>
      <c r="EO51" s="644">
        <f>IFERROR(MATCH(EP$44,Sheep!$R$300:$R$307,1),0)</f>
        <v>2</v>
      </c>
      <c r="EP51" s="644">
        <f>IFERROR(MATCH(EQ$44,Sheep!$R$300:$R$307,1),0)</f>
        <v>2</v>
      </c>
      <c r="EQ51" s="644">
        <f>IFERROR(MATCH(ER$44,Sheep!$R$300:$R$307,1),0)</f>
        <v>2</v>
      </c>
      <c r="ER51" s="644">
        <f>IFERROR(MATCH(ES$44,Sheep!$R$300:$R$307,1),0)</f>
        <v>2</v>
      </c>
      <c r="ES51" s="644">
        <f>IFERROR(MATCH(ET$44,Sheep!$R$300:$R$307,1),0)</f>
        <v>2</v>
      </c>
      <c r="ET51" s="644">
        <f>IFERROR(MATCH(EU$44,Sheep!$R$300:$R$307,1),0)</f>
        <v>2</v>
      </c>
      <c r="EU51" s="644">
        <f>IFERROR(MATCH(EV$44,Sheep!$R$300:$R$307,1),0)</f>
        <v>2</v>
      </c>
      <c r="EV51" s="644">
        <f>IFERROR(MATCH(EW$44,Sheep!$R$300:$R$307,1),0)</f>
        <v>2</v>
      </c>
      <c r="EW51" s="644">
        <f>IFERROR(MATCH(EX$44,Sheep!$R$300:$R$307,1),0)</f>
        <v>2</v>
      </c>
      <c r="EX51" s="644">
        <f>IFERROR(MATCH(EY$44,Sheep!$R$300:$R$307,1),0)</f>
        <v>2</v>
      </c>
      <c r="EY51" s="644">
        <f>IFERROR(MATCH(EZ$44,Sheep!$R$300:$R$307,1),0)</f>
        <v>2</v>
      </c>
      <c r="EZ51" s="644">
        <f>IFERROR(MATCH(FA$44,Sheep!$R$300:$R$307,1),0)</f>
        <v>2</v>
      </c>
      <c r="FA51" s="644">
        <f>IFERROR(MATCH(FB$44,Sheep!$R$300:$R$307,1),0)</f>
        <v>2</v>
      </c>
      <c r="FB51" s="644">
        <f>IFERROR(MATCH(FC$44,Sheep!$R$300:$R$307,1),0)</f>
        <v>2</v>
      </c>
      <c r="FC51" s="644">
        <f>IFERROR(MATCH(FD$44,Sheep!$R$300:$R$307,1),0)</f>
        <v>2</v>
      </c>
      <c r="FD51" s="644">
        <f>IFERROR(MATCH(FE$44,Sheep!$R$300:$R$307,1),0)</f>
        <v>2</v>
      </c>
      <c r="FE51" s="644">
        <f>IFERROR(MATCH(FF$44,Sheep!$R$300:$R$307,1),0)</f>
        <v>2</v>
      </c>
      <c r="FF51" s="644">
        <f>IFERROR(MATCH(FG$44,Sheep!$R$300:$R$307,1),0)</f>
        <v>2</v>
      </c>
      <c r="FG51" s="644">
        <f>IFERROR(MATCH(FH$44,Sheep!$R$300:$R$307,1),0)</f>
        <v>2</v>
      </c>
      <c r="FH51" s="644">
        <f>IFERROR(MATCH(FI$44,Sheep!$R$300:$R$307,1),0)</f>
        <v>2</v>
      </c>
      <c r="FI51" s="644">
        <f>IFERROR(MATCH(FJ$44,Sheep!$R$300:$R$307,1),0)</f>
        <v>2</v>
      </c>
      <c r="FJ51" s="644">
        <f>IFERROR(MATCH(FK$44,Sheep!$R$300:$R$307,1),0)</f>
        <v>2</v>
      </c>
      <c r="FK51" s="644">
        <f>IFERROR(MATCH(FL$44,Sheep!$R$300:$R$307,1),0)</f>
        <v>2</v>
      </c>
      <c r="FL51" s="644">
        <f>IFERROR(MATCH(FM$44,Sheep!$R$300:$R$307,1),0)</f>
        <v>2</v>
      </c>
      <c r="FM51" s="644">
        <f>IFERROR(MATCH(FN$44,Sheep!$R$300:$R$307,1),0)</f>
        <v>2</v>
      </c>
      <c r="FN51" s="644">
        <f>IFERROR(MATCH(FO$44,Sheep!$R$300:$R$307,1),0)</f>
        <v>2</v>
      </c>
      <c r="FO51" s="644">
        <f>IFERROR(MATCH(FP$44,Sheep!$R$300:$R$307,1),0)</f>
        <v>2</v>
      </c>
      <c r="FP51" s="644">
        <f>IFERROR(MATCH(FQ$44,Sheep!$R$300:$R$307,1),0)</f>
        <v>2</v>
      </c>
      <c r="FQ51" s="644">
        <f>IFERROR(MATCH(FR$44,Sheep!$R$300:$R$307,1),0)</f>
        <v>2</v>
      </c>
      <c r="FR51" s="644">
        <f>IFERROR(MATCH(FS$44,Sheep!$R$300:$R$307,1),0)</f>
        <v>3</v>
      </c>
      <c r="FS51" s="644">
        <f>IFERROR(MATCH(FT$44,Sheep!$R$300:$R$307,1),0)</f>
        <v>3</v>
      </c>
      <c r="FT51" s="644">
        <f>IFERROR(MATCH(FU$44,Sheep!$R$300:$R$307,1),0)</f>
        <v>3</v>
      </c>
      <c r="FU51" s="644">
        <f>IFERROR(MATCH(FV$44,Sheep!$R$300:$R$307,1),0)</f>
        <v>3</v>
      </c>
      <c r="FV51" s="644">
        <f>IFERROR(MATCH(FW$44,Sheep!$R$300:$R$307,1),0)</f>
        <v>3</v>
      </c>
      <c r="FW51" s="644">
        <f>IFERROR(MATCH(FX$44,Sheep!$R$300:$R$307,1),0)</f>
        <v>3</v>
      </c>
      <c r="FX51" s="644">
        <f>IFERROR(MATCH(FY$44,Sheep!$R$300:$R$307,1),0)</f>
        <v>3</v>
      </c>
      <c r="FY51" s="644">
        <f>IFERROR(MATCH(FZ$44,Sheep!$R$300:$R$307,1),0)</f>
        <v>3</v>
      </c>
      <c r="FZ51" s="644">
        <f>IFERROR(MATCH(GA$44,Sheep!$R$300:$R$307,1),0)</f>
        <v>3</v>
      </c>
      <c r="GA51" s="644">
        <f>IFERROR(MATCH(GB$44,Sheep!$R$300:$R$307,1),0)</f>
        <v>3</v>
      </c>
      <c r="GB51" s="644">
        <f>IFERROR(MATCH(GC$44,Sheep!$R$300:$R$307,1),0)</f>
        <v>3</v>
      </c>
      <c r="GC51" s="644">
        <f>IFERROR(MATCH(GD$44,Sheep!$R$300:$R$307,1),0)</f>
        <v>3</v>
      </c>
      <c r="GD51" s="644">
        <f>IFERROR(MATCH(GE$44,Sheep!$R$300:$R$307,1),0)</f>
        <v>3</v>
      </c>
      <c r="GE51" s="644">
        <f>IFERROR(MATCH(GF$44,Sheep!$R$300:$R$307,1),0)</f>
        <v>3</v>
      </c>
      <c r="GF51" s="644">
        <f>IFERROR(MATCH(GG$44,Sheep!$R$300:$R$307,1),0)</f>
        <v>3</v>
      </c>
      <c r="GG51" s="644">
        <f>IFERROR(MATCH(GH$44,Sheep!$R$300:$R$307,1),0)</f>
        <v>3</v>
      </c>
      <c r="GH51" s="644">
        <f>IFERROR(MATCH(GI$44,Sheep!$R$300:$R$307,1),0)</f>
        <v>3</v>
      </c>
      <c r="GI51" s="644">
        <f>IFERROR(MATCH(GJ$44,Sheep!$R$300:$R$307,1),0)</f>
        <v>3</v>
      </c>
      <c r="GJ51" s="644">
        <f>IFERROR(MATCH(GK$44,Sheep!$R$300:$R$307,1),0)</f>
        <v>3</v>
      </c>
      <c r="GK51" s="644">
        <f>IFERROR(MATCH(GL$44,Sheep!$R$300:$R$307,1),0)</f>
        <v>3</v>
      </c>
      <c r="GL51" s="644">
        <f>IFERROR(MATCH(GM$44,Sheep!$R$300:$R$307,1),0)</f>
        <v>3</v>
      </c>
      <c r="GM51" s="644">
        <f>IFERROR(MATCH(GN$44,Sheep!$R$300:$R$307,1),0)</f>
        <v>3</v>
      </c>
      <c r="GN51" s="644">
        <f>IFERROR(MATCH(GO$44,Sheep!$R$300:$R$307,1),0)</f>
        <v>3</v>
      </c>
      <c r="GO51" s="644">
        <f>IFERROR(MATCH(GP$44,Sheep!$R$300:$R$307,1),0)</f>
        <v>3</v>
      </c>
      <c r="GP51" s="644">
        <f>IFERROR(MATCH(GQ$44,Sheep!$R$300:$R$307,1),0)</f>
        <v>3</v>
      </c>
      <c r="GQ51" s="644">
        <f>IFERROR(MATCH(GR$44,Sheep!$R$300:$R$307,1),0)</f>
        <v>3</v>
      </c>
      <c r="GR51" s="644">
        <f>IFERROR(MATCH(GS$44,Sheep!$R$300:$R$307,1),0)</f>
        <v>3</v>
      </c>
      <c r="GS51" s="644">
        <f>IFERROR(MATCH(GT$44,Sheep!$R$300:$R$307,1),0)</f>
        <v>3</v>
      </c>
      <c r="GT51" s="644">
        <f>IFERROR(MATCH(GU$44,Sheep!$R$300:$R$307,1),0)</f>
        <v>3</v>
      </c>
      <c r="GU51" s="644">
        <f>IFERROR(MATCH(GV$44,Sheep!$R$300:$R$307,1),0)</f>
        <v>3</v>
      </c>
      <c r="GV51" s="644">
        <f>IFERROR(MATCH(GW$44,Sheep!$R$300:$R$307,1),0)</f>
        <v>3</v>
      </c>
      <c r="GW51" s="644">
        <f>IFERROR(MATCH(GX$44,Sheep!$R$300:$R$307,1),0)</f>
        <v>3</v>
      </c>
      <c r="GX51" s="644">
        <f>IFERROR(MATCH(GY$44,Sheep!$R$300:$R$307,1),0)</f>
        <v>3</v>
      </c>
      <c r="GY51" s="644">
        <f>IFERROR(MATCH(GZ$44,Sheep!$R$300:$R$307,1),0)</f>
        <v>3</v>
      </c>
      <c r="GZ51" s="644">
        <f>IFERROR(MATCH(HA$44,Sheep!$R$300:$R$307,1),0)</f>
        <v>3</v>
      </c>
      <c r="HA51" s="644">
        <f>IFERROR(MATCH(HB$44,Sheep!$R$300:$R$307,1),0)</f>
        <v>3</v>
      </c>
      <c r="HB51" s="644">
        <f>IFERROR(MATCH(HC$44,Sheep!$R$300:$R$307,1),0)</f>
        <v>3</v>
      </c>
      <c r="HC51" s="644">
        <f>IFERROR(MATCH(HD$44,Sheep!$R$300:$R$307,1),0)</f>
        <v>3</v>
      </c>
      <c r="HD51" s="644">
        <f>IFERROR(MATCH(HE$44,Sheep!$R$300:$R$307,1),0)</f>
        <v>3</v>
      </c>
      <c r="HE51" s="644">
        <f>IFERROR(MATCH(HF$44,Sheep!$R$300:$R$307,1),0)</f>
        <v>3</v>
      </c>
      <c r="HF51" s="644">
        <f>IFERROR(MATCH(HG$44,Sheep!$R$300:$R$307,1),0)</f>
        <v>3</v>
      </c>
      <c r="HG51" s="644">
        <f>IFERROR(MATCH(HH$44,Sheep!$R$300:$R$307,1),0)</f>
        <v>3</v>
      </c>
      <c r="HH51" s="644">
        <f>IFERROR(MATCH(HI$44,Sheep!$R$300:$R$307,1),0)</f>
        <v>3</v>
      </c>
      <c r="HI51" s="644">
        <f>IFERROR(MATCH(HJ$44,Sheep!$R$300:$R$307,1),0)</f>
        <v>3</v>
      </c>
      <c r="HJ51" s="644">
        <f>IFERROR(MATCH(HK$44,Sheep!$R$300:$R$307,1),0)</f>
        <v>3</v>
      </c>
      <c r="HK51" s="644">
        <f>IFERROR(MATCH(HL$44,Sheep!$R$300:$R$307,1),0)</f>
        <v>3</v>
      </c>
      <c r="HL51" s="644">
        <f>IFERROR(MATCH(HM$44,Sheep!$R$300:$R$307,1),0)</f>
        <v>3</v>
      </c>
      <c r="HM51" s="644">
        <f>IFERROR(MATCH(HN$44,Sheep!$R$300:$R$307,1),0)</f>
        <v>3</v>
      </c>
      <c r="HN51" s="644">
        <f>IFERROR(MATCH(HO$44,Sheep!$R$300:$R$307,1),0)</f>
        <v>3</v>
      </c>
      <c r="HO51" s="644">
        <f>IFERROR(MATCH(HP$44,Sheep!$R$300:$R$307,1),0)</f>
        <v>3</v>
      </c>
      <c r="HP51" s="644">
        <f>IFERROR(MATCH(HQ$44,Sheep!$R$300:$R$307,1),0)</f>
        <v>3</v>
      </c>
      <c r="HQ51" s="644">
        <f>IFERROR(MATCH(HR$44,Sheep!$R$300:$R$307,1),0)</f>
        <v>3</v>
      </c>
      <c r="HR51" s="644">
        <f>IFERROR(MATCH(HS$44,Sheep!$R$300:$R$307,1),0)</f>
        <v>4</v>
      </c>
      <c r="HS51" s="644">
        <f>IFERROR(MATCH(HT$44,Sheep!$R$300:$R$307,1),0)</f>
        <v>4</v>
      </c>
      <c r="HT51" s="644">
        <f>IFERROR(MATCH(HU$44,Sheep!$R$300:$R$307,1),0)</f>
        <v>4</v>
      </c>
      <c r="HU51" s="644">
        <f>IFERROR(MATCH(HV$44,Sheep!$R$300:$R$307,1),0)</f>
        <v>4</v>
      </c>
      <c r="HV51" s="644">
        <f>IFERROR(MATCH(HW$44,Sheep!$R$300:$R$307,1),0)</f>
        <v>4</v>
      </c>
      <c r="HW51" s="644">
        <f>IFERROR(MATCH(HX$44,Sheep!$R$300:$R$307,1),0)</f>
        <v>4</v>
      </c>
      <c r="HX51" s="644">
        <f>IFERROR(MATCH(HY$44,Sheep!$R$300:$R$307,1),0)</f>
        <v>4</v>
      </c>
      <c r="HY51" s="644">
        <f>IFERROR(MATCH(HZ$44,Sheep!$R$300:$R$307,1),0)</f>
        <v>4</v>
      </c>
      <c r="HZ51" s="644">
        <f>IFERROR(MATCH(IA$44,Sheep!$R$300:$R$307,1),0)</f>
        <v>4</v>
      </c>
      <c r="IA51" s="644">
        <f>IFERROR(MATCH(IB$44,Sheep!$R$300:$R$307,1),0)</f>
        <v>4</v>
      </c>
      <c r="IB51" s="644">
        <f>IFERROR(MATCH(IC$44,Sheep!$R$300:$R$307,1),0)</f>
        <v>4</v>
      </c>
      <c r="IC51" s="644">
        <f>IFERROR(MATCH(ID$44,Sheep!$R$300:$R$307,1),0)</f>
        <v>4</v>
      </c>
      <c r="ID51" s="644">
        <f>IFERROR(MATCH(IE$44,Sheep!$R$300:$R$307,1),0)</f>
        <v>4</v>
      </c>
      <c r="IE51" s="644">
        <f>IFERROR(MATCH(IF$44,Sheep!$R$300:$R$307,1),0)</f>
        <v>4</v>
      </c>
      <c r="IF51" s="644">
        <f>IFERROR(MATCH(IG$44,Sheep!$R$300:$R$307,1),0)</f>
        <v>4</v>
      </c>
      <c r="IG51" s="644">
        <f>IFERROR(MATCH(IH$44,Sheep!$R$300:$R$307,1),0)</f>
        <v>4</v>
      </c>
      <c r="IH51" s="644">
        <f>IFERROR(MATCH(II$44,Sheep!$R$300:$R$307,1),0)</f>
        <v>4</v>
      </c>
      <c r="II51" s="644">
        <f>IFERROR(MATCH(IJ$44,Sheep!$R$300:$R$307,1),0)</f>
        <v>4</v>
      </c>
      <c r="IJ51" s="644">
        <f>IFERROR(MATCH(IK$44,Sheep!$R$300:$R$307,1),0)</f>
        <v>4</v>
      </c>
      <c r="IK51" s="644">
        <f>IFERROR(MATCH(IL$44,Sheep!$R$300:$R$307,1),0)</f>
        <v>4</v>
      </c>
      <c r="IL51" s="644">
        <f>IFERROR(MATCH(IM$44,Sheep!$R$300:$R$307,1),0)</f>
        <v>4</v>
      </c>
      <c r="IM51" s="644">
        <f>IFERROR(MATCH(IN$44,Sheep!$R$300:$R$307,1),0)</f>
        <v>4</v>
      </c>
      <c r="IN51" s="644">
        <f>IFERROR(MATCH(IO$44,Sheep!$R$300:$R$307,1),0)</f>
        <v>4</v>
      </c>
      <c r="IO51" s="644">
        <f>IFERROR(MATCH(IP$44,Sheep!$R$300:$R$307,1),0)</f>
        <v>4</v>
      </c>
      <c r="IP51" s="644">
        <f>IFERROR(MATCH(IQ$44,Sheep!$R$300:$R$307,1),0)</f>
        <v>4</v>
      </c>
      <c r="IQ51" s="644">
        <f>IFERROR(MATCH(IR$44,Sheep!$R$300:$R$307,1),0)</f>
        <v>4</v>
      </c>
      <c r="IR51" s="644">
        <f>IFERROR(MATCH(IS$44,Sheep!$R$300:$R$307,1),0)</f>
        <v>4</v>
      </c>
      <c r="IS51" s="644">
        <f>IFERROR(MATCH(IT$44,Sheep!$R$300:$R$307,1),0)</f>
        <v>4</v>
      </c>
      <c r="IT51" s="644">
        <f>IFERROR(MATCH(IU$44,Sheep!$R$300:$R$307,1),0)</f>
        <v>4</v>
      </c>
      <c r="IU51" s="644">
        <f>IFERROR(MATCH(IV$44,Sheep!$R$300:$R$307,1),0)</f>
        <v>4</v>
      </c>
      <c r="IV51" s="644">
        <f>IFERROR(MATCH(IW$44,Sheep!$R$300:$R$307,1),0)</f>
        <v>4</v>
      </c>
      <c r="IW51" s="644">
        <f>IFERROR(MATCH(IX$44,Sheep!$R$300:$R$307,1),0)</f>
        <v>4</v>
      </c>
      <c r="IX51" s="644">
        <f>IFERROR(MATCH(IY$44,Sheep!$R$300:$R$307,1),0)</f>
        <v>4</v>
      </c>
      <c r="IY51" s="644">
        <f>IFERROR(MATCH(IZ$44,Sheep!$R$300:$R$307,1),0)</f>
        <v>4</v>
      </c>
      <c r="IZ51" s="644">
        <f>IFERROR(MATCH(JA$44,Sheep!$R$300:$R$307,1),0)</f>
        <v>4</v>
      </c>
      <c r="JA51" s="644">
        <f>IFERROR(MATCH(JB$44,Sheep!$R$300:$R$307,1),0)</f>
        <v>4</v>
      </c>
      <c r="JB51" s="644">
        <f>IFERROR(MATCH(JC$44,Sheep!$R$300:$R$307,1),0)</f>
        <v>4</v>
      </c>
      <c r="JC51" s="644">
        <f>IFERROR(MATCH(JD$44,Sheep!$R$300:$R$307,1),0)</f>
        <v>4</v>
      </c>
      <c r="JD51" s="644">
        <f>IFERROR(MATCH(JE$44,Sheep!$R$300:$R$307,1),0)</f>
        <v>4</v>
      </c>
      <c r="JE51" s="644">
        <f>IFERROR(MATCH(JF$44,Sheep!$R$300:$R$307,1),0)</f>
        <v>4</v>
      </c>
      <c r="JF51" s="644">
        <f>IFERROR(MATCH(JG$44,Sheep!$R$300:$R$307,1),0)</f>
        <v>4</v>
      </c>
      <c r="JG51" s="644">
        <f>IFERROR(MATCH(JH$44,Sheep!$R$300:$R$307,1),0)</f>
        <v>4</v>
      </c>
      <c r="JH51" s="644">
        <f>IFERROR(MATCH(JI$44,Sheep!$R$300:$R$307,1),0)</f>
        <v>4</v>
      </c>
      <c r="JI51" s="644">
        <f>IFERROR(MATCH(JJ$44,Sheep!$R$300:$R$307,1),0)</f>
        <v>4</v>
      </c>
      <c r="JJ51" s="644">
        <f>IFERROR(MATCH(JK$44,Sheep!$R$300:$R$307,1),0)</f>
        <v>4</v>
      </c>
      <c r="JK51" s="644">
        <f>IFERROR(MATCH(JL$44,Sheep!$R$300:$R$307,1),0)</f>
        <v>4</v>
      </c>
      <c r="JL51" s="644">
        <f>IFERROR(MATCH(JM$44,Sheep!$R$300:$R$307,1),0)</f>
        <v>4</v>
      </c>
      <c r="JM51" s="644">
        <f>IFERROR(MATCH(JN$44,Sheep!$R$300:$R$307,1),0)</f>
        <v>4</v>
      </c>
      <c r="JN51" s="644">
        <f>IFERROR(MATCH(JO$44,Sheep!$R$300:$R$307,1),0)</f>
        <v>4</v>
      </c>
      <c r="JO51" s="644">
        <f>IFERROR(MATCH(JP$44,Sheep!$R$300:$R$307,1),0)</f>
        <v>4</v>
      </c>
      <c r="JP51" s="644">
        <f>IFERROR(MATCH(JQ$44,Sheep!$R$300:$R$307,1),0)</f>
        <v>4</v>
      </c>
      <c r="JQ51" s="644">
        <f>IFERROR(MATCH(JR$44,Sheep!$R$300:$R$307,1),0)</f>
        <v>4</v>
      </c>
      <c r="JR51" s="644">
        <f>IFERROR(MATCH(JS$44,Sheep!$R$300:$R$307,1),0)</f>
        <v>5</v>
      </c>
      <c r="JS51" s="644">
        <f>IFERROR(MATCH(JT$44,Sheep!$R$300:$R$307,1),0)</f>
        <v>5</v>
      </c>
      <c r="JT51" s="644">
        <f>IFERROR(MATCH(JU$44,Sheep!$R$300:$R$307,1),0)</f>
        <v>5</v>
      </c>
      <c r="JU51" s="644">
        <f>IFERROR(MATCH(JV$44,Sheep!$R$300:$R$307,1),0)</f>
        <v>5</v>
      </c>
      <c r="JV51" s="644">
        <f>IFERROR(MATCH(JW$44,Sheep!$R$300:$R$307,1),0)</f>
        <v>5</v>
      </c>
      <c r="JW51" s="644">
        <f>IFERROR(MATCH(JX$44,Sheep!$R$300:$R$307,1),0)</f>
        <v>5</v>
      </c>
      <c r="JX51" s="644">
        <f>IFERROR(MATCH(JY$44,Sheep!$R$300:$R$307,1),0)</f>
        <v>5</v>
      </c>
      <c r="JY51" s="644">
        <f>IFERROR(MATCH(JZ$44,Sheep!$R$300:$R$307,1),0)</f>
        <v>5</v>
      </c>
      <c r="JZ51" s="644">
        <f>IFERROR(MATCH(KA$44,Sheep!$R$300:$R$307,1),0)</f>
        <v>5</v>
      </c>
      <c r="KA51" s="644">
        <f>IFERROR(MATCH(KB$44,Sheep!$R$300:$R$307,1),0)</f>
        <v>5</v>
      </c>
      <c r="KB51" s="644">
        <f>IFERROR(MATCH(KC$44,Sheep!$R$300:$R$307,1),0)</f>
        <v>5</v>
      </c>
      <c r="KC51" s="644">
        <f>IFERROR(MATCH(KD$44,Sheep!$R$300:$R$307,1),0)</f>
        <v>5</v>
      </c>
      <c r="KD51" s="644">
        <f>IFERROR(MATCH(KE$44,Sheep!$R$300:$R$307,1),0)</f>
        <v>5</v>
      </c>
      <c r="KE51" s="644">
        <f>IFERROR(MATCH(KF$44,Sheep!$R$300:$R$307,1),0)</f>
        <v>5</v>
      </c>
      <c r="KF51" s="644">
        <f>IFERROR(MATCH(KG$44,Sheep!$R$300:$R$307,1),0)</f>
        <v>5</v>
      </c>
      <c r="KG51" s="644">
        <f>IFERROR(MATCH(KH$44,Sheep!$R$300:$R$307,1),0)</f>
        <v>5</v>
      </c>
      <c r="KH51" s="644">
        <f>IFERROR(MATCH(KI$44,Sheep!$R$300:$R$307,1),0)</f>
        <v>5</v>
      </c>
      <c r="KI51" s="644">
        <f>IFERROR(MATCH(KJ$44,Sheep!$R$300:$R$307,1),0)</f>
        <v>5</v>
      </c>
      <c r="KJ51" s="644">
        <f>IFERROR(MATCH(KK$44,Sheep!$R$300:$R$307,1),0)</f>
        <v>5</v>
      </c>
      <c r="KK51" s="644">
        <f>IFERROR(MATCH(KL$44,Sheep!$R$300:$R$307,1),0)</f>
        <v>5</v>
      </c>
      <c r="KL51" s="644">
        <f>IFERROR(MATCH(KM$44,Sheep!$R$300:$R$307,1),0)</f>
        <v>5</v>
      </c>
      <c r="KM51" s="644">
        <f>IFERROR(MATCH(KN$44,Sheep!$R$300:$R$307,1),0)</f>
        <v>5</v>
      </c>
      <c r="KN51" s="644">
        <f>IFERROR(MATCH(KO$44,Sheep!$R$300:$R$307,1),0)</f>
        <v>5</v>
      </c>
      <c r="KO51" s="644">
        <f>IFERROR(MATCH(KP$44,Sheep!$R$300:$R$307,1),0)</f>
        <v>5</v>
      </c>
      <c r="KP51" s="644">
        <f>IFERROR(MATCH(KQ$44,Sheep!$R$300:$R$307,1),0)</f>
        <v>5</v>
      </c>
      <c r="KQ51" s="644">
        <f>IFERROR(MATCH(KR$44,Sheep!$R$300:$R$307,1),0)</f>
        <v>5</v>
      </c>
      <c r="KR51" s="644">
        <f>IFERROR(MATCH(KS$44,Sheep!$R$300:$R$307,1),0)</f>
        <v>5</v>
      </c>
      <c r="KS51" s="644">
        <f>IFERROR(MATCH(KT$44,Sheep!$R$300:$R$307,1),0)</f>
        <v>5</v>
      </c>
      <c r="KT51" s="644">
        <f>IFERROR(MATCH(KU$44,Sheep!$R$300:$R$307,1),0)</f>
        <v>5</v>
      </c>
      <c r="KU51" s="644">
        <f>IFERROR(MATCH(KV$44,Sheep!$R$300:$R$307,1),0)</f>
        <v>5</v>
      </c>
      <c r="KV51" s="644">
        <f>IFERROR(MATCH(KW$44,Sheep!$R$300:$R$307,1),0)</f>
        <v>5</v>
      </c>
      <c r="KW51" s="644">
        <f>IFERROR(MATCH(KX$44,Sheep!$R$300:$R$307,1),0)</f>
        <v>5</v>
      </c>
      <c r="KX51" s="644">
        <f>IFERROR(MATCH(KY$44,Sheep!$R$300:$R$307,1),0)</f>
        <v>5</v>
      </c>
      <c r="KY51" s="644">
        <f>IFERROR(MATCH(KZ$44,Sheep!$R$300:$R$307,1),0)</f>
        <v>5</v>
      </c>
      <c r="KZ51" s="644">
        <f>IFERROR(MATCH(LA$44,Sheep!$R$300:$R$307,1),0)</f>
        <v>5</v>
      </c>
      <c r="LA51" s="644">
        <f>IFERROR(MATCH(LB$44,Sheep!$R$300:$R$307,1),0)</f>
        <v>5</v>
      </c>
      <c r="LB51" s="644">
        <f>IFERROR(MATCH(LC$44,Sheep!$R$300:$R$307,1),0)</f>
        <v>5</v>
      </c>
      <c r="LC51" s="644">
        <f>IFERROR(MATCH(LD$44,Sheep!$R$300:$R$307,1),0)</f>
        <v>5</v>
      </c>
      <c r="LD51" s="644">
        <f>IFERROR(MATCH(LE$44,Sheep!$R$300:$R$307,1),0)</f>
        <v>5</v>
      </c>
      <c r="LE51" s="644">
        <f>IFERROR(MATCH(LF$44,Sheep!$R$300:$R$307,1),0)</f>
        <v>5</v>
      </c>
      <c r="LF51" s="644">
        <f>IFERROR(MATCH(LG$44,Sheep!$R$300:$R$307,1),0)</f>
        <v>5</v>
      </c>
      <c r="LG51" s="644">
        <f>IFERROR(MATCH(LH$44,Sheep!$R$300:$R$307,1),0)</f>
        <v>5</v>
      </c>
      <c r="LH51" s="644">
        <f>IFERROR(MATCH(LI$44,Sheep!$R$300:$R$307,1),0)</f>
        <v>5</v>
      </c>
      <c r="LI51" s="644">
        <f>IFERROR(MATCH(LJ$44,Sheep!$R$300:$R$307,1),0)</f>
        <v>5</v>
      </c>
      <c r="LJ51" s="644">
        <f>IFERROR(MATCH(LK$44,Sheep!$R$300:$R$307,1),0)</f>
        <v>5</v>
      </c>
      <c r="LK51" s="644">
        <f>IFERROR(MATCH(LL$44,Sheep!$R$300:$R$307,1),0)</f>
        <v>5</v>
      </c>
      <c r="LL51" s="644">
        <f>IFERROR(MATCH(LM$44,Sheep!$R$300:$R$307,1),0)</f>
        <v>5</v>
      </c>
      <c r="LM51" s="644">
        <f>IFERROR(MATCH(LN$44,Sheep!$R$300:$R$307,1),0)</f>
        <v>5</v>
      </c>
      <c r="LN51" s="644">
        <f>IFERROR(MATCH(LO$44,Sheep!$R$300:$R$307,1),0)</f>
        <v>5</v>
      </c>
      <c r="LO51" s="644">
        <f>IFERROR(MATCH(LP$44,Sheep!$R$300:$R$307,1),0)</f>
        <v>5</v>
      </c>
      <c r="LP51" s="644">
        <f>IFERROR(MATCH(LQ$44,Sheep!$R$300:$R$307,1),0)</f>
        <v>5</v>
      </c>
      <c r="LQ51" s="644">
        <f>IFERROR(MATCH(LR$44,Sheep!$R$300:$R$307,1),0)</f>
        <v>5</v>
      </c>
      <c r="LR51" s="644">
        <f>IFERROR(MATCH(LS$44,Sheep!$R$300:$R$307,1),0)</f>
        <v>6</v>
      </c>
      <c r="LS51" s="644">
        <f>IFERROR(MATCH(LT$44,Sheep!$R$300:$R$307,1),0)</f>
        <v>6</v>
      </c>
      <c r="LT51" s="644">
        <f>IFERROR(MATCH(LU$44,Sheep!$R$300:$R$307,1),0)</f>
        <v>6</v>
      </c>
      <c r="LU51" s="644">
        <f>IFERROR(MATCH(LV$44,Sheep!$R$300:$R$307,1),0)</f>
        <v>6</v>
      </c>
      <c r="LV51" s="644">
        <f>IFERROR(MATCH(LW$44,Sheep!$R$300:$R$307,1),0)</f>
        <v>6</v>
      </c>
      <c r="LW51" s="644">
        <f>IFERROR(MATCH(LX$44,Sheep!$R$300:$R$307,1),0)</f>
        <v>6</v>
      </c>
      <c r="LX51" s="644">
        <f>IFERROR(MATCH(LY$44,Sheep!$R$300:$R$307,1),0)</f>
        <v>6</v>
      </c>
      <c r="LY51" s="644">
        <f>IFERROR(MATCH(LZ$44,Sheep!$R$300:$R$307,1),0)</f>
        <v>6</v>
      </c>
      <c r="LZ51" s="644">
        <f>IFERROR(MATCH(MA$44,Sheep!$R$300:$R$307,1),0)</f>
        <v>6</v>
      </c>
      <c r="MA51" s="644">
        <f>IFERROR(MATCH(MB$44,Sheep!$R$300:$R$307,1),0)</f>
        <v>6</v>
      </c>
      <c r="MB51" s="644">
        <f>IFERROR(MATCH(MC$44,Sheep!$R$300:$R$307,1),0)</f>
        <v>6</v>
      </c>
      <c r="MC51" s="644">
        <f>IFERROR(MATCH(MD$44,Sheep!$R$300:$R$307,1),0)</f>
        <v>6</v>
      </c>
      <c r="MD51" s="644">
        <f>IFERROR(MATCH(ME$44,Sheep!$R$300:$R$307,1),0)</f>
        <v>6</v>
      </c>
      <c r="ME51" s="644">
        <f>IFERROR(MATCH(MF$44,Sheep!$R$300:$R$307,1),0)</f>
        <v>6</v>
      </c>
      <c r="MF51" s="644">
        <f>IFERROR(MATCH(MG$44,Sheep!$R$300:$R$307,1),0)</f>
        <v>6</v>
      </c>
      <c r="MG51" s="644">
        <f>IFERROR(MATCH(MH$44,Sheep!$R$300:$R$307,1),0)</f>
        <v>6</v>
      </c>
      <c r="MH51" s="644">
        <f>IFERROR(MATCH(MI$44,Sheep!$R$300:$R$307,1),0)</f>
        <v>6</v>
      </c>
      <c r="MI51" s="644">
        <f>IFERROR(MATCH(MJ$44,Sheep!$R$300:$R$307,1),0)</f>
        <v>6</v>
      </c>
      <c r="MJ51" s="644">
        <f>IFERROR(MATCH(MK$44,Sheep!$R$300:$R$307,1),0)</f>
        <v>6</v>
      </c>
      <c r="MK51" s="644">
        <f>IFERROR(MATCH(ML$44,Sheep!$R$300:$R$307,1),0)</f>
        <v>6</v>
      </c>
      <c r="ML51" s="644">
        <f>IFERROR(MATCH(MM$44,Sheep!$R$300:$R$307,1),0)</f>
        <v>6</v>
      </c>
      <c r="MM51" s="644">
        <f>IFERROR(MATCH(MN$44,Sheep!$R$300:$R$307,1),0)</f>
        <v>6</v>
      </c>
      <c r="MN51" s="644">
        <f>IFERROR(MATCH(MO$44,Sheep!$R$300:$R$307,1),0)</f>
        <v>6</v>
      </c>
      <c r="MO51" s="644">
        <f>IFERROR(MATCH(MP$44,Sheep!$R$300:$R$307,1),0)</f>
        <v>6</v>
      </c>
      <c r="MP51" s="644">
        <f>IFERROR(MATCH(MQ$44,Sheep!$R$300:$R$307,1),0)</f>
        <v>6</v>
      </c>
      <c r="MQ51" s="644">
        <f>IFERROR(MATCH(MR$44,Sheep!$R$300:$R$307,1),0)</f>
        <v>6</v>
      </c>
      <c r="MR51" s="644">
        <f>IFERROR(MATCH(MS$44,Sheep!$R$300:$R$307,1),0)</f>
        <v>6</v>
      </c>
      <c r="MS51" s="644">
        <f>IFERROR(MATCH(MT$44,Sheep!$R$300:$R$307,1),0)</f>
        <v>6</v>
      </c>
      <c r="MT51" s="644">
        <f>IFERROR(MATCH(MU$44,Sheep!$R$300:$R$307,1),0)</f>
        <v>6</v>
      </c>
      <c r="MU51" s="644">
        <f>IFERROR(MATCH(MV$44,Sheep!$R$300:$R$307,1),0)</f>
        <v>6</v>
      </c>
      <c r="MV51" s="644">
        <f>IFERROR(MATCH(MW$44,Sheep!$R$300:$R$307,1),0)</f>
        <v>6</v>
      </c>
      <c r="MW51" s="644">
        <f>IFERROR(MATCH(MX$44,Sheep!$R$300:$R$307,1),0)</f>
        <v>6</v>
      </c>
      <c r="MX51" s="644">
        <f>IFERROR(MATCH(MY$44,Sheep!$R$300:$R$307,1),0)</f>
        <v>6</v>
      </c>
      <c r="MY51" s="644">
        <f>IFERROR(MATCH(MZ$44,Sheep!$R$300:$R$307,1),0)</f>
        <v>6</v>
      </c>
      <c r="MZ51" s="644">
        <f>IFERROR(MATCH(NA$44,Sheep!$R$300:$R$307,1),0)</f>
        <v>6</v>
      </c>
      <c r="NA51" s="644">
        <f>IFERROR(MATCH(NB$44,Sheep!$R$300:$R$307,1),0)</f>
        <v>6</v>
      </c>
      <c r="NB51" s="644">
        <f>IFERROR(MATCH(NC$44,Sheep!$R$300:$R$307,1),0)</f>
        <v>6</v>
      </c>
      <c r="NC51" s="644">
        <f>IFERROR(MATCH(ND$44,Sheep!$R$300:$R$307,1),0)</f>
        <v>6</v>
      </c>
      <c r="ND51" s="644">
        <f>IFERROR(MATCH(NE$44,Sheep!$R$300:$R$307,1),0)</f>
        <v>6</v>
      </c>
      <c r="NE51" s="644">
        <f>IFERROR(MATCH(NF$44,Sheep!$R$300:$R$307,1),0)</f>
        <v>6</v>
      </c>
      <c r="NF51" s="644">
        <f>IFERROR(MATCH(NG$44,Sheep!$R$300:$R$307,1),0)</f>
        <v>6</v>
      </c>
      <c r="NG51" s="644">
        <f>IFERROR(MATCH(NH$44,Sheep!$R$300:$R$307,1),0)</f>
        <v>6</v>
      </c>
      <c r="NH51" s="644">
        <f>IFERROR(MATCH(NI$44,Sheep!$R$300:$R$307,1),0)</f>
        <v>6</v>
      </c>
      <c r="NI51" s="644">
        <f>IFERROR(MATCH(NJ$44,Sheep!$R$300:$R$307,1),0)</f>
        <v>6</v>
      </c>
      <c r="NJ51" s="644">
        <f>IFERROR(MATCH(NK$44,Sheep!$R$300:$R$307,1),0)</f>
        <v>6</v>
      </c>
      <c r="NK51" s="644">
        <f>IFERROR(MATCH(NL$44,Sheep!$R$300:$R$307,1),0)</f>
        <v>6</v>
      </c>
      <c r="NL51" s="644">
        <f>IFERROR(MATCH(NM$44,Sheep!$R$300:$R$307,1),0)</f>
        <v>6</v>
      </c>
      <c r="NM51" s="644">
        <f>IFERROR(MATCH(NN$44,Sheep!$R$300:$R$307,1),0)</f>
        <v>6</v>
      </c>
      <c r="NN51" s="644">
        <f>IFERROR(MATCH(NO$44,Sheep!$R$300:$R$307,1),0)</f>
        <v>6</v>
      </c>
      <c r="NO51" s="644">
        <f>IFERROR(MATCH(NP$44,Sheep!$R$300:$R$307,1),0)</f>
        <v>6</v>
      </c>
      <c r="NP51" s="644">
        <f>IFERROR(MATCH(NQ$44,Sheep!$R$300:$R$307,1),0)</f>
        <v>6</v>
      </c>
      <c r="NQ51" s="644">
        <f>IFERROR(MATCH(NR$44,Sheep!$R$300:$R$307,1),0)</f>
        <v>6</v>
      </c>
      <c r="NR51" s="644">
        <f>IFERROR(MATCH(NS$44,Sheep!$R$300:$R$307,1),0)</f>
        <v>7</v>
      </c>
      <c r="NS51" s="644">
        <f>IFERROR(MATCH(NT$44,Sheep!$R$300:$R$307,1),0)</f>
        <v>7</v>
      </c>
      <c r="NT51" s="644">
        <f>IFERROR(MATCH(NU$44,Sheep!$R$300:$R$307,1),0)</f>
        <v>7</v>
      </c>
      <c r="NU51" s="644">
        <f>IFERROR(MATCH(NV$44,Sheep!$R$300:$R$307,1),0)</f>
        <v>7</v>
      </c>
      <c r="NV51" s="644">
        <f>IFERROR(MATCH(NW$44,Sheep!$R$300:$R$307,1),0)</f>
        <v>7</v>
      </c>
      <c r="NW51" s="644">
        <f>IFERROR(MATCH(NX$44,Sheep!$R$300:$R$307,1),0)</f>
        <v>7</v>
      </c>
      <c r="NX51" s="644">
        <f>IFERROR(MATCH(NY$44,Sheep!$R$300:$R$307,1),0)</f>
        <v>7</v>
      </c>
      <c r="NY51" s="644">
        <f>IFERROR(MATCH(NZ$44,Sheep!$R$300:$R$307,1),0)</f>
        <v>7</v>
      </c>
      <c r="NZ51" s="644">
        <f>IFERROR(MATCH(OA$44,Sheep!$R$300:$R$307,1),0)</f>
        <v>7</v>
      </c>
      <c r="OA51" s="644">
        <f>IFERROR(MATCH(OB$44,Sheep!$R$300:$R$307,1),0)</f>
        <v>7</v>
      </c>
      <c r="OB51" s="644">
        <f>IFERROR(MATCH(OC$44,Sheep!$R$300:$R$307,1),0)</f>
        <v>7</v>
      </c>
      <c r="OC51" s="644">
        <f>IFERROR(MATCH(OD$44,Sheep!$R$300:$R$307,1),0)</f>
        <v>7</v>
      </c>
      <c r="OD51" s="644">
        <f>IFERROR(MATCH(OE$44,Sheep!$R$300:$R$307,1),0)</f>
        <v>7</v>
      </c>
      <c r="OE51" s="644">
        <f>IFERROR(MATCH(OF$44,Sheep!$R$300:$R$307,1),0)</f>
        <v>7</v>
      </c>
      <c r="OF51" s="644">
        <f>IFERROR(MATCH(OG$44,Sheep!$R$300:$R$307,1),0)</f>
        <v>7</v>
      </c>
      <c r="OG51" s="644">
        <f>IFERROR(MATCH(OH$44,Sheep!$R$300:$R$307,1),0)</f>
        <v>7</v>
      </c>
      <c r="OH51" s="644">
        <f>IFERROR(MATCH(OI$44,Sheep!$R$300:$R$307,1),0)</f>
        <v>7</v>
      </c>
      <c r="OI51" s="644">
        <f>IFERROR(MATCH(OJ$44,Sheep!$R$300:$R$307,1),0)</f>
        <v>7</v>
      </c>
      <c r="OJ51" s="644">
        <f>IFERROR(MATCH(OK$44,Sheep!$R$300:$R$307,1),0)</f>
        <v>7</v>
      </c>
      <c r="OK51" s="644">
        <f>IFERROR(MATCH(OL$44,Sheep!$R$300:$R$307,1),0)</f>
        <v>7</v>
      </c>
      <c r="OL51" s="644">
        <f>IFERROR(MATCH(OM$44,Sheep!$R$300:$R$307,1),0)</f>
        <v>7</v>
      </c>
      <c r="OM51" s="644">
        <f>IFERROR(MATCH(ON$44,Sheep!$R$300:$R$307,1),0)</f>
        <v>7</v>
      </c>
      <c r="ON51" s="644">
        <f>IFERROR(MATCH(OO$44,Sheep!$R$300:$R$307,1),0)</f>
        <v>7</v>
      </c>
      <c r="OO51" s="644">
        <f>IFERROR(MATCH(OP$44,Sheep!$R$300:$R$307,1),0)</f>
        <v>7</v>
      </c>
      <c r="OP51" s="644">
        <f>IFERROR(MATCH(OQ$44,Sheep!$R$300:$R$307,1),0)</f>
        <v>7</v>
      </c>
      <c r="OQ51" s="644">
        <f>IFERROR(MATCH(OR$44,Sheep!$R$300:$R$307,1),0)</f>
        <v>7</v>
      </c>
      <c r="OR51" s="644">
        <f>IFERROR(MATCH(OS$44,Sheep!$R$300:$R$307,1),0)</f>
        <v>7</v>
      </c>
      <c r="OS51" s="644">
        <f>IFERROR(MATCH(OT$44,Sheep!$R$300:$R$307,1),0)</f>
        <v>7</v>
      </c>
      <c r="OT51" s="644">
        <f>IFERROR(MATCH(OU$44,Sheep!$R$300:$R$307,1),0)</f>
        <v>7</v>
      </c>
      <c r="OU51" s="644">
        <f>IFERROR(MATCH(OV$44,Sheep!$R$300:$R$307,1),0)</f>
        <v>7</v>
      </c>
      <c r="OV51" s="644">
        <f>IFERROR(MATCH(OW$44,Sheep!$R$300:$R$307,1),0)</f>
        <v>7</v>
      </c>
      <c r="OW51" s="644">
        <f>IFERROR(MATCH(OX$44,Sheep!$R$300:$R$307,1),0)</f>
        <v>7</v>
      </c>
      <c r="OX51" s="644">
        <f>IFERROR(MATCH(OY$44,Sheep!$R$300:$R$307,1),0)</f>
        <v>7</v>
      </c>
      <c r="OY51" s="644">
        <f>IFERROR(MATCH(OZ$44,Sheep!$R$300:$R$307,1),0)</f>
        <v>7</v>
      </c>
      <c r="OZ51" s="644">
        <f>IFERROR(MATCH(PA$44,Sheep!$R$300:$R$307,1),0)</f>
        <v>7</v>
      </c>
      <c r="PA51" s="644">
        <f>IFERROR(MATCH(PB$44,Sheep!$R$300:$R$307,1),0)</f>
        <v>7</v>
      </c>
      <c r="PB51" s="644">
        <f>IFERROR(MATCH(PC$44,Sheep!$R$300:$R$307,1),0)</f>
        <v>7</v>
      </c>
      <c r="PC51" s="644">
        <f>IFERROR(MATCH(PD$44,Sheep!$R$300:$R$307,1),0)</f>
        <v>7</v>
      </c>
      <c r="PD51" s="644">
        <f>IFERROR(MATCH(PE$44,Sheep!$R$300:$R$307,1),0)</f>
        <v>7</v>
      </c>
      <c r="PE51" s="644">
        <f>IFERROR(MATCH(PF$44,Sheep!$R$300:$R$307,1),0)</f>
        <v>7</v>
      </c>
      <c r="PF51" s="644">
        <f>IFERROR(MATCH(PG$44,Sheep!$R$300:$R$307,1),0)</f>
        <v>7</v>
      </c>
      <c r="PG51" s="644">
        <f>IFERROR(MATCH(PH$44,Sheep!$R$300:$R$307,1),0)</f>
        <v>7</v>
      </c>
      <c r="PH51" s="644">
        <f>IFERROR(MATCH(PI$44,Sheep!$R$300:$R$307,1),0)</f>
        <v>7</v>
      </c>
      <c r="PI51" s="644">
        <f>IFERROR(MATCH(PJ$44,Sheep!$R$300:$R$307,1),0)</f>
        <v>7</v>
      </c>
      <c r="PJ51" s="644">
        <f>IFERROR(MATCH(PK$44,Sheep!$R$300:$R$307,1),0)</f>
        <v>7</v>
      </c>
      <c r="PK51" s="644">
        <f>IFERROR(MATCH(PL$44,Sheep!$R$300:$R$307,1),0)</f>
        <v>7</v>
      </c>
      <c r="PL51" s="644">
        <f>IFERROR(MATCH(PM$44,Sheep!$R$300:$R$307,1),0)</f>
        <v>7</v>
      </c>
      <c r="PM51" s="644">
        <f>IFERROR(MATCH(PN$44,Sheep!$R$300:$R$307,1),0)</f>
        <v>7</v>
      </c>
      <c r="PN51" s="644">
        <f>IFERROR(MATCH(PO$44,Sheep!$R$300:$R$307,1),0)</f>
        <v>7</v>
      </c>
      <c r="PO51" s="644">
        <f>IFERROR(MATCH(PP$44,Sheep!$R$300:$R$307,1),0)</f>
        <v>7</v>
      </c>
      <c r="PP51" s="644">
        <f>IFERROR(MATCH(PQ$44,Sheep!$R$300:$R$307,1),0)</f>
        <v>7</v>
      </c>
      <c r="PQ51" s="644">
        <f>IFERROR(MATCH(PR$44,Sheep!$R$300:$R$307,1),0)</f>
        <v>7</v>
      </c>
      <c r="PR51" s="644">
        <f>IFERROR(MATCH(PS$44,Sheep!$R$300:$R$307,1),0)</f>
        <v>8</v>
      </c>
      <c r="PS51" s="644">
        <f>IFERROR(MATCH(PT$44,Sheep!$R$300:$R$307,1),0)</f>
        <v>8</v>
      </c>
      <c r="PT51" s="644">
        <f>IFERROR(MATCH(PU$44,Sheep!$R$300:$R$307,1),0)</f>
        <v>8</v>
      </c>
      <c r="PU51" s="644">
        <f>IFERROR(MATCH(PV$44,Sheep!$R$300:$R$307,1),0)</f>
        <v>8</v>
      </c>
      <c r="PV51" s="644">
        <f>IFERROR(MATCH(PW$44,Sheep!$R$300:$R$307,1),0)</f>
        <v>8</v>
      </c>
      <c r="PW51" s="644">
        <f>IFERROR(MATCH(PX$44,Sheep!$R$300:$R$307,1),0)</f>
        <v>8</v>
      </c>
      <c r="PX51" s="644">
        <f>IFERROR(MATCH(PY$44,Sheep!$R$300:$R$307,1),0)</f>
        <v>8</v>
      </c>
      <c r="PY51" s="644">
        <f>IFERROR(MATCH(PZ$44,Sheep!$R$300:$R$307,1),0)</f>
        <v>8</v>
      </c>
      <c r="PZ51" s="644">
        <f>IFERROR(MATCH(QA$44,Sheep!$R$300:$R$307,1),0)</f>
        <v>8</v>
      </c>
      <c r="QA51" s="644">
        <f>IFERROR(MATCH(QB$44,Sheep!$R$300:$R$307,1),0)</f>
        <v>8</v>
      </c>
      <c r="QB51" s="644">
        <f>IFERROR(MATCH(QC$44,Sheep!$R$300:$R$307,1),0)</f>
        <v>8</v>
      </c>
      <c r="QC51" s="644">
        <f>IFERROR(MATCH(QD$44,Sheep!$R$300:$R$307,1),0)</f>
        <v>8</v>
      </c>
      <c r="QD51" s="644">
        <f>IFERROR(MATCH(QE$44,Sheep!$R$300:$R$307,1),0)</f>
        <v>8</v>
      </c>
      <c r="QE51" s="644">
        <f>IFERROR(MATCH(QF$44,Sheep!$R$300:$R$307,1),0)</f>
        <v>8</v>
      </c>
      <c r="QF51" s="644">
        <f>IFERROR(MATCH(QG$44,Sheep!$R$300:$R$307,1),0)</f>
        <v>8</v>
      </c>
      <c r="QG51" s="644">
        <f>IFERROR(MATCH(QH$44,Sheep!$R$300:$R$307,1),0)</f>
        <v>8</v>
      </c>
      <c r="QH51" s="644">
        <f>IFERROR(MATCH(QI$44,Sheep!$R$300:$R$307,1),0)</f>
        <v>8</v>
      </c>
      <c r="QI51" s="644">
        <f>IFERROR(MATCH(QJ$44,Sheep!$R$300:$R$307,1),0)</f>
        <v>8</v>
      </c>
      <c r="QJ51" s="644">
        <f>IFERROR(MATCH(QK$44,Sheep!$R$300:$R$307,1),0)</f>
        <v>8</v>
      </c>
      <c r="QK51" s="644">
        <f>IFERROR(MATCH(QL$44,Sheep!$R$300:$R$307,1),0)</f>
        <v>8</v>
      </c>
      <c r="QL51" s="644">
        <f>IFERROR(MATCH(QM$44,Sheep!$R$300:$R$307,1),0)</f>
        <v>8</v>
      </c>
      <c r="QM51" s="644">
        <f>IFERROR(MATCH(QN$44,Sheep!$R$300:$R$307,1),0)</f>
        <v>8</v>
      </c>
      <c r="QN51" s="644">
        <f>IFERROR(MATCH(QO$44,Sheep!$R$300:$R$307,1),0)</f>
        <v>8</v>
      </c>
      <c r="QO51" s="644">
        <f>IFERROR(MATCH(QP$44,Sheep!$R$300:$R$307,1),0)</f>
        <v>8</v>
      </c>
      <c r="QP51" s="644">
        <f>IFERROR(MATCH(QQ$44,Sheep!$R$300:$R$307,1),0)</f>
        <v>8</v>
      </c>
      <c r="QQ51" s="644">
        <f>IFERROR(MATCH(QR$44,Sheep!$R$300:$R$307,1),0)</f>
        <v>8</v>
      </c>
      <c r="QR51" s="644">
        <f>IFERROR(MATCH(QS$44,Sheep!$R$300:$R$307,1),0)</f>
        <v>8</v>
      </c>
      <c r="QS51" s="644">
        <f>IFERROR(MATCH(QT$44,Sheep!$R$300:$R$307,1),0)</f>
        <v>8</v>
      </c>
      <c r="QT51" s="644">
        <f>IFERROR(MATCH(QU$44,Sheep!$R$300:$R$307,1),0)</f>
        <v>8</v>
      </c>
      <c r="QU51" s="644">
        <f>IFERROR(MATCH(QV$44,Sheep!$R$300:$R$307,1),0)</f>
        <v>8</v>
      </c>
      <c r="QV51" s="644">
        <f>IFERROR(MATCH(QW$44,Sheep!$R$300:$R$307,1),0)</f>
        <v>8</v>
      </c>
      <c r="QW51" s="644">
        <f>IFERROR(MATCH(QX$44,Sheep!$R$300:$R$307,1),0)</f>
        <v>8</v>
      </c>
      <c r="QX51" s="644">
        <f>IFERROR(MATCH(QY$44,Sheep!$R$300:$R$307,1),0)</f>
        <v>8</v>
      </c>
      <c r="QY51" s="644">
        <f>IFERROR(MATCH(QZ$44,Sheep!$R$300:$R$307,1),0)</f>
        <v>8</v>
      </c>
      <c r="QZ51" s="644">
        <f>IFERROR(MATCH(RA$44,Sheep!$R$300:$R$307,1),0)</f>
        <v>8</v>
      </c>
      <c r="RA51" s="644">
        <f>IFERROR(MATCH(RB$44,Sheep!$R$300:$R$307,1),0)</f>
        <v>8</v>
      </c>
      <c r="RB51" s="644">
        <f>IFERROR(MATCH(RC$44,Sheep!$R$300:$R$307,1),0)</f>
        <v>8</v>
      </c>
      <c r="RC51" s="644">
        <f>IFERROR(MATCH(RD$44,Sheep!$R$300:$R$307,1),0)</f>
        <v>8</v>
      </c>
      <c r="RD51" s="644">
        <f>IFERROR(MATCH(RE$44,Sheep!$R$300:$R$307,1),0)</f>
        <v>8</v>
      </c>
      <c r="RE51" s="644">
        <f>IFERROR(MATCH(RF$44,Sheep!$R$300:$R$307,1),0)</f>
        <v>8</v>
      </c>
      <c r="RF51" s="644">
        <f>IFERROR(MATCH(RG$44,Sheep!$R$300:$R$307,1),0)</f>
        <v>8</v>
      </c>
      <c r="RG51" s="644">
        <f>IFERROR(MATCH(RH$44,Sheep!$R$300:$R$307,1),0)</f>
        <v>8</v>
      </c>
      <c r="RH51" s="644">
        <f>IFERROR(MATCH(RI$44,Sheep!$R$300:$R$307,1),0)</f>
        <v>8</v>
      </c>
      <c r="RI51" s="644">
        <f>IFERROR(MATCH(RJ$44,Sheep!$R$300:$R$307,1),0)</f>
        <v>8</v>
      </c>
      <c r="RJ51" s="644">
        <f>IFERROR(MATCH(RK$44,Sheep!$R$300:$R$307,1),0)</f>
        <v>8</v>
      </c>
      <c r="RK51" s="644">
        <f>IFERROR(MATCH(RL$44,Sheep!$R$300:$R$307,1),0)</f>
        <v>8</v>
      </c>
      <c r="RL51" s="644">
        <f>IFERROR(MATCH(RM$44,Sheep!$R$300:$R$307,1),0)</f>
        <v>8</v>
      </c>
      <c r="RM51" s="644">
        <f>IFERROR(MATCH(RN$44,Sheep!$R$300:$R$307,1),0)</f>
        <v>8</v>
      </c>
      <c r="RN51" s="644">
        <f>IFERROR(MATCH(RO$44,Sheep!$R$300:$R$307,1),0)</f>
        <v>8</v>
      </c>
      <c r="RO51" s="644">
        <f>IFERROR(MATCH(RP$44,Sheep!$R$300:$R$307,1),0)</f>
        <v>8</v>
      </c>
      <c r="RP51" s="644">
        <f>IFERROR(MATCH(RQ$44,Sheep!$R$300:$R$307,1),0)</f>
        <v>8</v>
      </c>
      <c r="RQ51" s="644">
        <f>IFERROR(MATCH(RR$44,Sheep!$R$300:$R$307,1),0)</f>
        <v>8</v>
      </c>
      <c r="RR51" s="644">
        <f>IFERROR(MATCH(RS$44,Sheep!$R$300:$R$307,1),0)</f>
        <v>8</v>
      </c>
      <c r="RS51" s="644">
        <f>IFERROR(MATCH(RT$44,Sheep!$R$300:$R$307,1),0)</f>
        <v>8</v>
      </c>
      <c r="RT51" s="644">
        <f>IFERROR(MATCH(RU$44,Sheep!$R$300:$R$307,1),0)</f>
        <v>8</v>
      </c>
      <c r="RU51" s="644">
        <f>IFERROR(MATCH(RV$44,Sheep!$R$300:$R$307,1),0)</f>
        <v>8</v>
      </c>
      <c r="RV51" s="644">
        <f>IFERROR(MATCH(RW$44,Sheep!$R$300:$R$307,1),0)</f>
        <v>8</v>
      </c>
      <c r="RW51" s="644">
        <f>IFERROR(MATCH(RX$44,Sheep!$R$300:$R$307,1),0)</f>
        <v>8</v>
      </c>
      <c r="RX51" s="644">
        <f>IFERROR(MATCH(RY$44,Sheep!$R$300:$R$307,1),0)</f>
        <v>8</v>
      </c>
      <c r="RY51" s="644">
        <f>IFERROR(MATCH(RZ$44,Sheep!$R$300:$R$307,1),0)</f>
        <v>8</v>
      </c>
      <c r="RZ51" s="644">
        <f>IFERROR(MATCH(SA$44,Sheep!$R$300:$R$307,1),0)</f>
        <v>8</v>
      </c>
      <c r="SA51" s="644">
        <f>IFERROR(MATCH(SB$44,Sheep!$R$300:$R$307,1),0)</f>
        <v>8</v>
      </c>
      <c r="SB51" s="644">
        <f>IFERROR(MATCH(SC$44,Sheep!$R$300:$R$307,1),0)</f>
        <v>8</v>
      </c>
      <c r="SC51" s="644">
        <f>IFERROR(MATCH(SD$44,Sheep!$R$300:$R$307,1),0)</f>
        <v>8</v>
      </c>
      <c r="SD51" s="644">
        <f>IFERROR(MATCH(SE$44,Sheep!$R$300:$R$307,1),0)</f>
        <v>8</v>
      </c>
      <c r="SE51" s="644">
        <f>IFERROR(MATCH(SF$44,Sheep!$R$300:$R$307,1),0)</f>
        <v>8</v>
      </c>
      <c r="SF51" s="644">
        <f>IFERROR(MATCH(SG$44,Sheep!$R$300:$R$307,1),0)</f>
        <v>8</v>
      </c>
      <c r="SG51" s="644">
        <f>IFERROR(MATCH(SH$44,Sheep!$R$300:$R$307,1),0)</f>
        <v>8</v>
      </c>
      <c r="SH51" s="644">
        <f>IFERROR(MATCH(SI$44,Sheep!$R$300:$R$307,1),0)</f>
        <v>8</v>
      </c>
      <c r="SI51" s="644">
        <f>IFERROR(MATCH(SJ$44,Sheep!$R$300:$R$307,1),0)</f>
        <v>0</v>
      </c>
      <c r="SJ51" s="421"/>
      <c r="SK51" s="423"/>
      <c r="SL51" s="411"/>
      <c r="SM51" s="411"/>
      <c r="SN51" s="411"/>
    </row>
    <row r="52" spans="1:508" hidden="1" outlineLevel="3" x14ac:dyDescent="0.25">
      <c r="A52" s="411"/>
      <c r="B52" s="420"/>
      <c r="C52" s="629">
        <f>INT($C$40)+3</f>
        <v>4</v>
      </c>
      <c r="D52" s="421"/>
      <c r="E52" s="500"/>
      <c r="F52" s="500"/>
      <c r="G52" s="421"/>
      <c r="H52" s="440"/>
      <c r="I52" s="440"/>
      <c r="J52" s="643" t="s">
        <v>825</v>
      </c>
      <c r="K52" s="713">
        <f>IFERROR(INDEX(Sheep!$R$300:$R$307,K51,1),0)</f>
        <v>0</v>
      </c>
      <c r="L52" s="713">
        <f>IFERROR(INDEX(Sheep!$R$300:$R$307,L51,1),0)</f>
        <v>0</v>
      </c>
      <c r="M52" s="713">
        <f>IFERROR(INDEX(Sheep!$R$300:$R$307,M51,1),0)</f>
        <v>0</v>
      </c>
      <c r="N52" s="713">
        <f>IFERROR(INDEX(Sheep!$R$300:$R$307,N51,1),0)</f>
        <v>0</v>
      </c>
      <c r="O52" s="713">
        <f>IFERROR(INDEX(Sheep!$R$300:$R$307,O51,1),0)</f>
        <v>0</v>
      </c>
      <c r="P52" s="713">
        <f>IFERROR(INDEX(Sheep!$R$300:$R$307,P51,1),0)</f>
        <v>0</v>
      </c>
      <c r="Q52" s="713">
        <f>IFERROR(INDEX(Sheep!$R$300:$R$307,Q51,1),0)</f>
        <v>0</v>
      </c>
      <c r="R52" s="713">
        <f>IFERROR(INDEX(Sheep!$R$300:$R$307,R51,1),0)</f>
        <v>0</v>
      </c>
      <c r="S52" s="713">
        <f>IFERROR(INDEX(Sheep!$R$300:$R$307,S51,1),0)</f>
        <v>0</v>
      </c>
      <c r="T52" s="713">
        <f>IFERROR(INDEX(Sheep!$R$300:$R$307,T51,1),0)</f>
        <v>0</v>
      </c>
      <c r="U52" s="713">
        <f>IFERROR(INDEX(Sheep!$R$300:$R$307,U51,1),0)</f>
        <v>0</v>
      </c>
      <c r="V52" s="713">
        <f>IFERROR(INDEX(Sheep!$R$300:$R$307,V51,1),0)</f>
        <v>0</v>
      </c>
      <c r="W52" s="713">
        <f>IFERROR(INDEX(Sheep!$R$300:$R$307,W51,1),0)</f>
        <v>0</v>
      </c>
      <c r="X52" s="713">
        <f>IFERROR(INDEX(Sheep!$R$300:$R$307,X51,1),0)</f>
        <v>0</v>
      </c>
      <c r="Y52" s="713">
        <f>IFERROR(INDEX(Sheep!$R$300:$R$307,Y51,1),0)</f>
        <v>0</v>
      </c>
      <c r="Z52" s="713">
        <f>IFERROR(INDEX(Sheep!$R$300:$R$307,Z51,1),0)</f>
        <v>0</v>
      </c>
      <c r="AA52" s="713">
        <f>IFERROR(INDEX(Sheep!$R$300:$R$307,AA51,1),0)</f>
        <v>0</v>
      </c>
      <c r="AB52" s="713">
        <f>IFERROR(INDEX(Sheep!$R$300:$R$307,AB51,1),0)</f>
        <v>0</v>
      </c>
      <c r="AC52" s="713">
        <f>IFERROR(INDEX(Sheep!$R$300:$R$307,AC51,1),0)</f>
        <v>0</v>
      </c>
      <c r="AD52" s="713">
        <f>IFERROR(INDEX(Sheep!$R$300:$R$307,AD51,1),0)</f>
        <v>0</v>
      </c>
      <c r="AE52" s="713">
        <f>IFERROR(INDEX(Sheep!$R$300:$R$307,AE51,1),0)</f>
        <v>0</v>
      </c>
      <c r="AF52" s="713">
        <f>IFERROR(INDEX(Sheep!$R$300:$R$307,AF51,1),0)</f>
        <v>0</v>
      </c>
      <c r="AG52" s="713">
        <f>IFERROR(INDEX(Sheep!$R$300:$R$307,AG51,1),0)</f>
        <v>0</v>
      </c>
      <c r="AH52" s="713">
        <f>IFERROR(INDEX(Sheep!$R$300:$R$307,AH51,1),0)</f>
        <v>0</v>
      </c>
      <c r="AI52" s="713">
        <f>IFERROR(INDEX(Sheep!$R$300:$R$307,AI51,1),0)</f>
        <v>0</v>
      </c>
      <c r="AJ52" s="713">
        <f>IFERROR(INDEX(Sheep!$R$300:$R$307,AJ51,1),0)</f>
        <v>0</v>
      </c>
      <c r="AK52" s="713">
        <f>IFERROR(INDEX(Sheep!$R$300:$R$307,AK51,1),0)</f>
        <v>0</v>
      </c>
      <c r="AL52" s="713">
        <f>IFERROR(INDEX(Sheep!$R$300:$R$307,AL51,1),0)</f>
        <v>0</v>
      </c>
      <c r="AM52" s="713">
        <f>IFERROR(INDEX(Sheep!$R$300:$R$307,AM51,1),0)</f>
        <v>0</v>
      </c>
      <c r="AN52" s="713">
        <f>IFERROR(INDEX(Sheep!$R$300:$R$307,AN51,1),0)</f>
        <v>0</v>
      </c>
      <c r="AO52" s="713">
        <f>IFERROR(INDEX(Sheep!$R$300:$R$307,AO51,1),0)</f>
        <v>0</v>
      </c>
      <c r="AP52" s="713">
        <f>IFERROR(INDEX(Sheep!$R$300:$R$307,AP51,1),0)</f>
        <v>0</v>
      </c>
      <c r="AQ52" s="713">
        <f>IFERROR(INDEX(Sheep!$R$300:$R$307,AQ51,1),0)</f>
        <v>0</v>
      </c>
      <c r="AR52" s="713">
        <f>IFERROR(INDEX(Sheep!$R$300:$R$307,AR51,1),0)</f>
        <v>0</v>
      </c>
      <c r="AS52" s="713">
        <f>IFERROR(INDEX(Sheep!$R$300:$R$307,AS51,1),0)</f>
        <v>0</v>
      </c>
      <c r="AT52" s="713">
        <f>IFERROR(INDEX(Sheep!$R$300:$R$307,AT51,1),0)</f>
        <v>0</v>
      </c>
      <c r="AU52" s="713">
        <f>IFERROR(INDEX(Sheep!$R$300:$R$307,AU51,1),0)</f>
        <v>0</v>
      </c>
      <c r="AV52" s="713">
        <f>IFERROR(INDEX(Sheep!$R$300:$R$307,AV51,1),0)</f>
        <v>0</v>
      </c>
      <c r="AW52" s="713">
        <f>IFERROR(INDEX(Sheep!$R$300:$R$307,AW51,1),0)</f>
        <v>0</v>
      </c>
      <c r="AX52" s="713">
        <f>IFERROR(INDEX(Sheep!$R$300:$R$307,AX51,1),0)</f>
        <v>0</v>
      </c>
      <c r="AY52" s="713">
        <f>IFERROR(INDEX(Sheep!$R$300:$R$307,AY51,1),0)</f>
        <v>0</v>
      </c>
      <c r="AZ52" s="713">
        <f>IFERROR(INDEX(Sheep!$R$300:$R$307,AZ51,1),0)</f>
        <v>0</v>
      </c>
      <c r="BA52" s="713">
        <f>IFERROR(INDEX(Sheep!$R$300:$R$307,BA51,1),0)</f>
        <v>0</v>
      </c>
      <c r="BB52" s="713">
        <f>IFERROR(INDEX(Sheep!$R$300:$R$307,BB51,1),0)</f>
        <v>0</v>
      </c>
      <c r="BC52" s="713">
        <f>IFERROR(INDEX(Sheep!$R$300:$R$307,BC51,1),0)</f>
        <v>0</v>
      </c>
      <c r="BD52" s="713">
        <f>IFERROR(INDEX(Sheep!$R$300:$R$307,BD51,1),0)</f>
        <v>0</v>
      </c>
      <c r="BE52" s="713">
        <f>IFERROR(INDEX(Sheep!$R$300:$R$307,BE51,1),0)</f>
        <v>0</v>
      </c>
      <c r="BF52" s="713">
        <f>IFERROR(INDEX(Sheep!$R$300:$R$307,BF51,1),0)</f>
        <v>0</v>
      </c>
      <c r="BG52" s="713">
        <f>IFERROR(INDEX(Sheep!$R$300:$R$307,BG51,1),0)</f>
        <v>0</v>
      </c>
      <c r="BH52" s="713">
        <f>IFERROR(INDEX(Sheep!$R$300:$R$307,BH51,1),0)</f>
        <v>0</v>
      </c>
      <c r="BI52" s="713">
        <f>IFERROR(INDEX(Sheep!$R$300:$R$307,BI51,1),0)</f>
        <v>0</v>
      </c>
      <c r="BJ52" s="713">
        <f>IFERROR(INDEX(Sheep!$R$300:$R$307,BJ51,1),0)</f>
        <v>0</v>
      </c>
      <c r="BK52" s="713">
        <f>IFERROR(INDEX(Sheep!$R$300:$R$307,BK51,1),0)</f>
        <v>0</v>
      </c>
      <c r="BL52" s="713">
        <f>IFERROR(INDEX(Sheep!$R$300:$R$307,BL51,1),0)</f>
        <v>0</v>
      </c>
      <c r="BM52" s="713">
        <f>IFERROR(INDEX(Sheep!$R$300:$R$307,BM51,1),0)</f>
        <v>0</v>
      </c>
      <c r="BN52" s="713">
        <f>IFERROR(INDEX(Sheep!$R$300:$R$307,BN51,1),0)</f>
        <v>0</v>
      </c>
      <c r="BO52" s="713">
        <f>IFERROR(INDEX(Sheep!$R$300:$R$307,BO51,1),0)</f>
        <v>0</v>
      </c>
      <c r="BP52" s="713">
        <f>IFERROR(INDEX(Sheep!$R$300:$R$307,BP51,1),0)</f>
        <v>0</v>
      </c>
      <c r="BQ52" s="713">
        <f>IFERROR(INDEX(Sheep!$R$300:$R$307,BQ51,1),0)</f>
        <v>0</v>
      </c>
      <c r="BR52" s="713">
        <f>IFERROR(INDEX(Sheep!$R$300:$R$307,BR51,1),0)</f>
        <v>43885</v>
      </c>
      <c r="BS52" s="713">
        <f>IFERROR(INDEX(Sheep!$R$300:$R$307,BS51,1),0)</f>
        <v>43885</v>
      </c>
      <c r="BT52" s="713">
        <f>IFERROR(INDEX(Sheep!$R$300:$R$307,BT51,1),0)</f>
        <v>43885</v>
      </c>
      <c r="BU52" s="713">
        <f>IFERROR(INDEX(Sheep!$R$300:$R$307,BU51,1),0)</f>
        <v>43885</v>
      </c>
      <c r="BV52" s="713">
        <f>IFERROR(INDEX(Sheep!$R$300:$R$307,BV51,1),0)</f>
        <v>43885</v>
      </c>
      <c r="BW52" s="713">
        <f>IFERROR(INDEX(Sheep!$R$300:$R$307,BW51,1),0)</f>
        <v>43885</v>
      </c>
      <c r="BX52" s="713">
        <f>IFERROR(INDEX(Sheep!$R$300:$R$307,BX51,1),0)</f>
        <v>43885</v>
      </c>
      <c r="BY52" s="713">
        <f>IFERROR(INDEX(Sheep!$R$300:$R$307,BY51,1),0)</f>
        <v>43885</v>
      </c>
      <c r="BZ52" s="713">
        <f>IFERROR(INDEX(Sheep!$R$300:$R$307,BZ51,1),0)</f>
        <v>43885</v>
      </c>
      <c r="CA52" s="713">
        <f>IFERROR(INDEX(Sheep!$R$300:$R$307,CA51,1),0)</f>
        <v>43885</v>
      </c>
      <c r="CB52" s="713">
        <f>IFERROR(INDEX(Sheep!$R$300:$R$307,CB51,1),0)</f>
        <v>43885</v>
      </c>
      <c r="CC52" s="713">
        <f>IFERROR(INDEX(Sheep!$R$300:$R$307,CC51,1),0)</f>
        <v>43885</v>
      </c>
      <c r="CD52" s="713">
        <f>IFERROR(INDEX(Sheep!$R$300:$R$307,CD51,1),0)</f>
        <v>43885</v>
      </c>
      <c r="CE52" s="713">
        <f>IFERROR(INDEX(Sheep!$R$300:$R$307,CE51,1),0)</f>
        <v>43885</v>
      </c>
      <c r="CF52" s="713">
        <f>IFERROR(INDEX(Sheep!$R$300:$R$307,CF51,1),0)</f>
        <v>43885</v>
      </c>
      <c r="CG52" s="713">
        <f>IFERROR(INDEX(Sheep!$R$300:$R$307,CG51,1),0)</f>
        <v>43885</v>
      </c>
      <c r="CH52" s="713">
        <f>IFERROR(INDEX(Sheep!$R$300:$R$307,CH51,1),0)</f>
        <v>43885</v>
      </c>
      <c r="CI52" s="713">
        <f>IFERROR(INDEX(Sheep!$R$300:$R$307,CI51,1),0)</f>
        <v>43885</v>
      </c>
      <c r="CJ52" s="713">
        <f>IFERROR(INDEX(Sheep!$R$300:$R$307,CJ51,1),0)</f>
        <v>43885</v>
      </c>
      <c r="CK52" s="713">
        <f>IFERROR(INDEX(Sheep!$R$300:$R$307,CK51,1),0)</f>
        <v>43885</v>
      </c>
      <c r="CL52" s="713">
        <f>IFERROR(INDEX(Sheep!$R$300:$R$307,CL51,1),0)</f>
        <v>43885</v>
      </c>
      <c r="CM52" s="713">
        <f>IFERROR(INDEX(Sheep!$R$300:$R$307,CM51,1),0)</f>
        <v>43885</v>
      </c>
      <c r="CN52" s="713">
        <f>IFERROR(INDEX(Sheep!$R$300:$R$307,CN51,1),0)</f>
        <v>43885</v>
      </c>
      <c r="CO52" s="713">
        <f>IFERROR(INDEX(Sheep!$R$300:$R$307,CO51,1),0)</f>
        <v>43885</v>
      </c>
      <c r="CP52" s="713">
        <f>IFERROR(INDEX(Sheep!$R$300:$R$307,CP51,1),0)</f>
        <v>43885</v>
      </c>
      <c r="CQ52" s="713">
        <f>IFERROR(INDEX(Sheep!$R$300:$R$307,CQ51,1),0)</f>
        <v>43885</v>
      </c>
      <c r="CR52" s="713">
        <f>IFERROR(INDEX(Sheep!$R$300:$R$307,CR51,1),0)</f>
        <v>43885</v>
      </c>
      <c r="CS52" s="713">
        <f>IFERROR(INDEX(Sheep!$R$300:$R$307,CS51,1),0)</f>
        <v>43885</v>
      </c>
      <c r="CT52" s="713">
        <f>IFERROR(INDEX(Sheep!$R$300:$R$307,CT51,1),0)</f>
        <v>43885</v>
      </c>
      <c r="CU52" s="713">
        <f>IFERROR(INDEX(Sheep!$R$300:$R$307,CU51,1),0)</f>
        <v>43885</v>
      </c>
      <c r="CV52" s="713">
        <f>IFERROR(INDEX(Sheep!$R$300:$R$307,CV51,1),0)</f>
        <v>43885</v>
      </c>
      <c r="CW52" s="713">
        <f>IFERROR(INDEX(Sheep!$R$300:$R$307,CW51,1),0)</f>
        <v>43885</v>
      </c>
      <c r="CX52" s="713">
        <f>IFERROR(INDEX(Sheep!$R$300:$R$307,CX51,1),0)</f>
        <v>43885</v>
      </c>
      <c r="CY52" s="713">
        <f>IFERROR(INDEX(Sheep!$R$300:$R$307,CY51,1),0)</f>
        <v>43885</v>
      </c>
      <c r="CZ52" s="713">
        <f>IFERROR(INDEX(Sheep!$R$300:$R$307,CZ51,1),0)</f>
        <v>43885</v>
      </c>
      <c r="DA52" s="713">
        <f>IFERROR(INDEX(Sheep!$R$300:$R$307,DA51,1),0)</f>
        <v>43885</v>
      </c>
      <c r="DB52" s="713">
        <f>IFERROR(INDEX(Sheep!$R$300:$R$307,DB51,1),0)</f>
        <v>43885</v>
      </c>
      <c r="DC52" s="713">
        <f>IFERROR(INDEX(Sheep!$R$300:$R$307,DC51,1),0)</f>
        <v>43885</v>
      </c>
      <c r="DD52" s="713">
        <f>IFERROR(INDEX(Sheep!$R$300:$R$307,DD51,1),0)</f>
        <v>43885</v>
      </c>
      <c r="DE52" s="713">
        <f>IFERROR(INDEX(Sheep!$R$300:$R$307,DE51,1),0)</f>
        <v>43885</v>
      </c>
      <c r="DF52" s="713">
        <f>IFERROR(INDEX(Sheep!$R$300:$R$307,DF51,1),0)</f>
        <v>43885</v>
      </c>
      <c r="DG52" s="713">
        <f>IFERROR(INDEX(Sheep!$R$300:$R$307,DG51,1),0)</f>
        <v>43885</v>
      </c>
      <c r="DH52" s="713">
        <f>IFERROR(INDEX(Sheep!$R$300:$R$307,DH51,1),0)</f>
        <v>43885</v>
      </c>
      <c r="DI52" s="713">
        <f>IFERROR(INDEX(Sheep!$R$300:$R$307,DI51,1),0)</f>
        <v>43885</v>
      </c>
      <c r="DJ52" s="713">
        <f>IFERROR(INDEX(Sheep!$R$300:$R$307,DJ51,1),0)</f>
        <v>43885</v>
      </c>
      <c r="DK52" s="713">
        <f>IFERROR(INDEX(Sheep!$R$300:$R$307,DK51,1),0)</f>
        <v>43885</v>
      </c>
      <c r="DL52" s="713">
        <f>IFERROR(INDEX(Sheep!$R$300:$R$307,DL51,1),0)</f>
        <v>43885</v>
      </c>
      <c r="DM52" s="713">
        <f>IFERROR(INDEX(Sheep!$R$300:$R$307,DM51,1),0)</f>
        <v>43885</v>
      </c>
      <c r="DN52" s="713">
        <f>IFERROR(INDEX(Sheep!$R$300:$R$307,DN51,1),0)</f>
        <v>43885</v>
      </c>
      <c r="DO52" s="713">
        <f>IFERROR(INDEX(Sheep!$R$300:$R$307,DO51,1),0)</f>
        <v>43885</v>
      </c>
      <c r="DP52" s="713">
        <f>IFERROR(INDEX(Sheep!$R$300:$R$307,DP51,1),0)</f>
        <v>43885</v>
      </c>
      <c r="DQ52" s="713">
        <f>IFERROR(INDEX(Sheep!$R$300:$R$307,DQ51,1),0)</f>
        <v>43885</v>
      </c>
      <c r="DR52" s="713">
        <f>IFERROR(INDEX(Sheep!$R$300:$R$307,DR51,1),0)</f>
        <v>44250</v>
      </c>
      <c r="DS52" s="713">
        <f>IFERROR(INDEX(Sheep!$R$300:$R$307,DS51,1),0)</f>
        <v>44250</v>
      </c>
      <c r="DT52" s="713">
        <f>IFERROR(INDEX(Sheep!$R$300:$R$307,DT51,1),0)</f>
        <v>44250</v>
      </c>
      <c r="DU52" s="713">
        <f>IFERROR(INDEX(Sheep!$R$300:$R$307,DU51,1),0)</f>
        <v>44250</v>
      </c>
      <c r="DV52" s="713">
        <f>IFERROR(INDEX(Sheep!$R$300:$R$307,DV51,1),0)</f>
        <v>44250</v>
      </c>
      <c r="DW52" s="713">
        <f>IFERROR(INDEX(Sheep!$R$300:$R$307,DW51,1),0)</f>
        <v>44250</v>
      </c>
      <c r="DX52" s="713">
        <f>IFERROR(INDEX(Sheep!$R$300:$R$307,DX51,1),0)</f>
        <v>44250</v>
      </c>
      <c r="DY52" s="713">
        <f>IFERROR(INDEX(Sheep!$R$300:$R$307,DY51,1),0)</f>
        <v>44250</v>
      </c>
      <c r="DZ52" s="713">
        <f>IFERROR(INDEX(Sheep!$R$300:$R$307,DZ51,1),0)</f>
        <v>44250</v>
      </c>
      <c r="EA52" s="713">
        <f>IFERROR(INDEX(Sheep!$R$300:$R$307,EA51,1),0)</f>
        <v>44250</v>
      </c>
      <c r="EB52" s="713">
        <f>IFERROR(INDEX(Sheep!$R$300:$R$307,EB51,1),0)</f>
        <v>44250</v>
      </c>
      <c r="EC52" s="713">
        <f>IFERROR(INDEX(Sheep!$R$300:$R$307,EC51,1),0)</f>
        <v>44250</v>
      </c>
      <c r="ED52" s="713">
        <f>IFERROR(INDEX(Sheep!$R$300:$R$307,ED51,1),0)</f>
        <v>44250</v>
      </c>
      <c r="EE52" s="713">
        <f>IFERROR(INDEX(Sheep!$R$300:$R$307,EE51,1),0)</f>
        <v>44250</v>
      </c>
      <c r="EF52" s="713">
        <f>IFERROR(INDEX(Sheep!$R$300:$R$307,EF51,1),0)</f>
        <v>44250</v>
      </c>
      <c r="EG52" s="713">
        <f>IFERROR(INDEX(Sheep!$R$300:$R$307,EG51,1),0)</f>
        <v>44250</v>
      </c>
      <c r="EH52" s="713">
        <f>IFERROR(INDEX(Sheep!$R$300:$R$307,EH51,1),0)</f>
        <v>44250</v>
      </c>
      <c r="EI52" s="713">
        <f>IFERROR(INDEX(Sheep!$R$300:$R$307,EI51,1),0)</f>
        <v>44250</v>
      </c>
      <c r="EJ52" s="713">
        <f>IFERROR(INDEX(Sheep!$R$300:$R$307,EJ51,1),0)</f>
        <v>44250</v>
      </c>
      <c r="EK52" s="713">
        <f>IFERROR(INDEX(Sheep!$R$300:$R$307,EK51,1),0)</f>
        <v>44250</v>
      </c>
      <c r="EL52" s="713">
        <f>IFERROR(INDEX(Sheep!$R$300:$R$307,EL51,1),0)</f>
        <v>44250</v>
      </c>
      <c r="EM52" s="713">
        <f>IFERROR(INDEX(Sheep!$R$300:$R$307,EM51,1),0)</f>
        <v>44250</v>
      </c>
      <c r="EN52" s="713">
        <f>IFERROR(INDEX(Sheep!$R$300:$R$307,EN51,1),0)</f>
        <v>44250</v>
      </c>
      <c r="EO52" s="713">
        <f>IFERROR(INDEX(Sheep!$R$300:$R$307,EO51,1),0)</f>
        <v>44250</v>
      </c>
      <c r="EP52" s="713">
        <f>IFERROR(INDEX(Sheep!$R$300:$R$307,EP51,1),0)</f>
        <v>44250</v>
      </c>
      <c r="EQ52" s="713">
        <f>IFERROR(INDEX(Sheep!$R$300:$R$307,EQ51,1),0)</f>
        <v>44250</v>
      </c>
      <c r="ER52" s="713">
        <f>IFERROR(INDEX(Sheep!$R$300:$R$307,ER51,1),0)</f>
        <v>44250</v>
      </c>
      <c r="ES52" s="713">
        <f>IFERROR(INDEX(Sheep!$R$300:$R$307,ES51,1),0)</f>
        <v>44250</v>
      </c>
      <c r="ET52" s="713">
        <f>IFERROR(INDEX(Sheep!$R$300:$R$307,ET51,1),0)</f>
        <v>44250</v>
      </c>
      <c r="EU52" s="713">
        <f>IFERROR(INDEX(Sheep!$R$300:$R$307,EU51,1),0)</f>
        <v>44250</v>
      </c>
      <c r="EV52" s="713">
        <f>IFERROR(INDEX(Sheep!$R$300:$R$307,EV51,1),0)</f>
        <v>44250</v>
      </c>
      <c r="EW52" s="713">
        <f>IFERROR(INDEX(Sheep!$R$300:$R$307,EW51,1),0)</f>
        <v>44250</v>
      </c>
      <c r="EX52" s="713">
        <f>IFERROR(INDEX(Sheep!$R$300:$R$307,EX51,1),0)</f>
        <v>44250</v>
      </c>
      <c r="EY52" s="713">
        <f>IFERROR(INDEX(Sheep!$R$300:$R$307,EY51,1),0)</f>
        <v>44250</v>
      </c>
      <c r="EZ52" s="713">
        <f>IFERROR(INDEX(Sheep!$R$300:$R$307,EZ51,1),0)</f>
        <v>44250</v>
      </c>
      <c r="FA52" s="713">
        <f>IFERROR(INDEX(Sheep!$R$300:$R$307,FA51,1),0)</f>
        <v>44250</v>
      </c>
      <c r="FB52" s="713">
        <f>IFERROR(INDEX(Sheep!$R$300:$R$307,FB51,1),0)</f>
        <v>44250</v>
      </c>
      <c r="FC52" s="713">
        <f>IFERROR(INDEX(Sheep!$R$300:$R$307,FC51,1),0)</f>
        <v>44250</v>
      </c>
      <c r="FD52" s="713">
        <f>IFERROR(INDEX(Sheep!$R$300:$R$307,FD51,1),0)</f>
        <v>44250</v>
      </c>
      <c r="FE52" s="713">
        <f>IFERROR(INDEX(Sheep!$R$300:$R$307,FE51,1),0)</f>
        <v>44250</v>
      </c>
      <c r="FF52" s="713">
        <f>IFERROR(INDEX(Sheep!$R$300:$R$307,FF51,1),0)</f>
        <v>44250</v>
      </c>
      <c r="FG52" s="713">
        <f>IFERROR(INDEX(Sheep!$R$300:$R$307,FG51,1),0)</f>
        <v>44250</v>
      </c>
      <c r="FH52" s="713">
        <f>IFERROR(INDEX(Sheep!$R$300:$R$307,FH51,1),0)</f>
        <v>44250</v>
      </c>
      <c r="FI52" s="713">
        <f>IFERROR(INDEX(Sheep!$R$300:$R$307,FI51,1),0)</f>
        <v>44250</v>
      </c>
      <c r="FJ52" s="713">
        <f>IFERROR(INDEX(Sheep!$R$300:$R$307,FJ51,1),0)</f>
        <v>44250</v>
      </c>
      <c r="FK52" s="713">
        <f>IFERROR(INDEX(Sheep!$R$300:$R$307,FK51,1),0)</f>
        <v>44250</v>
      </c>
      <c r="FL52" s="713">
        <f>IFERROR(INDEX(Sheep!$R$300:$R$307,FL51,1),0)</f>
        <v>44250</v>
      </c>
      <c r="FM52" s="713">
        <f>IFERROR(INDEX(Sheep!$R$300:$R$307,FM51,1),0)</f>
        <v>44250</v>
      </c>
      <c r="FN52" s="713">
        <f>IFERROR(INDEX(Sheep!$R$300:$R$307,FN51,1),0)</f>
        <v>44250</v>
      </c>
      <c r="FO52" s="713">
        <f>IFERROR(INDEX(Sheep!$R$300:$R$307,FO51,1),0)</f>
        <v>44250</v>
      </c>
      <c r="FP52" s="713">
        <f>IFERROR(INDEX(Sheep!$R$300:$R$307,FP51,1),0)</f>
        <v>44250</v>
      </c>
      <c r="FQ52" s="713">
        <f>IFERROR(INDEX(Sheep!$R$300:$R$307,FQ51,1),0)</f>
        <v>44250</v>
      </c>
      <c r="FR52" s="713">
        <f>IFERROR(INDEX(Sheep!$R$300:$R$307,FR51,1),0)</f>
        <v>44615</v>
      </c>
      <c r="FS52" s="713">
        <f>IFERROR(INDEX(Sheep!$R$300:$R$307,FS51,1),0)</f>
        <v>44615</v>
      </c>
      <c r="FT52" s="713">
        <f>IFERROR(INDEX(Sheep!$R$300:$R$307,FT51,1),0)</f>
        <v>44615</v>
      </c>
      <c r="FU52" s="713">
        <f>IFERROR(INDEX(Sheep!$R$300:$R$307,FU51,1),0)</f>
        <v>44615</v>
      </c>
      <c r="FV52" s="713">
        <f>IFERROR(INDEX(Sheep!$R$300:$R$307,FV51,1),0)</f>
        <v>44615</v>
      </c>
      <c r="FW52" s="713">
        <f>IFERROR(INDEX(Sheep!$R$300:$R$307,FW51,1),0)</f>
        <v>44615</v>
      </c>
      <c r="FX52" s="713">
        <f>IFERROR(INDEX(Sheep!$R$300:$R$307,FX51,1),0)</f>
        <v>44615</v>
      </c>
      <c r="FY52" s="713">
        <f>IFERROR(INDEX(Sheep!$R$300:$R$307,FY51,1),0)</f>
        <v>44615</v>
      </c>
      <c r="FZ52" s="713">
        <f>IFERROR(INDEX(Sheep!$R$300:$R$307,FZ51,1),0)</f>
        <v>44615</v>
      </c>
      <c r="GA52" s="713">
        <f>IFERROR(INDEX(Sheep!$R$300:$R$307,GA51,1),0)</f>
        <v>44615</v>
      </c>
      <c r="GB52" s="713">
        <f>IFERROR(INDEX(Sheep!$R$300:$R$307,GB51,1),0)</f>
        <v>44615</v>
      </c>
      <c r="GC52" s="713">
        <f>IFERROR(INDEX(Sheep!$R$300:$R$307,GC51,1),0)</f>
        <v>44615</v>
      </c>
      <c r="GD52" s="713">
        <f>IFERROR(INDEX(Sheep!$R$300:$R$307,GD51,1),0)</f>
        <v>44615</v>
      </c>
      <c r="GE52" s="713">
        <f>IFERROR(INDEX(Sheep!$R$300:$R$307,GE51,1),0)</f>
        <v>44615</v>
      </c>
      <c r="GF52" s="713">
        <f>IFERROR(INDEX(Sheep!$R$300:$R$307,GF51,1),0)</f>
        <v>44615</v>
      </c>
      <c r="GG52" s="713">
        <f>IFERROR(INDEX(Sheep!$R$300:$R$307,GG51,1),0)</f>
        <v>44615</v>
      </c>
      <c r="GH52" s="713">
        <f>IFERROR(INDEX(Sheep!$R$300:$R$307,GH51,1),0)</f>
        <v>44615</v>
      </c>
      <c r="GI52" s="713">
        <f>IFERROR(INDEX(Sheep!$R$300:$R$307,GI51,1),0)</f>
        <v>44615</v>
      </c>
      <c r="GJ52" s="713">
        <f>IFERROR(INDEX(Sheep!$R$300:$R$307,GJ51,1),0)</f>
        <v>44615</v>
      </c>
      <c r="GK52" s="713">
        <f>IFERROR(INDEX(Sheep!$R$300:$R$307,GK51,1),0)</f>
        <v>44615</v>
      </c>
      <c r="GL52" s="713">
        <f>IFERROR(INDEX(Sheep!$R$300:$R$307,GL51,1),0)</f>
        <v>44615</v>
      </c>
      <c r="GM52" s="713">
        <f>IFERROR(INDEX(Sheep!$R$300:$R$307,GM51,1),0)</f>
        <v>44615</v>
      </c>
      <c r="GN52" s="713">
        <f>IFERROR(INDEX(Sheep!$R$300:$R$307,GN51,1),0)</f>
        <v>44615</v>
      </c>
      <c r="GO52" s="713">
        <f>IFERROR(INDEX(Sheep!$R$300:$R$307,GO51,1),0)</f>
        <v>44615</v>
      </c>
      <c r="GP52" s="713">
        <f>IFERROR(INDEX(Sheep!$R$300:$R$307,GP51,1),0)</f>
        <v>44615</v>
      </c>
      <c r="GQ52" s="713">
        <f>IFERROR(INDEX(Sheep!$R$300:$R$307,GQ51,1),0)</f>
        <v>44615</v>
      </c>
      <c r="GR52" s="713">
        <f>IFERROR(INDEX(Sheep!$R$300:$R$307,GR51,1),0)</f>
        <v>44615</v>
      </c>
      <c r="GS52" s="713">
        <f>IFERROR(INDEX(Sheep!$R$300:$R$307,GS51,1),0)</f>
        <v>44615</v>
      </c>
      <c r="GT52" s="713">
        <f>IFERROR(INDEX(Sheep!$R$300:$R$307,GT51,1),0)</f>
        <v>44615</v>
      </c>
      <c r="GU52" s="713">
        <f>IFERROR(INDEX(Sheep!$R$300:$R$307,GU51,1),0)</f>
        <v>44615</v>
      </c>
      <c r="GV52" s="713">
        <f>IFERROR(INDEX(Sheep!$R$300:$R$307,GV51,1),0)</f>
        <v>44615</v>
      </c>
      <c r="GW52" s="713">
        <f>IFERROR(INDEX(Sheep!$R$300:$R$307,GW51,1),0)</f>
        <v>44615</v>
      </c>
      <c r="GX52" s="713">
        <f>IFERROR(INDEX(Sheep!$R$300:$R$307,GX51,1),0)</f>
        <v>44615</v>
      </c>
      <c r="GY52" s="713">
        <f>IFERROR(INDEX(Sheep!$R$300:$R$307,GY51,1),0)</f>
        <v>44615</v>
      </c>
      <c r="GZ52" s="713">
        <f>IFERROR(INDEX(Sheep!$R$300:$R$307,GZ51,1),0)</f>
        <v>44615</v>
      </c>
      <c r="HA52" s="713">
        <f>IFERROR(INDEX(Sheep!$R$300:$R$307,HA51,1),0)</f>
        <v>44615</v>
      </c>
      <c r="HB52" s="713">
        <f>IFERROR(INDEX(Sheep!$R$300:$R$307,HB51,1),0)</f>
        <v>44615</v>
      </c>
      <c r="HC52" s="713">
        <f>IFERROR(INDEX(Sheep!$R$300:$R$307,HC51,1),0)</f>
        <v>44615</v>
      </c>
      <c r="HD52" s="713">
        <f>IFERROR(INDEX(Sheep!$R$300:$R$307,HD51,1),0)</f>
        <v>44615</v>
      </c>
      <c r="HE52" s="713">
        <f>IFERROR(INDEX(Sheep!$R$300:$R$307,HE51,1),0)</f>
        <v>44615</v>
      </c>
      <c r="HF52" s="713">
        <f>IFERROR(INDEX(Sheep!$R$300:$R$307,HF51,1),0)</f>
        <v>44615</v>
      </c>
      <c r="HG52" s="713">
        <f>IFERROR(INDEX(Sheep!$R$300:$R$307,HG51,1),0)</f>
        <v>44615</v>
      </c>
      <c r="HH52" s="713">
        <f>IFERROR(INDEX(Sheep!$R$300:$R$307,HH51,1),0)</f>
        <v>44615</v>
      </c>
      <c r="HI52" s="713">
        <f>IFERROR(INDEX(Sheep!$R$300:$R$307,HI51,1),0)</f>
        <v>44615</v>
      </c>
      <c r="HJ52" s="713">
        <f>IFERROR(INDEX(Sheep!$R$300:$R$307,HJ51,1),0)</f>
        <v>44615</v>
      </c>
      <c r="HK52" s="713">
        <f>IFERROR(INDEX(Sheep!$R$300:$R$307,HK51,1),0)</f>
        <v>44615</v>
      </c>
      <c r="HL52" s="713">
        <f>IFERROR(INDEX(Sheep!$R$300:$R$307,HL51,1),0)</f>
        <v>44615</v>
      </c>
      <c r="HM52" s="713">
        <f>IFERROR(INDEX(Sheep!$R$300:$R$307,HM51,1),0)</f>
        <v>44615</v>
      </c>
      <c r="HN52" s="713">
        <f>IFERROR(INDEX(Sheep!$R$300:$R$307,HN51,1),0)</f>
        <v>44615</v>
      </c>
      <c r="HO52" s="713">
        <f>IFERROR(INDEX(Sheep!$R$300:$R$307,HO51,1),0)</f>
        <v>44615</v>
      </c>
      <c r="HP52" s="713">
        <f>IFERROR(INDEX(Sheep!$R$300:$R$307,HP51,1),0)</f>
        <v>44615</v>
      </c>
      <c r="HQ52" s="713">
        <f>IFERROR(INDEX(Sheep!$R$300:$R$307,HQ51,1),0)</f>
        <v>44615</v>
      </c>
      <c r="HR52" s="713">
        <f>IFERROR(INDEX(Sheep!$R$300:$R$307,HR51,1),0)</f>
        <v>44980</v>
      </c>
      <c r="HS52" s="713">
        <f>IFERROR(INDEX(Sheep!$R$300:$R$307,HS51,1),0)</f>
        <v>44980</v>
      </c>
      <c r="HT52" s="713">
        <f>IFERROR(INDEX(Sheep!$R$300:$R$307,HT51,1),0)</f>
        <v>44980</v>
      </c>
      <c r="HU52" s="713">
        <f>IFERROR(INDEX(Sheep!$R$300:$R$307,HU51,1),0)</f>
        <v>44980</v>
      </c>
      <c r="HV52" s="713">
        <f>IFERROR(INDEX(Sheep!$R$300:$R$307,HV51,1),0)</f>
        <v>44980</v>
      </c>
      <c r="HW52" s="713">
        <f>IFERROR(INDEX(Sheep!$R$300:$R$307,HW51,1),0)</f>
        <v>44980</v>
      </c>
      <c r="HX52" s="713">
        <f>IFERROR(INDEX(Sheep!$R$300:$R$307,HX51,1),0)</f>
        <v>44980</v>
      </c>
      <c r="HY52" s="713">
        <f>IFERROR(INDEX(Sheep!$R$300:$R$307,HY51,1),0)</f>
        <v>44980</v>
      </c>
      <c r="HZ52" s="713">
        <f>IFERROR(INDEX(Sheep!$R$300:$R$307,HZ51,1),0)</f>
        <v>44980</v>
      </c>
      <c r="IA52" s="713">
        <f>IFERROR(INDEX(Sheep!$R$300:$R$307,IA51,1),0)</f>
        <v>44980</v>
      </c>
      <c r="IB52" s="713">
        <f>IFERROR(INDEX(Sheep!$R$300:$R$307,IB51,1),0)</f>
        <v>44980</v>
      </c>
      <c r="IC52" s="713">
        <f>IFERROR(INDEX(Sheep!$R$300:$R$307,IC51,1),0)</f>
        <v>44980</v>
      </c>
      <c r="ID52" s="713">
        <f>IFERROR(INDEX(Sheep!$R$300:$R$307,ID51,1),0)</f>
        <v>44980</v>
      </c>
      <c r="IE52" s="713">
        <f>IFERROR(INDEX(Sheep!$R$300:$R$307,IE51,1),0)</f>
        <v>44980</v>
      </c>
      <c r="IF52" s="713">
        <f>IFERROR(INDEX(Sheep!$R$300:$R$307,IF51,1),0)</f>
        <v>44980</v>
      </c>
      <c r="IG52" s="713">
        <f>IFERROR(INDEX(Sheep!$R$300:$R$307,IG51,1),0)</f>
        <v>44980</v>
      </c>
      <c r="IH52" s="713">
        <f>IFERROR(INDEX(Sheep!$R$300:$R$307,IH51,1),0)</f>
        <v>44980</v>
      </c>
      <c r="II52" s="713">
        <f>IFERROR(INDEX(Sheep!$R$300:$R$307,II51,1),0)</f>
        <v>44980</v>
      </c>
      <c r="IJ52" s="713">
        <f>IFERROR(INDEX(Sheep!$R$300:$R$307,IJ51,1),0)</f>
        <v>44980</v>
      </c>
      <c r="IK52" s="713">
        <f>IFERROR(INDEX(Sheep!$R$300:$R$307,IK51,1),0)</f>
        <v>44980</v>
      </c>
      <c r="IL52" s="713">
        <f>IFERROR(INDEX(Sheep!$R$300:$R$307,IL51,1),0)</f>
        <v>44980</v>
      </c>
      <c r="IM52" s="713">
        <f>IFERROR(INDEX(Sheep!$R$300:$R$307,IM51,1),0)</f>
        <v>44980</v>
      </c>
      <c r="IN52" s="713">
        <f>IFERROR(INDEX(Sheep!$R$300:$R$307,IN51,1),0)</f>
        <v>44980</v>
      </c>
      <c r="IO52" s="713">
        <f>IFERROR(INDEX(Sheep!$R$300:$R$307,IO51,1),0)</f>
        <v>44980</v>
      </c>
      <c r="IP52" s="713">
        <f>IFERROR(INDEX(Sheep!$R$300:$R$307,IP51,1),0)</f>
        <v>44980</v>
      </c>
      <c r="IQ52" s="713">
        <f>IFERROR(INDEX(Sheep!$R$300:$R$307,IQ51,1),0)</f>
        <v>44980</v>
      </c>
      <c r="IR52" s="713">
        <f>IFERROR(INDEX(Sheep!$R$300:$R$307,IR51,1),0)</f>
        <v>44980</v>
      </c>
      <c r="IS52" s="713">
        <f>IFERROR(INDEX(Sheep!$R$300:$R$307,IS51,1),0)</f>
        <v>44980</v>
      </c>
      <c r="IT52" s="713">
        <f>IFERROR(INDEX(Sheep!$R$300:$R$307,IT51,1),0)</f>
        <v>44980</v>
      </c>
      <c r="IU52" s="713">
        <f>IFERROR(INDEX(Sheep!$R$300:$R$307,IU51,1),0)</f>
        <v>44980</v>
      </c>
      <c r="IV52" s="713">
        <f>IFERROR(INDEX(Sheep!$R$300:$R$307,IV51,1),0)</f>
        <v>44980</v>
      </c>
      <c r="IW52" s="713">
        <f>IFERROR(INDEX(Sheep!$R$300:$R$307,IW51,1),0)</f>
        <v>44980</v>
      </c>
      <c r="IX52" s="713">
        <f>IFERROR(INDEX(Sheep!$R$300:$R$307,IX51,1),0)</f>
        <v>44980</v>
      </c>
      <c r="IY52" s="713">
        <f>IFERROR(INDEX(Sheep!$R$300:$R$307,IY51,1),0)</f>
        <v>44980</v>
      </c>
      <c r="IZ52" s="713">
        <f>IFERROR(INDEX(Sheep!$R$300:$R$307,IZ51,1),0)</f>
        <v>44980</v>
      </c>
      <c r="JA52" s="713">
        <f>IFERROR(INDEX(Sheep!$R$300:$R$307,JA51,1),0)</f>
        <v>44980</v>
      </c>
      <c r="JB52" s="713">
        <f>IFERROR(INDEX(Sheep!$R$300:$R$307,JB51,1),0)</f>
        <v>44980</v>
      </c>
      <c r="JC52" s="713">
        <f>IFERROR(INDEX(Sheep!$R$300:$R$307,JC51,1),0)</f>
        <v>44980</v>
      </c>
      <c r="JD52" s="713">
        <f>IFERROR(INDEX(Sheep!$R$300:$R$307,JD51,1),0)</f>
        <v>44980</v>
      </c>
      <c r="JE52" s="713">
        <f>IFERROR(INDEX(Sheep!$R$300:$R$307,JE51,1),0)</f>
        <v>44980</v>
      </c>
      <c r="JF52" s="713">
        <f>IFERROR(INDEX(Sheep!$R$300:$R$307,JF51,1),0)</f>
        <v>44980</v>
      </c>
      <c r="JG52" s="713">
        <f>IFERROR(INDEX(Sheep!$R$300:$R$307,JG51,1),0)</f>
        <v>44980</v>
      </c>
      <c r="JH52" s="713">
        <f>IFERROR(INDEX(Sheep!$R$300:$R$307,JH51,1),0)</f>
        <v>44980</v>
      </c>
      <c r="JI52" s="713">
        <f>IFERROR(INDEX(Sheep!$R$300:$R$307,JI51,1),0)</f>
        <v>44980</v>
      </c>
      <c r="JJ52" s="713">
        <f>IFERROR(INDEX(Sheep!$R$300:$R$307,JJ51,1),0)</f>
        <v>44980</v>
      </c>
      <c r="JK52" s="713">
        <f>IFERROR(INDEX(Sheep!$R$300:$R$307,JK51,1),0)</f>
        <v>44980</v>
      </c>
      <c r="JL52" s="713">
        <f>IFERROR(INDEX(Sheep!$R$300:$R$307,JL51,1),0)</f>
        <v>44980</v>
      </c>
      <c r="JM52" s="713">
        <f>IFERROR(INDEX(Sheep!$R$300:$R$307,JM51,1),0)</f>
        <v>44980</v>
      </c>
      <c r="JN52" s="713">
        <f>IFERROR(INDEX(Sheep!$R$300:$R$307,JN51,1),0)</f>
        <v>44980</v>
      </c>
      <c r="JO52" s="713">
        <f>IFERROR(INDEX(Sheep!$R$300:$R$307,JO51,1),0)</f>
        <v>44980</v>
      </c>
      <c r="JP52" s="713">
        <f>IFERROR(INDEX(Sheep!$R$300:$R$307,JP51,1),0)</f>
        <v>44980</v>
      </c>
      <c r="JQ52" s="713">
        <f>IFERROR(INDEX(Sheep!$R$300:$R$307,JQ51,1),0)</f>
        <v>44980</v>
      </c>
      <c r="JR52" s="713">
        <f>IFERROR(INDEX(Sheep!$R$300:$R$307,JR51,1),0)</f>
        <v>45346</v>
      </c>
      <c r="JS52" s="713">
        <f>IFERROR(INDEX(Sheep!$R$300:$R$307,JS51,1),0)</f>
        <v>45346</v>
      </c>
      <c r="JT52" s="713">
        <f>IFERROR(INDEX(Sheep!$R$300:$R$307,JT51,1),0)</f>
        <v>45346</v>
      </c>
      <c r="JU52" s="713">
        <f>IFERROR(INDEX(Sheep!$R$300:$R$307,JU51,1),0)</f>
        <v>45346</v>
      </c>
      <c r="JV52" s="713">
        <f>IFERROR(INDEX(Sheep!$R$300:$R$307,JV51,1),0)</f>
        <v>45346</v>
      </c>
      <c r="JW52" s="713">
        <f>IFERROR(INDEX(Sheep!$R$300:$R$307,JW51,1),0)</f>
        <v>45346</v>
      </c>
      <c r="JX52" s="713">
        <f>IFERROR(INDEX(Sheep!$R$300:$R$307,JX51,1),0)</f>
        <v>45346</v>
      </c>
      <c r="JY52" s="713">
        <f>IFERROR(INDEX(Sheep!$R$300:$R$307,JY51,1),0)</f>
        <v>45346</v>
      </c>
      <c r="JZ52" s="713">
        <f>IFERROR(INDEX(Sheep!$R$300:$R$307,JZ51,1),0)</f>
        <v>45346</v>
      </c>
      <c r="KA52" s="713">
        <f>IFERROR(INDEX(Sheep!$R$300:$R$307,KA51,1),0)</f>
        <v>45346</v>
      </c>
      <c r="KB52" s="713">
        <f>IFERROR(INDEX(Sheep!$R$300:$R$307,KB51,1),0)</f>
        <v>45346</v>
      </c>
      <c r="KC52" s="713">
        <f>IFERROR(INDEX(Sheep!$R$300:$R$307,KC51,1),0)</f>
        <v>45346</v>
      </c>
      <c r="KD52" s="713">
        <f>IFERROR(INDEX(Sheep!$R$300:$R$307,KD51,1),0)</f>
        <v>45346</v>
      </c>
      <c r="KE52" s="713">
        <f>IFERROR(INDEX(Sheep!$R$300:$R$307,KE51,1),0)</f>
        <v>45346</v>
      </c>
      <c r="KF52" s="713">
        <f>IFERROR(INDEX(Sheep!$R$300:$R$307,KF51,1),0)</f>
        <v>45346</v>
      </c>
      <c r="KG52" s="713">
        <f>IFERROR(INDEX(Sheep!$R$300:$R$307,KG51,1),0)</f>
        <v>45346</v>
      </c>
      <c r="KH52" s="713">
        <f>IFERROR(INDEX(Sheep!$R$300:$R$307,KH51,1),0)</f>
        <v>45346</v>
      </c>
      <c r="KI52" s="713">
        <f>IFERROR(INDEX(Sheep!$R$300:$R$307,KI51,1),0)</f>
        <v>45346</v>
      </c>
      <c r="KJ52" s="713">
        <f>IFERROR(INDEX(Sheep!$R$300:$R$307,KJ51,1),0)</f>
        <v>45346</v>
      </c>
      <c r="KK52" s="713">
        <f>IFERROR(INDEX(Sheep!$R$300:$R$307,KK51,1),0)</f>
        <v>45346</v>
      </c>
      <c r="KL52" s="713">
        <f>IFERROR(INDEX(Sheep!$R$300:$R$307,KL51,1),0)</f>
        <v>45346</v>
      </c>
      <c r="KM52" s="713">
        <f>IFERROR(INDEX(Sheep!$R$300:$R$307,KM51,1),0)</f>
        <v>45346</v>
      </c>
      <c r="KN52" s="713">
        <f>IFERROR(INDEX(Sheep!$R$300:$R$307,KN51,1),0)</f>
        <v>45346</v>
      </c>
      <c r="KO52" s="713">
        <f>IFERROR(INDEX(Sheep!$R$300:$R$307,KO51,1),0)</f>
        <v>45346</v>
      </c>
      <c r="KP52" s="713">
        <f>IFERROR(INDEX(Sheep!$R$300:$R$307,KP51,1),0)</f>
        <v>45346</v>
      </c>
      <c r="KQ52" s="713">
        <f>IFERROR(INDEX(Sheep!$R$300:$R$307,KQ51,1),0)</f>
        <v>45346</v>
      </c>
      <c r="KR52" s="713">
        <f>IFERROR(INDEX(Sheep!$R$300:$R$307,KR51,1),0)</f>
        <v>45346</v>
      </c>
      <c r="KS52" s="713">
        <f>IFERROR(INDEX(Sheep!$R$300:$R$307,KS51,1),0)</f>
        <v>45346</v>
      </c>
      <c r="KT52" s="713">
        <f>IFERROR(INDEX(Sheep!$R$300:$R$307,KT51,1),0)</f>
        <v>45346</v>
      </c>
      <c r="KU52" s="713">
        <f>IFERROR(INDEX(Sheep!$R$300:$R$307,KU51,1),0)</f>
        <v>45346</v>
      </c>
      <c r="KV52" s="713">
        <f>IFERROR(INDEX(Sheep!$R$300:$R$307,KV51,1),0)</f>
        <v>45346</v>
      </c>
      <c r="KW52" s="713">
        <f>IFERROR(INDEX(Sheep!$R$300:$R$307,KW51,1),0)</f>
        <v>45346</v>
      </c>
      <c r="KX52" s="713">
        <f>IFERROR(INDEX(Sheep!$R$300:$R$307,KX51,1),0)</f>
        <v>45346</v>
      </c>
      <c r="KY52" s="713">
        <f>IFERROR(INDEX(Sheep!$R$300:$R$307,KY51,1),0)</f>
        <v>45346</v>
      </c>
      <c r="KZ52" s="713">
        <f>IFERROR(INDEX(Sheep!$R$300:$R$307,KZ51,1),0)</f>
        <v>45346</v>
      </c>
      <c r="LA52" s="713">
        <f>IFERROR(INDEX(Sheep!$R$300:$R$307,LA51,1),0)</f>
        <v>45346</v>
      </c>
      <c r="LB52" s="713">
        <f>IFERROR(INDEX(Sheep!$R$300:$R$307,LB51,1),0)</f>
        <v>45346</v>
      </c>
      <c r="LC52" s="713">
        <f>IFERROR(INDEX(Sheep!$R$300:$R$307,LC51,1),0)</f>
        <v>45346</v>
      </c>
      <c r="LD52" s="713">
        <f>IFERROR(INDEX(Sheep!$R$300:$R$307,LD51,1),0)</f>
        <v>45346</v>
      </c>
      <c r="LE52" s="713">
        <f>IFERROR(INDEX(Sheep!$R$300:$R$307,LE51,1),0)</f>
        <v>45346</v>
      </c>
      <c r="LF52" s="713">
        <f>IFERROR(INDEX(Sheep!$R$300:$R$307,LF51,1),0)</f>
        <v>45346</v>
      </c>
      <c r="LG52" s="713">
        <f>IFERROR(INDEX(Sheep!$R$300:$R$307,LG51,1),0)</f>
        <v>45346</v>
      </c>
      <c r="LH52" s="713">
        <f>IFERROR(INDEX(Sheep!$R$300:$R$307,LH51,1),0)</f>
        <v>45346</v>
      </c>
      <c r="LI52" s="713">
        <f>IFERROR(INDEX(Sheep!$R$300:$R$307,LI51,1),0)</f>
        <v>45346</v>
      </c>
      <c r="LJ52" s="713">
        <f>IFERROR(INDEX(Sheep!$R$300:$R$307,LJ51,1),0)</f>
        <v>45346</v>
      </c>
      <c r="LK52" s="713">
        <f>IFERROR(INDEX(Sheep!$R$300:$R$307,LK51,1),0)</f>
        <v>45346</v>
      </c>
      <c r="LL52" s="713">
        <f>IFERROR(INDEX(Sheep!$R$300:$R$307,LL51,1),0)</f>
        <v>45346</v>
      </c>
      <c r="LM52" s="713">
        <f>IFERROR(INDEX(Sheep!$R$300:$R$307,LM51,1),0)</f>
        <v>45346</v>
      </c>
      <c r="LN52" s="713">
        <f>IFERROR(INDEX(Sheep!$R$300:$R$307,LN51,1),0)</f>
        <v>45346</v>
      </c>
      <c r="LO52" s="713">
        <f>IFERROR(INDEX(Sheep!$R$300:$R$307,LO51,1),0)</f>
        <v>45346</v>
      </c>
      <c r="LP52" s="713">
        <f>IFERROR(INDEX(Sheep!$R$300:$R$307,LP51,1),0)</f>
        <v>45346</v>
      </c>
      <c r="LQ52" s="713">
        <f>IFERROR(INDEX(Sheep!$R$300:$R$307,LQ51,1),0)</f>
        <v>45346</v>
      </c>
      <c r="LR52" s="713">
        <f>IFERROR(INDEX(Sheep!$R$300:$R$307,LR51,1),0)</f>
        <v>45711</v>
      </c>
      <c r="LS52" s="713">
        <f>IFERROR(INDEX(Sheep!$R$300:$R$307,LS51,1),0)</f>
        <v>45711</v>
      </c>
      <c r="LT52" s="713">
        <f>IFERROR(INDEX(Sheep!$R$300:$R$307,LT51,1),0)</f>
        <v>45711</v>
      </c>
      <c r="LU52" s="713">
        <f>IFERROR(INDEX(Sheep!$R$300:$R$307,LU51,1),0)</f>
        <v>45711</v>
      </c>
      <c r="LV52" s="713">
        <f>IFERROR(INDEX(Sheep!$R$300:$R$307,LV51,1),0)</f>
        <v>45711</v>
      </c>
      <c r="LW52" s="713">
        <f>IFERROR(INDEX(Sheep!$R$300:$R$307,LW51,1),0)</f>
        <v>45711</v>
      </c>
      <c r="LX52" s="713">
        <f>IFERROR(INDEX(Sheep!$R$300:$R$307,LX51,1),0)</f>
        <v>45711</v>
      </c>
      <c r="LY52" s="713">
        <f>IFERROR(INDEX(Sheep!$R$300:$R$307,LY51,1),0)</f>
        <v>45711</v>
      </c>
      <c r="LZ52" s="713">
        <f>IFERROR(INDEX(Sheep!$R$300:$R$307,LZ51,1),0)</f>
        <v>45711</v>
      </c>
      <c r="MA52" s="713">
        <f>IFERROR(INDEX(Sheep!$R$300:$R$307,MA51,1),0)</f>
        <v>45711</v>
      </c>
      <c r="MB52" s="713">
        <f>IFERROR(INDEX(Sheep!$R$300:$R$307,MB51,1),0)</f>
        <v>45711</v>
      </c>
      <c r="MC52" s="713">
        <f>IFERROR(INDEX(Sheep!$R$300:$R$307,MC51,1),0)</f>
        <v>45711</v>
      </c>
      <c r="MD52" s="713">
        <f>IFERROR(INDEX(Sheep!$R$300:$R$307,MD51,1),0)</f>
        <v>45711</v>
      </c>
      <c r="ME52" s="713">
        <f>IFERROR(INDEX(Sheep!$R$300:$R$307,ME51,1),0)</f>
        <v>45711</v>
      </c>
      <c r="MF52" s="713">
        <f>IFERROR(INDEX(Sheep!$R$300:$R$307,MF51,1),0)</f>
        <v>45711</v>
      </c>
      <c r="MG52" s="713">
        <f>IFERROR(INDEX(Sheep!$R$300:$R$307,MG51,1),0)</f>
        <v>45711</v>
      </c>
      <c r="MH52" s="713">
        <f>IFERROR(INDEX(Sheep!$R$300:$R$307,MH51,1),0)</f>
        <v>45711</v>
      </c>
      <c r="MI52" s="713">
        <f>IFERROR(INDEX(Sheep!$R$300:$R$307,MI51,1),0)</f>
        <v>45711</v>
      </c>
      <c r="MJ52" s="713">
        <f>IFERROR(INDEX(Sheep!$R$300:$R$307,MJ51,1),0)</f>
        <v>45711</v>
      </c>
      <c r="MK52" s="713">
        <f>IFERROR(INDEX(Sheep!$R$300:$R$307,MK51,1),0)</f>
        <v>45711</v>
      </c>
      <c r="ML52" s="713">
        <f>IFERROR(INDEX(Sheep!$R$300:$R$307,ML51,1),0)</f>
        <v>45711</v>
      </c>
      <c r="MM52" s="713">
        <f>IFERROR(INDEX(Sheep!$R$300:$R$307,MM51,1),0)</f>
        <v>45711</v>
      </c>
      <c r="MN52" s="713">
        <f>IFERROR(INDEX(Sheep!$R$300:$R$307,MN51,1),0)</f>
        <v>45711</v>
      </c>
      <c r="MO52" s="713">
        <f>IFERROR(INDEX(Sheep!$R$300:$R$307,MO51,1),0)</f>
        <v>45711</v>
      </c>
      <c r="MP52" s="713">
        <f>IFERROR(INDEX(Sheep!$R$300:$R$307,MP51,1),0)</f>
        <v>45711</v>
      </c>
      <c r="MQ52" s="713">
        <f>IFERROR(INDEX(Sheep!$R$300:$R$307,MQ51,1),0)</f>
        <v>45711</v>
      </c>
      <c r="MR52" s="713">
        <f>IFERROR(INDEX(Sheep!$R$300:$R$307,MR51,1),0)</f>
        <v>45711</v>
      </c>
      <c r="MS52" s="713">
        <f>IFERROR(INDEX(Sheep!$R$300:$R$307,MS51,1),0)</f>
        <v>45711</v>
      </c>
      <c r="MT52" s="713">
        <f>IFERROR(INDEX(Sheep!$R$300:$R$307,MT51,1),0)</f>
        <v>45711</v>
      </c>
      <c r="MU52" s="713">
        <f>IFERROR(INDEX(Sheep!$R$300:$R$307,MU51,1),0)</f>
        <v>45711</v>
      </c>
      <c r="MV52" s="713">
        <f>IFERROR(INDEX(Sheep!$R$300:$R$307,MV51,1),0)</f>
        <v>45711</v>
      </c>
      <c r="MW52" s="713">
        <f>IFERROR(INDEX(Sheep!$R$300:$R$307,MW51,1),0)</f>
        <v>45711</v>
      </c>
      <c r="MX52" s="713">
        <f>IFERROR(INDEX(Sheep!$R$300:$R$307,MX51,1),0)</f>
        <v>45711</v>
      </c>
      <c r="MY52" s="713">
        <f>IFERROR(INDEX(Sheep!$R$300:$R$307,MY51,1),0)</f>
        <v>45711</v>
      </c>
      <c r="MZ52" s="713">
        <f>IFERROR(INDEX(Sheep!$R$300:$R$307,MZ51,1),0)</f>
        <v>45711</v>
      </c>
      <c r="NA52" s="713">
        <f>IFERROR(INDEX(Sheep!$R$300:$R$307,NA51,1),0)</f>
        <v>45711</v>
      </c>
      <c r="NB52" s="713">
        <f>IFERROR(INDEX(Sheep!$R$300:$R$307,NB51,1),0)</f>
        <v>45711</v>
      </c>
      <c r="NC52" s="713">
        <f>IFERROR(INDEX(Sheep!$R$300:$R$307,NC51,1),0)</f>
        <v>45711</v>
      </c>
      <c r="ND52" s="713">
        <f>IFERROR(INDEX(Sheep!$R$300:$R$307,ND51,1),0)</f>
        <v>45711</v>
      </c>
      <c r="NE52" s="713">
        <f>IFERROR(INDEX(Sheep!$R$300:$R$307,NE51,1),0)</f>
        <v>45711</v>
      </c>
      <c r="NF52" s="713">
        <f>IFERROR(INDEX(Sheep!$R$300:$R$307,NF51,1),0)</f>
        <v>45711</v>
      </c>
      <c r="NG52" s="713">
        <f>IFERROR(INDEX(Sheep!$R$300:$R$307,NG51,1),0)</f>
        <v>45711</v>
      </c>
      <c r="NH52" s="713">
        <f>IFERROR(INDEX(Sheep!$R$300:$R$307,NH51,1),0)</f>
        <v>45711</v>
      </c>
      <c r="NI52" s="713">
        <f>IFERROR(INDEX(Sheep!$R$300:$R$307,NI51,1),0)</f>
        <v>45711</v>
      </c>
      <c r="NJ52" s="713">
        <f>IFERROR(INDEX(Sheep!$R$300:$R$307,NJ51,1),0)</f>
        <v>45711</v>
      </c>
      <c r="NK52" s="713">
        <f>IFERROR(INDEX(Sheep!$R$300:$R$307,NK51,1),0)</f>
        <v>45711</v>
      </c>
      <c r="NL52" s="713">
        <f>IFERROR(INDEX(Sheep!$R$300:$R$307,NL51,1),0)</f>
        <v>45711</v>
      </c>
      <c r="NM52" s="713">
        <f>IFERROR(INDEX(Sheep!$R$300:$R$307,NM51,1),0)</f>
        <v>45711</v>
      </c>
      <c r="NN52" s="713">
        <f>IFERROR(INDEX(Sheep!$R$300:$R$307,NN51,1),0)</f>
        <v>45711</v>
      </c>
      <c r="NO52" s="713">
        <f>IFERROR(INDEX(Sheep!$R$300:$R$307,NO51,1),0)</f>
        <v>45711</v>
      </c>
      <c r="NP52" s="713">
        <f>IFERROR(INDEX(Sheep!$R$300:$R$307,NP51,1),0)</f>
        <v>45711</v>
      </c>
      <c r="NQ52" s="713">
        <f>IFERROR(INDEX(Sheep!$R$300:$R$307,NQ51,1),0)</f>
        <v>45711</v>
      </c>
      <c r="NR52" s="713">
        <f>IFERROR(INDEX(Sheep!$R$300:$R$307,NR51,1),0)</f>
        <v>46076</v>
      </c>
      <c r="NS52" s="713">
        <f>IFERROR(INDEX(Sheep!$R$300:$R$307,NS51,1),0)</f>
        <v>46076</v>
      </c>
      <c r="NT52" s="713">
        <f>IFERROR(INDEX(Sheep!$R$300:$R$307,NT51,1),0)</f>
        <v>46076</v>
      </c>
      <c r="NU52" s="713">
        <f>IFERROR(INDEX(Sheep!$R$300:$R$307,NU51,1),0)</f>
        <v>46076</v>
      </c>
      <c r="NV52" s="713">
        <f>IFERROR(INDEX(Sheep!$R$300:$R$307,NV51,1),0)</f>
        <v>46076</v>
      </c>
      <c r="NW52" s="713">
        <f>IFERROR(INDEX(Sheep!$R$300:$R$307,NW51,1),0)</f>
        <v>46076</v>
      </c>
      <c r="NX52" s="713">
        <f>IFERROR(INDEX(Sheep!$R$300:$R$307,NX51,1),0)</f>
        <v>46076</v>
      </c>
      <c r="NY52" s="713">
        <f>IFERROR(INDEX(Sheep!$R$300:$R$307,NY51,1),0)</f>
        <v>46076</v>
      </c>
      <c r="NZ52" s="713">
        <f>IFERROR(INDEX(Sheep!$R$300:$R$307,NZ51,1),0)</f>
        <v>46076</v>
      </c>
      <c r="OA52" s="713">
        <f>IFERROR(INDEX(Sheep!$R$300:$R$307,OA51,1),0)</f>
        <v>46076</v>
      </c>
      <c r="OB52" s="713">
        <f>IFERROR(INDEX(Sheep!$R$300:$R$307,OB51,1),0)</f>
        <v>46076</v>
      </c>
      <c r="OC52" s="713">
        <f>IFERROR(INDEX(Sheep!$R$300:$R$307,OC51,1),0)</f>
        <v>46076</v>
      </c>
      <c r="OD52" s="713">
        <f>IFERROR(INDEX(Sheep!$R$300:$R$307,OD51,1),0)</f>
        <v>46076</v>
      </c>
      <c r="OE52" s="713">
        <f>IFERROR(INDEX(Sheep!$R$300:$R$307,OE51,1),0)</f>
        <v>46076</v>
      </c>
      <c r="OF52" s="713">
        <f>IFERROR(INDEX(Sheep!$R$300:$R$307,OF51,1),0)</f>
        <v>46076</v>
      </c>
      <c r="OG52" s="713">
        <f>IFERROR(INDEX(Sheep!$R$300:$R$307,OG51,1),0)</f>
        <v>46076</v>
      </c>
      <c r="OH52" s="713">
        <f>IFERROR(INDEX(Sheep!$R$300:$R$307,OH51,1),0)</f>
        <v>46076</v>
      </c>
      <c r="OI52" s="713">
        <f>IFERROR(INDEX(Sheep!$R$300:$R$307,OI51,1),0)</f>
        <v>46076</v>
      </c>
      <c r="OJ52" s="713">
        <f>IFERROR(INDEX(Sheep!$R$300:$R$307,OJ51,1),0)</f>
        <v>46076</v>
      </c>
      <c r="OK52" s="713">
        <f>IFERROR(INDEX(Sheep!$R$300:$R$307,OK51,1),0)</f>
        <v>46076</v>
      </c>
      <c r="OL52" s="713">
        <f>IFERROR(INDEX(Sheep!$R$300:$R$307,OL51,1),0)</f>
        <v>46076</v>
      </c>
      <c r="OM52" s="713">
        <f>IFERROR(INDEX(Sheep!$R$300:$R$307,OM51,1),0)</f>
        <v>46076</v>
      </c>
      <c r="ON52" s="713">
        <f>IFERROR(INDEX(Sheep!$R$300:$R$307,ON51,1),0)</f>
        <v>46076</v>
      </c>
      <c r="OO52" s="713">
        <f>IFERROR(INDEX(Sheep!$R$300:$R$307,OO51,1),0)</f>
        <v>46076</v>
      </c>
      <c r="OP52" s="713">
        <f>IFERROR(INDEX(Sheep!$R$300:$R$307,OP51,1),0)</f>
        <v>46076</v>
      </c>
      <c r="OQ52" s="713">
        <f>IFERROR(INDEX(Sheep!$R$300:$R$307,OQ51,1),0)</f>
        <v>46076</v>
      </c>
      <c r="OR52" s="713">
        <f>IFERROR(INDEX(Sheep!$R$300:$R$307,OR51,1),0)</f>
        <v>46076</v>
      </c>
      <c r="OS52" s="713">
        <f>IFERROR(INDEX(Sheep!$R$300:$R$307,OS51,1),0)</f>
        <v>46076</v>
      </c>
      <c r="OT52" s="713">
        <f>IFERROR(INDEX(Sheep!$R$300:$R$307,OT51,1),0)</f>
        <v>46076</v>
      </c>
      <c r="OU52" s="713">
        <f>IFERROR(INDEX(Sheep!$R$300:$R$307,OU51,1),0)</f>
        <v>46076</v>
      </c>
      <c r="OV52" s="713">
        <f>IFERROR(INDEX(Sheep!$R$300:$R$307,OV51,1),0)</f>
        <v>46076</v>
      </c>
      <c r="OW52" s="713">
        <f>IFERROR(INDEX(Sheep!$R$300:$R$307,OW51,1),0)</f>
        <v>46076</v>
      </c>
      <c r="OX52" s="713">
        <f>IFERROR(INDEX(Sheep!$R$300:$R$307,OX51,1),0)</f>
        <v>46076</v>
      </c>
      <c r="OY52" s="713">
        <f>IFERROR(INDEX(Sheep!$R$300:$R$307,OY51,1),0)</f>
        <v>46076</v>
      </c>
      <c r="OZ52" s="713">
        <f>IFERROR(INDEX(Sheep!$R$300:$R$307,OZ51,1),0)</f>
        <v>46076</v>
      </c>
      <c r="PA52" s="713">
        <f>IFERROR(INDEX(Sheep!$R$300:$R$307,PA51,1),0)</f>
        <v>46076</v>
      </c>
      <c r="PB52" s="713">
        <f>IFERROR(INDEX(Sheep!$R$300:$R$307,PB51,1),0)</f>
        <v>46076</v>
      </c>
      <c r="PC52" s="713">
        <f>IFERROR(INDEX(Sheep!$R$300:$R$307,PC51,1),0)</f>
        <v>46076</v>
      </c>
      <c r="PD52" s="713">
        <f>IFERROR(INDEX(Sheep!$R$300:$R$307,PD51,1),0)</f>
        <v>46076</v>
      </c>
      <c r="PE52" s="713">
        <f>IFERROR(INDEX(Sheep!$R$300:$R$307,PE51,1),0)</f>
        <v>46076</v>
      </c>
      <c r="PF52" s="713">
        <f>IFERROR(INDEX(Sheep!$R$300:$R$307,PF51,1),0)</f>
        <v>46076</v>
      </c>
      <c r="PG52" s="713">
        <f>IFERROR(INDEX(Sheep!$R$300:$R$307,PG51,1),0)</f>
        <v>46076</v>
      </c>
      <c r="PH52" s="713">
        <f>IFERROR(INDEX(Sheep!$R$300:$R$307,PH51,1),0)</f>
        <v>46076</v>
      </c>
      <c r="PI52" s="713">
        <f>IFERROR(INDEX(Sheep!$R$300:$R$307,PI51,1),0)</f>
        <v>46076</v>
      </c>
      <c r="PJ52" s="713">
        <f>IFERROR(INDEX(Sheep!$R$300:$R$307,PJ51,1),0)</f>
        <v>46076</v>
      </c>
      <c r="PK52" s="713">
        <f>IFERROR(INDEX(Sheep!$R$300:$R$307,PK51,1),0)</f>
        <v>46076</v>
      </c>
      <c r="PL52" s="713">
        <f>IFERROR(INDEX(Sheep!$R$300:$R$307,PL51,1),0)</f>
        <v>46076</v>
      </c>
      <c r="PM52" s="713">
        <f>IFERROR(INDEX(Sheep!$R$300:$R$307,PM51,1),0)</f>
        <v>46076</v>
      </c>
      <c r="PN52" s="713">
        <f>IFERROR(INDEX(Sheep!$R$300:$R$307,PN51,1),0)</f>
        <v>46076</v>
      </c>
      <c r="PO52" s="713">
        <f>IFERROR(INDEX(Sheep!$R$300:$R$307,PO51,1),0)</f>
        <v>46076</v>
      </c>
      <c r="PP52" s="713">
        <f>IFERROR(INDEX(Sheep!$R$300:$R$307,PP51,1),0)</f>
        <v>46076</v>
      </c>
      <c r="PQ52" s="713">
        <f>IFERROR(INDEX(Sheep!$R$300:$R$307,PQ51,1),0)</f>
        <v>46076</v>
      </c>
      <c r="PR52" s="713">
        <f>IFERROR(INDEX(Sheep!$R$300:$R$307,PR51,1),0)</f>
        <v>46441</v>
      </c>
      <c r="PS52" s="713">
        <f>IFERROR(INDEX(Sheep!$R$300:$R$307,PS51,1),0)</f>
        <v>46441</v>
      </c>
      <c r="PT52" s="713">
        <f>IFERROR(INDEX(Sheep!$R$300:$R$307,PT51,1),0)</f>
        <v>46441</v>
      </c>
      <c r="PU52" s="713">
        <f>IFERROR(INDEX(Sheep!$R$300:$R$307,PU51,1),0)</f>
        <v>46441</v>
      </c>
      <c r="PV52" s="713">
        <f>IFERROR(INDEX(Sheep!$R$300:$R$307,PV51,1),0)</f>
        <v>46441</v>
      </c>
      <c r="PW52" s="713">
        <f>IFERROR(INDEX(Sheep!$R$300:$R$307,PW51,1),0)</f>
        <v>46441</v>
      </c>
      <c r="PX52" s="713">
        <f>IFERROR(INDEX(Sheep!$R$300:$R$307,PX51,1),0)</f>
        <v>46441</v>
      </c>
      <c r="PY52" s="713">
        <f>IFERROR(INDEX(Sheep!$R$300:$R$307,PY51,1),0)</f>
        <v>46441</v>
      </c>
      <c r="PZ52" s="713">
        <f>IFERROR(INDEX(Sheep!$R$300:$R$307,PZ51,1),0)</f>
        <v>46441</v>
      </c>
      <c r="QA52" s="713">
        <f>IFERROR(INDEX(Sheep!$R$300:$R$307,QA51,1),0)</f>
        <v>46441</v>
      </c>
      <c r="QB52" s="713">
        <f>IFERROR(INDEX(Sheep!$R$300:$R$307,QB51,1),0)</f>
        <v>46441</v>
      </c>
      <c r="QC52" s="713">
        <f>IFERROR(INDEX(Sheep!$R$300:$R$307,QC51,1),0)</f>
        <v>46441</v>
      </c>
      <c r="QD52" s="713">
        <f>IFERROR(INDEX(Sheep!$R$300:$R$307,QD51,1),0)</f>
        <v>46441</v>
      </c>
      <c r="QE52" s="713">
        <f>IFERROR(INDEX(Sheep!$R$300:$R$307,QE51,1),0)</f>
        <v>46441</v>
      </c>
      <c r="QF52" s="713">
        <f>IFERROR(INDEX(Sheep!$R$300:$R$307,QF51,1),0)</f>
        <v>46441</v>
      </c>
      <c r="QG52" s="713">
        <f>IFERROR(INDEX(Sheep!$R$300:$R$307,QG51,1),0)</f>
        <v>46441</v>
      </c>
      <c r="QH52" s="713">
        <f>IFERROR(INDEX(Sheep!$R$300:$R$307,QH51,1),0)</f>
        <v>46441</v>
      </c>
      <c r="QI52" s="713">
        <f>IFERROR(INDEX(Sheep!$R$300:$R$307,QI51,1),0)</f>
        <v>46441</v>
      </c>
      <c r="QJ52" s="713">
        <f>IFERROR(INDEX(Sheep!$R$300:$R$307,QJ51,1),0)</f>
        <v>46441</v>
      </c>
      <c r="QK52" s="713">
        <f>IFERROR(INDEX(Sheep!$R$300:$R$307,QK51,1),0)</f>
        <v>46441</v>
      </c>
      <c r="QL52" s="713">
        <f>IFERROR(INDEX(Sheep!$R$300:$R$307,QL51,1),0)</f>
        <v>46441</v>
      </c>
      <c r="QM52" s="713">
        <f>IFERROR(INDEX(Sheep!$R$300:$R$307,QM51,1),0)</f>
        <v>46441</v>
      </c>
      <c r="QN52" s="713">
        <f>IFERROR(INDEX(Sheep!$R$300:$R$307,QN51,1),0)</f>
        <v>46441</v>
      </c>
      <c r="QO52" s="713">
        <f>IFERROR(INDEX(Sheep!$R$300:$R$307,QO51,1),0)</f>
        <v>46441</v>
      </c>
      <c r="QP52" s="713">
        <f>IFERROR(INDEX(Sheep!$R$300:$R$307,QP51,1),0)</f>
        <v>46441</v>
      </c>
      <c r="QQ52" s="713">
        <f>IFERROR(INDEX(Sheep!$R$300:$R$307,QQ51,1),0)</f>
        <v>46441</v>
      </c>
      <c r="QR52" s="713">
        <f>IFERROR(INDEX(Sheep!$R$300:$R$307,QR51,1),0)</f>
        <v>46441</v>
      </c>
      <c r="QS52" s="713">
        <f>IFERROR(INDEX(Sheep!$R$300:$R$307,QS51,1),0)</f>
        <v>46441</v>
      </c>
      <c r="QT52" s="713">
        <f>IFERROR(INDEX(Sheep!$R$300:$R$307,QT51,1),0)</f>
        <v>46441</v>
      </c>
      <c r="QU52" s="713">
        <f>IFERROR(INDEX(Sheep!$R$300:$R$307,QU51,1),0)</f>
        <v>46441</v>
      </c>
      <c r="QV52" s="713">
        <f>IFERROR(INDEX(Sheep!$R$300:$R$307,QV51,1),0)</f>
        <v>46441</v>
      </c>
      <c r="QW52" s="713">
        <f>IFERROR(INDEX(Sheep!$R$300:$R$307,QW51,1),0)</f>
        <v>46441</v>
      </c>
      <c r="QX52" s="713">
        <f>IFERROR(INDEX(Sheep!$R$300:$R$307,QX51,1),0)</f>
        <v>46441</v>
      </c>
      <c r="QY52" s="713">
        <f>IFERROR(INDEX(Sheep!$R$300:$R$307,QY51,1),0)</f>
        <v>46441</v>
      </c>
      <c r="QZ52" s="713">
        <f>IFERROR(INDEX(Sheep!$R$300:$R$307,QZ51,1),0)</f>
        <v>46441</v>
      </c>
      <c r="RA52" s="713">
        <f>IFERROR(INDEX(Sheep!$R$300:$R$307,RA51,1),0)</f>
        <v>46441</v>
      </c>
      <c r="RB52" s="713">
        <f>IFERROR(INDEX(Sheep!$R$300:$R$307,RB51,1),0)</f>
        <v>46441</v>
      </c>
      <c r="RC52" s="713">
        <f>IFERROR(INDEX(Sheep!$R$300:$R$307,RC51,1),0)</f>
        <v>46441</v>
      </c>
      <c r="RD52" s="713">
        <f>IFERROR(INDEX(Sheep!$R$300:$R$307,RD51,1),0)</f>
        <v>46441</v>
      </c>
      <c r="RE52" s="713">
        <f>IFERROR(INDEX(Sheep!$R$300:$R$307,RE51,1),0)</f>
        <v>46441</v>
      </c>
      <c r="RF52" s="713">
        <f>IFERROR(INDEX(Sheep!$R$300:$R$307,RF51,1),0)</f>
        <v>46441</v>
      </c>
      <c r="RG52" s="713">
        <f>IFERROR(INDEX(Sheep!$R$300:$R$307,RG51,1),0)</f>
        <v>46441</v>
      </c>
      <c r="RH52" s="713">
        <f>IFERROR(INDEX(Sheep!$R$300:$R$307,RH51,1),0)</f>
        <v>46441</v>
      </c>
      <c r="RI52" s="713">
        <f>IFERROR(INDEX(Sheep!$R$300:$R$307,RI51,1),0)</f>
        <v>46441</v>
      </c>
      <c r="RJ52" s="713">
        <f>IFERROR(INDEX(Sheep!$R$300:$R$307,RJ51,1),0)</f>
        <v>46441</v>
      </c>
      <c r="RK52" s="713">
        <f>IFERROR(INDEX(Sheep!$R$300:$R$307,RK51,1),0)</f>
        <v>46441</v>
      </c>
      <c r="RL52" s="713">
        <f>IFERROR(INDEX(Sheep!$R$300:$R$307,RL51,1),0)</f>
        <v>46441</v>
      </c>
      <c r="RM52" s="713">
        <f>IFERROR(INDEX(Sheep!$R$300:$R$307,RM51,1),0)</f>
        <v>46441</v>
      </c>
      <c r="RN52" s="713">
        <f>IFERROR(INDEX(Sheep!$R$300:$R$307,RN51,1),0)</f>
        <v>46441</v>
      </c>
      <c r="RO52" s="713">
        <f>IFERROR(INDEX(Sheep!$R$300:$R$307,RO51,1),0)</f>
        <v>46441</v>
      </c>
      <c r="RP52" s="713">
        <f>IFERROR(INDEX(Sheep!$R$300:$R$307,RP51,1),0)</f>
        <v>46441</v>
      </c>
      <c r="RQ52" s="713">
        <f>IFERROR(INDEX(Sheep!$R$300:$R$307,RQ51,1),0)</f>
        <v>46441</v>
      </c>
      <c r="RR52" s="713">
        <f>IFERROR(INDEX(Sheep!$R$300:$R$307,RR51,1),0)</f>
        <v>46441</v>
      </c>
      <c r="RS52" s="713">
        <f>IFERROR(INDEX(Sheep!$R$300:$R$307,RS51,1),0)</f>
        <v>46441</v>
      </c>
      <c r="RT52" s="713">
        <f>IFERROR(INDEX(Sheep!$R$300:$R$307,RT51,1),0)</f>
        <v>46441</v>
      </c>
      <c r="RU52" s="713">
        <f>IFERROR(INDEX(Sheep!$R$300:$R$307,RU51,1),0)</f>
        <v>46441</v>
      </c>
      <c r="RV52" s="713">
        <f>IFERROR(INDEX(Sheep!$R$300:$R$307,RV51,1),0)</f>
        <v>46441</v>
      </c>
      <c r="RW52" s="713">
        <f>IFERROR(INDEX(Sheep!$R$300:$R$307,RW51,1),0)</f>
        <v>46441</v>
      </c>
      <c r="RX52" s="713">
        <f>IFERROR(INDEX(Sheep!$R$300:$R$307,RX51,1),0)</f>
        <v>46441</v>
      </c>
      <c r="RY52" s="713">
        <f>IFERROR(INDEX(Sheep!$R$300:$R$307,RY51,1),0)</f>
        <v>46441</v>
      </c>
      <c r="RZ52" s="713">
        <f>IFERROR(INDEX(Sheep!$R$300:$R$307,RZ51,1),0)</f>
        <v>46441</v>
      </c>
      <c r="SA52" s="713">
        <f>IFERROR(INDEX(Sheep!$R$300:$R$307,SA51,1),0)</f>
        <v>46441</v>
      </c>
      <c r="SB52" s="713">
        <f>IFERROR(INDEX(Sheep!$R$300:$R$307,SB51,1),0)</f>
        <v>46441</v>
      </c>
      <c r="SC52" s="713">
        <f>IFERROR(INDEX(Sheep!$R$300:$R$307,SC51,1),0)</f>
        <v>46441</v>
      </c>
      <c r="SD52" s="713">
        <f>IFERROR(INDEX(Sheep!$R$300:$R$307,SD51,1),0)</f>
        <v>46441</v>
      </c>
      <c r="SE52" s="713">
        <f>IFERROR(INDEX(Sheep!$R$300:$R$307,SE51,1),0)</f>
        <v>46441</v>
      </c>
      <c r="SF52" s="713">
        <f>IFERROR(INDEX(Sheep!$R$300:$R$307,SF51,1),0)</f>
        <v>46441</v>
      </c>
      <c r="SG52" s="713">
        <f>IFERROR(INDEX(Sheep!$R$300:$R$307,SG51,1),0)</f>
        <v>46441</v>
      </c>
      <c r="SH52" s="713">
        <f>IFERROR(INDEX(Sheep!$R$300:$R$307,SH51,1),0)</f>
        <v>46441</v>
      </c>
      <c r="SI52" s="713">
        <f>IFERROR(INDEX(Sheep!$R$300:$R$307,SI51,1),0)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Sheep!$H254</f>
        <v>Spr</v>
      </c>
      <c r="K53" s="440" t="str">
        <f xml:space="preserve">                    IF(AND((K$44                                  -Sheep!$N$254                               )&gt;(K$44-L$44),(K$44                                  -Sheep!$N$254                                )&lt;=0),"Born","")
&amp;                   IF(AND((K$44-Sheep!$R$320-Sheep!$N$254                                )&gt;(K$44-L$44),(K$44-Sheep!$R$320-Sheep!$N$254                                )&lt;=0),"WeanStd","")
&amp;                   IF(AND((K$44-Sheep!$R$321-Sheep!$N$254                                )&gt;(K$44-L$44),(K$44-Sheep!$R$321-Sheep!$N$254                                )&lt;=0),"WeanAlt1","")
&amp;                   IF(AND((K$44-Sheep!$R$322-Sheep!$N$254                                )&gt;(K$44-L$44),(K$44-Sheep!$R$322-Sheep!$N$254                                )&lt;=0),"WeanAlt2","")
&amp;IFERROR(IF(AND((K$44-K52                                                                                     )&gt;(K$44-L$44),(K$44-K52                                                                                     )&lt;=0),"Join-"    &amp;K51,""),"")
&amp;IFERROR(IF(AND((K$44-K52-INDEX(Sheep!$V$327:$V$334,K51,1))&gt;(K$44-L$44),(K$44-K52-INDEX(Sheep!$V$327:$V$334,K51,1))&lt;=0),"Scan-"  &amp;K51,""),"")
&amp;IFERROR(IF(AND((K$44-K52-150                                                                            )&gt;(K$44-L$44),(K$44-K52-150                                                                             )&lt;=0),"Birth-" &amp;K51,""),"")
&amp;IFERROR(IF(AND((K$44-K52-150-Sheep!$R$320                                           )&gt;(K$44-L$44),(K$44-K52-150-Sheep!$R$320                                            )&lt;=0),"Wean-"&amp;K51,""),"")
&amp;IFERROR(IF(AND((K$44-K52-150-Sheep!$R$321                                           )&gt;(K$44-L$44),(K$44-K52-150-Sheep!$R$321                                            )&lt;=0),"Alt1-"   &amp;K51,""),"")
&amp;IFERROR(IF(AND((K$44-K52-150-Sheep!$R$322                                           )&gt;(K$44-L$44),(K$44-K52-150-Sheep!$R$322                                            )&lt;=0),"Alt2-"   &amp;K51,""),"")</f>
        <v/>
      </c>
      <c r="L53" s="440" t="str">
        <f xml:space="preserve">                    IF(AND((L$44                                  -Sheep!$N$254                               )&gt;(L$44-M$44),(L$44                                  -Sheep!$N$254                                )&lt;=0),"Born","")
&amp;                   IF(AND((L$44-Sheep!$R$320-Sheep!$N$254                                )&gt;(L$44-M$44),(L$44-Sheep!$R$320-Sheep!$N$254                                )&lt;=0),"WeanStd","")
&amp;                   IF(AND((L$44-Sheep!$R$321-Sheep!$N$254                                )&gt;(L$44-M$44),(L$44-Sheep!$R$321-Sheep!$N$254                                )&lt;=0),"WeanAlt1","")
&amp;                   IF(AND((L$44-Sheep!$R$322-Sheep!$N$254                                )&gt;(L$44-M$44),(L$44-Sheep!$R$322-Sheep!$N$254                                )&lt;=0),"WeanAlt2","")
&amp;IFERROR(IF(AND((L$44-L52                                                                                     )&gt;(L$44-M$44),(L$44-L52                                                                                     )&lt;=0),"Join-"    &amp;L51,""),"")
&amp;IFERROR(IF(AND((L$44-L52-INDEX(Sheep!$V$327:$V$334,L51,1))&gt;(L$44-M$44),(L$44-L52-INDEX(Sheep!$V$327:$V$334,L51,1))&lt;=0),"Scan-"  &amp;L51,""),"")
&amp;IFERROR(IF(AND((L$44-L52-150                                                                            )&gt;(L$44-M$44),(L$44-L52-150                                                                             )&lt;=0),"Birth-" &amp;L51,""),"")
&amp;IFERROR(IF(AND((L$44-L52-150-Sheep!$R$320                                           )&gt;(L$44-M$44),(L$44-L52-150-Sheep!$R$320                                            )&lt;=0),"Wean-"&amp;L51,""),"")
&amp;IFERROR(IF(AND((L$44-L52-150-Sheep!$R$321                                           )&gt;(L$44-M$44),(L$44-L52-150-Sheep!$R$321                                            )&lt;=0),"Alt1-"   &amp;L51,""),"")
&amp;IFERROR(IF(AND((L$44-L52-150-Sheep!$R$322                                           )&gt;(L$44-M$44),(L$44-L52-150-Sheep!$R$322                                            )&lt;=0),"Alt2-"   &amp;L51,""),"")</f>
        <v/>
      </c>
      <c r="M53" s="440" t="str">
        <f xml:space="preserve">                    IF(AND((M$44                                  -Sheep!$N$254                               )&gt;(M$44-N$44),(M$44                                  -Sheep!$N$254                                )&lt;=0),"Born","")
&amp;                   IF(AND((M$44-Sheep!$R$320-Sheep!$N$254                                )&gt;(M$44-N$44),(M$44-Sheep!$R$320-Sheep!$N$254                                )&lt;=0),"WeanStd","")
&amp;                   IF(AND((M$44-Sheep!$R$321-Sheep!$N$254                                )&gt;(M$44-N$44),(M$44-Sheep!$R$321-Sheep!$N$254                                )&lt;=0),"WeanAlt1","")
&amp;                   IF(AND((M$44-Sheep!$R$322-Sheep!$N$254                                )&gt;(M$44-N$44),(M$44-Sheep!$R$322-Sheep!$N$254                                )&lt;=0),"WeanAlt2","")
&amp;IFERROR(IF(AND((M$44-M52                                                                                     )&gt;(M$44-N$44),(M$44-M52                                                                                     )&lt;=0),"Join-"    &amp;M51,""),"")
&amp;IFERROR(IF(AND((M$44-M52-INDEX(Sheep!$V$327:$V$334,M51,1))&gt;(M$44-N$44),(M$44-M52-INDEX(Sheep!$V$327:$V$334,M51,1))&lt;=0),"Scan-"  &amp;M51,""),"")
&amp;IFERROR(IF(AND((M$44-M52-150                                                                            )&gt;(M$44-N$44),(M$44-M52-150                                                                             )&lt;=0),"Birth-" &amp;M51,""),"")
&amp;IFERROR(IF(AND((M$44-M52-150-Sheep!$R$320                                           )&gt;(M$44-N$44),(M$44-M52-150-Sheep!$R$320                                            )&lt;=0),"Wean-"&amp;M51,""),"")
&amp;IFERROR(IF(AND((M$44-M52-150-Sheep!$R$321                                           )&gt;(M$44-N$44),(M$44-M52-150-Sheep!$R$321                                            )&lt;=0),"Alt1-"   &amp;M51,""),"")
&amp;IFERROR(IF(AND((M$44-M52-150-Sheep!$R$322                                           )&gt;(M$44-N$44),(M$44-M52-150-Sheep!$R$322                                            )&lt;=0),"Alt2-"   &amp;M51,""),"")</f>
        <v/>
      </c>
      <c r="N53" s="440" t="str">
        <f xml:space="preserve">                    IF(AND((N$44                                  -Sheep!$N$254                               )&gt;(N$44-O$44),(N$44                                  -Sheep!$N$254                                )&lt;=0),"Born","")
&amp;                   IF(AND((N$44-Sheep!$R$320-Sheep!$N$254                                )&gt;(N$44-O$44),(N$44-Sheep!$R$320-Sheep!$N$254                                )&lt;=0),"WeanStd","")
&amp;                   IF(AND((N$44-Sheep!$R$321-Sheep!$N$254                                )&gt;(N$44-O$44),(N$44-Sheep!$R$321-Sheep!$N$254                                )&lt;=0),"WeanAlt1","")
&amp;                   IF(AND((N$44-Sheep!$R$322-Sheep!$N$254                                )&gt;(N$44-O$44),(N$44-Sheep!$R$322-Sheep!$N$254                                )&lt;=0),"WeanAlt2","")
&amp;IFERROR(IF(AND((N$44-N52                                                                                     )&gt;(N$44-O$44),(N$44-N52                                                                                     )&lt;=0),"Join-"    &amp;N51,""),"")
&amp;IFERROR(IF(AND((N$44-N52-INDEX(Sheep!$V$327:$V$334,N51,1))&gt;(N$44-O$44),(N$44-N52-INDEX(Sheep!$V$327:$V$334,N51,1))&lt;=0),"Scan-"  &amp;N51,""),"")
&amp;IFERROR(IF(AND((N$44-N52-150                                                                            )&gt;(N$44-O$44),(N$44-N52-150                                                                             )&lt;=0),"Birth-" &amp;N51,""),"")
&amp;IFERROR(IF(AND((N$44-N52-150-Sheep!$R$320                                           )&gt;(N$44-O$44),(N$44-N52-150-Sheep!$R$320                                            )&lt;=0),"Wean-"&amp;N51,""),"")
&amp;IFERROR(IF(AND((N$44-N52-150-Sheep!$R$321                                           )&gt;(N$44-O$44),(N$44-N52-150-Sheep!$R$321                                            )&lt;=0),"Alt1-"   &amp;N51,""),"")
&amp;IFERROR(IF(AND((N$44-N52-150-Sheep!$R$322                                           )&gt;(N$44-O$44),(N$44-N52-150-Sheep!$R$322                                            )&lt;=0),"Alt2-"   &amp;N51,""),"")</f>
        <v/>
      </c>
      <c r="O53" s="440" t="str">
        <f xml:space="preserve">                    IF(AND((O$44                                  -Sheep!$N$254                               )&gt;(O$44-P$44),(O$44                                  -Sheep!$N$254                                )&lt;=0),"Born","")
&amp;                   IF(AND((O$44-Sheep!$R$320-Sheep!$N$254                                )&gt;(O$44-P$44),(O$44-Sheep!$R$320-Sheep!$N$254                                )&lt;=0),"WeanStd","")
&amp;                   IF(AND((O$44-Sheep!$R$321-Sheep!$N$254                                )&gt;(O$44-P$44),(O$44-Sheep!$R$321-Sheep!$N$254                                )&lt;=0),"WeanAlt1","")
&amp;                   IF(AND((O$44-Sheep!$R$322-Sheep!$N$254                                )&gt;(O$44-P$44),(O$44-Sheep!$R$322-Sheep!$N$254                                )&lt;=0),"WeanAlt2","")
&amp;IFERROR(IF(AND((O$44-O52                                                                                     )&gt;(O$44-P$44),(O$44-O52                                                                                     )&lt;=0),"Join-"    &amp;O51,""),"")
&amp;IFERROR(IF(AND((O$44-O52-INDEX(Sheep!$V$327:$V$334,O51,1))&gt;(O$44-P$44),(O$44-O52-INDEX(Sheep!$V$327:$V$334,O51,1))&lt;=0),"Scan-"  &amp;O51,""),"")
&amp;IFERROR(IF(AND((O$44-O52-150                                                                            )&gt;(O$44-P$44),(O$44-O52-150                                                                             )&lt;=0),"Birth-" &amp;O51,""),"")
&amp;IFERROR(IF(AND((O$44-O52-150-Sheep!$R$320                                           )&gt;(O$44-P$44),(O$44-O52-150-Sheep!$R$320                                            )&lt;=0),"Wean-"&amp;O51,""),"")
&amp;IFERROR(IF(AND((O$44-O52-150-Sheep!$R$321                                           )&gt;(O$44-P$44),(O$44-O52-150-Sheep!$R$321                                            )&lt;=0),"Alt1-"   &amp;O51,""),"")
&amp;IFERROR(IF(AND((O$44-O52-150-Sheep!$R$322                                           )&gt;(O$44-P$44),(O$44-O52-150-Sheep!$R$322                                            )&lt;=0),"Alt2-"   &amp;O51,""),"")</f>
        <v/>
      </c>
      <c r="P53" s="440" t="str">
        <f xml:space="preserve">                    IF(AND((P$44                                  -Sheep!$N$254                               )&gt;(P$44-Q$44),(P$44                                  -Sheep!$N$254                                )&lt;=0),"Born","")
&amp;                   IF(AND((P$44-Sheep!$R$320-Sheep!$N$254                                )&gt;(P$44-Q$44),(P$44-Sheep!$R$320-Sheep!$N$254                                )&lt;=0),"WeanStd","")
&amp;                   IF(AND((P$44-Sheep!$R$321-Sheep!$N$254                                )&gt;(P$44-Q$44),(P$44-Sheep!$R$321-Sheep!$N$254                                )&lt;=0),"WeanAlt1","")
&amp;                   IF(AND((P$44-Sheep!$R$322-Sheep!$N$254                                )&gt;(P$44-Q$44),(P$44-Sheep!$R$322-Sheep!$N$254                                )&lt;=0),"WeanAlt2","")
&amp;IFERROR(IF(AND((P$44-P52                                                                                     )&gt;(P$44-Q$44),(P$44-P52                                                                                     )&lt;=0),"Join-"    &amp;P51,""),"")
&amp;IFERROR(IF(AND((P$44-P52-INDEX(Sheep!$V$327:$V$334,P51,1))&gt;(P$44-Q$44),(P$44-P52-INDEX(Sheep!$V$327:$V$334,P51,1))&lt;=0),"Scan-"  &amp;P51,""),"")
&amp;IFERROR(IF(AND((P$44-P52-150                                                                            )&gt;(P$44-Q$44),(P$44-P52-150                                                                             )&lt;=0),"Birth-" &amp;P51,""),"")
&amp;IFERROR(IF(AND((P$44-P52-150-Sheep!$R$320                                           )&gt;(P$44-Q$44),(P$44-P52-150-Sheep!$R$320                                            )&lt;=0),"Wean-"&amp;P51,""),"")
&amp;IFERROR(IF(AND((P$44-P52-150-Sheep!$R$321                                           )&gt;(P$44-Q$44),(P$44-P52-150-Sheep!$R$321                                            )&lt;=0),"Alt1-"   &amp;P51,""),"")
&amp;IFERROR(IF(AND((P$44-P52-150-Sheep!$R$322                                           )&gt;(P$44-Q$44),(P$44-P52-150-Sheep!$R$322                                            )&lt;=0),"Alt2-"   &amp;P51,""),"")</f>
        <v/>
      </c>
      <c r="Q53" s="440" t="str">
        <f xml:space="preserve">                    IF(AND((Q$44                                  -Sheep!$N$254                               )&gt;(Q$44-R$44),(Q$44                                  -Sheep!$N$254                                )&lt;=0),"Born","")
&amp;                   IF(AND((Q$44-Sheep!$R$320-Sheep!$N$254                                )&gt;(Q$44-R$44),(Q$44-Sheep!$R$320-Sheep!$N$254                                )&lt;=0),"WeanStd","")
&amp;                   IF(AND((Q$44-Sheep!$R$321-Sheep!$N$254                                )&gt;(Q$44-R$44),(Q$44-Sheep!$R$321-Sheep!$N$254                                )&lt;=0),"WeanAlt1","")
&amp;                   IF(AND((Q$44-Sheep!$R$322-Sheep!$N$254                                )&gt;(Q$44-R$44),(Q$44-Sheep!$R$322-Sheep!$N$254                                )&lt;=0),"WeanAlt2","")
&amp;IFERROR(IF(AND((Q$44-Q52                                                                                     )&gt;(Q$44-R$44),(Q$44-Q52                                                                                     )&lt;=0),"Join-"    &amp;Q51,""),"")
&amp;IFERROR(IF(AND((Q$44-Q52-INDEX(Sheep!$V$327:$V$334,Q51,1))&gt;(Q$44-R$44),(Q$44-Q52-INDEX(Sheep!$V$327:$V$334,Q51,1))&lt;=0),"Scan-"  &amp;Q51,""),"")
&amp;IFERROR(IF(AND((Q$44-Q52-150                                                                            )&gt;(Q$44-R$44),(Q$44-Q52-150                                                                             )&lt;=0),"Birth-" &amp;Q51,""),"")
&amp;IFERROR(IF(AND((Q$44-Q52-150-Sheep!$R$320                                           )&gt;(Q$44-R$44),(Q$44-Q52-150-Sheep!$R$320                                            )&lt;=0),"Wean-"&amp;Q51,""),"")
&amp;IFERROR(IF(AND((Q$44-Q52-150-Sheep!$R$321                                           )&gt;(Q$44-R$44),(Q$44-Q52-150-Sheep!$R$321                                            )&lt;=0),"Alt1-"   &amp;Q51,""),"")
&amp;IFERROR(IF(AND((Q$44-Q52-150-Sheep!$R$322                                           )&gt;(Q$44-R$44),(Q$44-Q52-150-Sheep!$R$322                                            )&lt;=0),"Alt2-"   &amp;Q51,""),"")</f>
        <v/>
      </c>
      <c r="R53" s="440" t="str">
        <f xml:space="preserve">                    IF(AND((R$44                                  -Sheep!$N$254                               )&gt;(R$44-S$44),(R$44                                  -Sheep!$N$254                                )&lt;=0),"Born","")
&amp;                   IF(AND((R$44-Sheep!$R$320-Sheep!$N$254                                )&gt;(R$44-S$44),(R$44-Sheep!$R$320-Sheep!$N$254                                )&lt;=0),"WeanStd","")
&amp;                   IF(AND((R$44-Sheep!$R$321-Sheep!$N$254                                )&gt;(R$44-S$44),(R$44-Sheep!$R$321-Sheep!$N$254                                )&lt;=0),"WeanAlt1","")
&amp;                   IF(AND((R$44-Sheep!$R$322-Sheep!$N$254                                )&gt;(R$44-S$44),(R$44-Sheep!$R$322-Sheep!$N$254                                )&lt;=0),"WeanAlt2","")
&amp;IFERROR(IF(AND((R$44-R52                                                                                     )&gt;(R$44-S$44),(R$44-R52                                                                                     )&lt;=0),"Join-"    &amp;R51,""),"")
&amp;IFERROR(IF(AND((R$44-R52-INDEX(Sheep!$V$327:$V$334,R51,1))&gt;(R$44-S$44),(R$44-R52-INDEX(Sheep!$V$327:$V$334,R51,1))&lt;=0),"Scan-"  &amp;R51,""),"")
&amp;IFERROR(IF(AND((R$44-R52-150                                                                            )&gt;(R$44-S$44),(R$44-R52-150                                                                             )&lt;=0),"Birth-" &amp;R51,""),"")
&amp;IFERROR(IF(AND((R$44-R52-150-Sheep!$R$320                                           )&gt;(R$44-S$44),(R$44-R52-150-Sheep!$R$320                                            )&lt;=0),"Wean-"&amp;R51,""),"")
&amp;IFERROR(IF(AND((R$44-R52-150-Sheep!$R$321                                           )&gt;(R$44-S$44),(R$44-R52-150-Sheep!$R$321                                            )&lt;=0),"Alt1-"   &amp;R51,""),"")
&amp;IFERROR(IF(AND((R$44-R52-150-Sheep!$R$322                                           )&gt;(R$44-S$44),(R$44-R52-150-Sheep!$R$322                                            )&lt;=0),"Alt2-"   &amp;R51,""),"")</f>
        <v/>
      </c>
      <c r="S53" s="440" t="str">
        <f xml:space="preserve">                    IF(AND((S$44                                  -Sheep!$N$254                               )&gt;(S$44-T$44),(S$44                                  -Sheep!$N$254                                )&lt;=0),"Born","")
&amp;                   IF(AND((S$44-Sheep!$R$320-Sheep!$N$254                                )&gt;(S$44-T$44),(S$44-Sheep!$R$320-Sheep!$N$254                                )&lt;=0),"WeanStd","")
&amp;                   IF(AND((S$44-Sheep!$R$321-Sheep!$N$254                                )&gt;(S$44-T$44),(S$44-Sheep!$R$321-Sheep!$N$254                                )&lt;=0),"WeanAlt1","")
&amp;                   IF(AND((S$44-Sheep!$R$322-Sheep!$N$254                                )&gt;(S$44-T$44),(S$44-Sheep!$R$322-Sheep!$N$254                                )&lt;=0),"WeanAlt2","")
&amp;IFERROR(IF(AND((S$44-S52                                                                                     )&gt;(S$44-T$44),(S$44-S52                                                                                     )&lt;=0),"Join-"    &amp;S51,""),"")
&amp;IFERROR(IF(AND((S$44-S52-INDEX(Sheep!$V$327:$V$334,S51,1))&gt;(S$44-T$44),(S$44-S52-INDEX(Sheep!$V$327:$V$334,S51,1))&lt;=0),"Scan-"  &amp;S51,""),"")
&amp;IFERROR(IF(AND((S$44-S52-150                                                                            )&gt;(S$44-T$44),(S$44-S52-150                                                                             )&lt;=0),"Birth-" &amp;S51,""),"")
&amp;IFERROR(IF(AND((S$44-S52-150-Sheep!$R$320                                           )&gt;(S$44-T$44),(S$44-S52-150-Sheep!$R$320                                            )&lt;=0),"Wean-"&amp;S51,""),"")
&amp;IFERROR(IF(AND((S$44-S52-150-Sheep!$R$321                                           )&gt;(S$44-T$44),(S$44-S52-150-Sheep!$R$321                                            )&lt;=0),"Alt1-"   &amp;S51,""),"")
&amp;IFERROR(IF(AND((S$44-S52-150-Sheep!$R$322                                           )&gt;(S$44-T$44),(S$44-S52-150-Sheep!$R$322                                            )&lt;=0),"Alt2-"   &amp;S51,""),"")</f>
        <v/>
      </c>
      <c r="T53" s="440" t="str">
        <f xml:space="preserve">                    IF(AND((T$44                                  -Sheep!$N$254                               )&gt;(T$44-U$44),(T$44                                  -Sheep!$N$254                                )&lt;=0),"Born","")
&amp;                   IF(AND((T$44-Sheep!$R$320-Sheep!$N$254                                )&gt;(T$44-U$44),(T$44-Sheep!$R$320-Sheep!$N$254                                )&lt;=0),"WeanStd","")
&amp;                   IF(AND((T$44-Sheep!$R$321-Sheep!$N$254                                )&gt;(T$44-U$44),(T$44-Sheep!$R$321-Sheep!$N$254                                )&lt;=0),"WeanAlt1","")
&amp;                   IF(AND((T$44-Sheep!$R$322-Sheep!$N$254                                )&gt;(T$44-U$44),(T$44-Sheep!$R$322-Sheep!$N$254                                )&lt;=0),"WeanAlt2","")
&amp;IFERROR(IF(AND((T$44-T52                                                                                     )&gt;(T$44-U$44),(T$44-T52                                                                                     )&lt;=0),"Join-"    &amp;T51,""),"")
&amp;IFERROR(IF(AND((T$44-T52-INDEX(Sheep!$V$327:$V$334,T51,1))&gt;(T$44-U$44),(T$44-T52-INDEX(Sheep!$V$327:$V$334,T51,1))&lt;=0),"Scan-"  &amp;T51,""),"")
&amp;IFERROR(IF(AND((T$44-T52-150                                                                            )&gt;(T$44-U$44),(T$44-T52-150                                                                             )&lt;=0),"Birth-" &amp;T51,""),"")
&amp;IFERROR(IF(AND((T$44-T52-150-Sheep!$R$320                                           )&gt;(T$44-U$44),(T$44-T52-150-Sheep!$R$320                                            )&lt;=0),"Wean-"&amp;T51,""),"")
&amp;IFERROR(IF(AND((T$44-T52-150-Sheep!$R$321                                           )&gt;(T$44-U$44),(T$44-T52-150-Sheep!$R$321                                            )&lt;=0),"Alt1-"   &amp;T51,""),"")
&amp;IFERROR(IF(AND((T$44-T52-150-Sheep!$R$322                                           )&gt;(T$44-U$44),(T$44-T52-150-Sheep!$R$322                                            )&lt;=0),"Alt2-"   &amp;T51,""),"")</f>
        <v/>
      </c>
      <c r="U53" s="440" t="str">
        <f xml:space="preserve">                    IF(AND((U$44                                  -Sheep!$N$254                               )&gt;(U$44-V$44),(U$44                                  -Sheep!$N$254                                )&lt;=0),"Born","")
&amp;                   IF(AND((U$44-Sheep!$R$320-Sheep!$N$254                                )&gt;(U$44-V$44),(U$44-Sheep!$R$320-Sheep!$N$254                                )&lt;=0),"WeanStd","")
&amp;                   IF(AND((U$44-Sheep!$R$321-Sheep!$N$254                                )&gt;(U$44-V$44),(U$44-Sheep!$R$321-Sheep!$N$254                                )&lt;=0),"WeanAlt1","")
&amp;                   IF(AND((U$44-Sheep!$R$322-Sheep!$N$254                                )&gt;(U$44-V$44),(U$44-Sheep!$R$322-Sheep!$N$254                                )&lt;=0),"WeanAlt2","")
&amp;IFERROR(IF(AND((U$44-U52                                                                                     )&gt;(U$44-V$44),(U$44-U52                                                                                     )&lt;=0),"Join-"    &amp;U51,""),"")
&amp;IFERROR(IF(AND((U$44-U52-INDEX(Sheep!$V$327:$V$334,U51,1))&gt;(U$44-V$44),(U$44-U52-INDEX(Sheep!$V$327:$V$334,U51,1))&lt;=0),"Scan-"  &amp;U51,""),"")
&amp;IFERROR(IF(AND((U$44-U52-150                                                                            )&gt;(U$44-V$44),(U$44-U52-150                                                                             )&lt;=0),"Birth-" &amp;U51,""),"")
&amp;IFERROR(IF(AND((U$44-U52-150-Sheep!$R$320                                           )&gt;(U$44-V$44),(U$44-U52-150-Sheep!$R$320                                            )&lt;=0),"Wean-"&amp;U51,""),"")
&amp;IFERROR(IF(AND((U$44-U52-150-Sheep!$R$321                                           )&gt;(U$44-V$44),(U$44-U52-150-Sheep!$R$321                                            )&lt;=0),"Alt1-"   &amp;U51,""),"")
&amp;IFERROR(IF(AND((U$44-U52-150-Sheep!$R$322                                           )&gt;(U$44-V$44),(U$44-U52-150-Sheep!$R$322                                            )&lt;=0),"Alt2-"   &amp;U51,""),"")</f>
        <v/>
      </c>
      <c r="V53" s="440" t="str">
        <f xml:space="preserve">                    IF(AND((V$44                                  -Sheep!$N$254                               )&gt;(V$44-W$44),(V$44                                  -Sheep!$N$254                                )&lt;=0),"Born","")
&amp;                   IF(AND((V$44-Sheep!$R$320-Sheep!$N$254                                )&gt;(V$44-W$44),(V$44-Sheep!$R$320-Sheep!$N$254                                )&lt;=0),"WeanStd","")
&amp;                   IF(AND((V$44-Sheep!$R$321-Sheep!$N$254                                )&gt;(V$44-W$44),(V$44-Sheep!$R$321-Sheep!$N$254                                )&lt;=0),"WeanAlt1","")
&amp;                   IF(AND((V$44-Sheep!$R$322-Sheep!$N$254                                )&gt;(V$44-W$44),(V$44-Sheep!$R$322-Sheep!$N$254                                )&lt;=0),"WeanAlt2","")
&amp;IFERROR(IF(AND((V$44-V52                                                                                     )&gt;(V$44-W$44),(V$44-V52                                                                                     )&lt;=0),"Join-"    &amp;V51,""),"")
&amp;IFERROR(IF(AND((V$44-V52-INDEX(Sheep!$V$327:$V$334,V51,1))&gt;(V$44-W$44),(V$44-V52-INDEX(Sheep!$V$327:$V$334,V51,1))&lt;=0),"Scan-"  &amp;V51,""),"")
&amp;IFERROR(IF(AND((V$44-V52-150                                                                            )&gt;(V$44-W$44),(V$44-V52-150                                                                             )&lt;=0),"Birth-" &amp;V51,""),"")
&amp;IFERROR(IF(AND((V$44-V52-150-Sheep!$R$320                                           )&gt;(V$44-W$44),(V$44-V52-150-Sheep!$R$320                                            )&lt;=0),"Wean-"&amp;V51,""),"")
&amp;IFERROR(IF(AND((V$44-V52-150-Sheep!$R$321                                           )&gt;(V$44-W$44),(V$44-V52-150-Sheep!$R$321                                            )&lt;=0),"Alt1-"   &amp;V51,""),"")
&amp;IFERROR(IF(AND((V$44-V52-150-Sheep!$R$322                                           )&gt;(V$44-W$44),(V$44-V52-150-Sheep!$R$322                                            )&lt;=0),"Alt2-"   &amp;V51,""),"")</f>
        <v/>
      </c>
      <c r="W53" s="440" t="str">
        <f xml:space="preserve">                    IF(AND((W$44                                  -Sheep!$N$254                               )&gt;(W$44-X$44),(W$44                                  -Sheep!$N$254                                )&lt;=0),"Born","")
&amp;                   IF(AND((W$44-Sheep!$R$320-Sheep!$N$254                                )&gt;(W$44-X$44),(W$44-Sheep!$R$320-Sheep!$N$254                                )&lt;=0),"WeanStd","")
&amp;                   IF(AND((W$44-Sheep!$R$321-Sheep!$N$254                                )&gt;(W$44-X$44),(W$44-Sheep!$R$321-Sheep!$N$254                                )&lt;=0),"WeanAlt1","")
&amp;                   IF(AND((W$44-Sheep!$R$322-Sheep!$N$254                                )&gt;(W$44-X$44),(W$44-Sheep!$R$322-Sheep!$N$254                                )&lt;=0),"WeanAlt2","")
&amp;IFERROR(IF(AND((W$44-W52                                                                                     )&gt;(W$44-X$44),(W$44-W52                                                                                     )&lt;=0),"Join-"    &amp;W51,""),"")
&amp;IFERROR(IF(AND((W$44-W52-INDEX(Sheep!$V$327:$V$334,W51,1))&gt;(W$44-X$44),(W$44-W52-INDEX(Sheep!$V$327:$V$334,W51,1))&lt;=0),"Scan-"  &amp;W51,""),"")
&amp;IFERROR(IF(AND((W$44-W52-150                                                                            )&gt;(W$44-X$44),(W$44-W52-150                                                                             )&lt;=0),"Birth-" &amp;W51,""),"")
&amp;IFERROR(IF(AND((W$44-W52-150-Sheep!$R$320                                           )&gt;(W$44-X$44),(W$44-W52-150-Sheep!$R$320                                            )&lt;=0),"Wean-"&amp;W51,""),"")
&amp;IFERROR(IF(AND((W$44-W52-150-Sheep!$R$321                                           )&gt;(W$44-X$44),(W$44-W52-150-Sheep!$R$321                                            )&lt;=0),"Alt1-"   &amp;W51,""),"")
&amp;IFERROR(IF(AND((W$44-W52-150-Sheep!$R$322                                           )&gt;(W$44-X$44),(W$44-W52-150-Sheep!$R$322                                            )&lt;=0),"Alt2-"   &amp;W51,""),"")</f>
        <v/>
      </c>
      <c r="X53" s="440" t="str">
        <f xml:space="preserve">                    IF(AND((X$44                                  -Sheep!$N$254                               )&gt;(X$44-Y$44),(X$44                                  -Sheep!$N$254                                )&lt;=0),"Born","")
&amp;                   IF(AND((X$44-Sheep!$R$320-Sheep!$N$254                                )&gt;(X$44-Y$44),(X$44-Sheep!$R$320-Sheep!$N$254                                )&lt;=0),"WeanStd","")
&amp;                   IF(AND((X$44-Sheep!$R$321-Sheep!$N$254                                )&gt;(X$44-Y$44),(X$44-Sheep!$R$321-Sheep!$N$254                                )&lt;=0),"WeanAlt1","")
&amp;                   IF(AND((X$44-Sheep!$R$322-Sheep!$N$254                                )&gt;(X$44-Y$44),(X$44-Sheep!$R$322-Sheep!$N$254                                )&lt;=0),"WeanAlt2","")
&amp;IFERROR(IF(AND((X$44-X52                                                                                     )&gt;(X$44-Y$44),(X$44-X52                                                                                     )&lt;=0),"Join-"    &amp;X51,""),"")
&amp;IFERROR(IF(AND((X$44-X52-INDEX(Sheep!$V$327:$V$334,X51,1))&gt;(X$44-Y$44),(X$44-X52-INDEX(Sheep!$V$327:$V$334,X51,1))&lt;=0),"Scan-"  &amp;X51,""),"")
&amp;IFERROR(IF(AND((X$44-X52-150                                                                            )&gt;(X$44-Y$44),(X$44-X52-150                                                                             )&lt;=0),"Birth-" &amp;X51,""),"")
&amp;IFERROR(IF(AND((X$44-X52-150-Sheep!$R$320                                           )&gt;(X$44-Y$44),(X$44-X52-150-Sheep!$R$320                                            )&lt;=0),"Wean-"&amp;X51,""),"")
&amp;IFERROR(IF(AND((X$44-X52-150-Sheep!$R$321                                           )&gt;(X$44-Y$44),(X$44-X52-150-Sheep!$R$321                                            )&lt;=0),"Alt1-"   &amp;X51,""),"")
&amp;IFERROR(IF(AND((X$44-X52-150-Sheep!$R$322                                           )&gt;(X$44-Y$44),(X$44-X52-150-Sheep!$R$322                                            )&lt;=0),"Alt2-"   &amp;X51,""),"")</f>
        <v/>
      </c>
      <c r="Y53" s="440" t="str">
        <f xml:space="preserve">                    IF(AND((Y$44                                  -Sheep!$N$254                               )&gt;(Y$44-Z$44),(Y$44                                  -Sheep!$N$254                                )&lt;=0),"Born","")
&amp;                   IF(AND((Y$44-Sheep!$R$320-Sheep!$N$254                                )&gt;(Y$44-Z$44),(Y$44-Sheep!$R$320-Sheep!$N$254                                )&lt;=0),"WeanStd","")
&amp;                   IF(AND((Y$44-Sheep!$R$321-Sheep!$N$254                                )&gt;(Y$44-Z$44),(Y$44-Sheep!$R$321-Sheep!$N$254                                )&lt;=0),"WeanAlt1","")
&amp;                   IF(AND((Y$44-Sheep!$R$322-Sheep!$N$254                                )&gt;(Y$44-Z$44),(Y$44-Sheep!$R$322-Sheep!$N$254                                )&lt;=0),"WeanAlt2","")
&amp;IFERROR(IF(AND((Y$44-Y52                                                                                     )&gt;(Y$44-Z$44),(Y$44-Y52                                                                                     )&lt;=0),"Join-"    &amp;Y51,""),"")
&amp;IFERROR(IF(AND((Y$44-Y52-INDEX(Sheep!$V$327:$V$334,Y51,1))&gt;(Y$44-Z$44),(Y$44-Y52-INDEX(Sheep!$V$327:$V$334,Y51,1))&lt;=0),"Scan-"  &amp;Y51,""),"")
&amp;IFERROR(IF(AND((Y$44-Y52-150                                                                            )&gt;(Y$44-Z$44),(Y$44-Y52-150                                                                             )&lt;=0),"Birth-" &amp;Y51,""),"")
&amp;IFERROR(IF(AND((Y$44-Y52-150-Sheep!$R$320                                           )&gt;(Y$44-Z$44),(Y$44-Y52-150-Sheep!$R$320                                            )&lt;=0),"Wean-"&amp;Y51,""),"")
&amp;IFERROR(IF(AND((Y$44-Y52-150-Sheep!$R$321                                           )&gt;(Y$44-Z$44),(Y$44-Y52-150-Sheep!$R$321                                            )&lt;=0),"Alt1-"   &amp;Y51,""),"")
&amp;IFERROR(IF(AND((Y$44-Y52-150-Sheep!$R$322                                           )&gt;(Y$44-Z$44),(Y$44-Y52-150-Sheep!$R$322                                            )&lt;=0),"Alt2-"   &amp;Y51,""),"")</f>
        <v/>
      </c>
      <c r="Z53" s="440" t="str">
        <f xml:space="preserve">                    IF(AND((Z$44                                  -Sheep!$N$254                               )&gt;(Z$44-AA$44),(Z$44                                  -Sheep!$N$254                                )&lt;=0),"Born","")
&amp;                   IF(AND((Z$44-Sheep!$R$320-Sheep!$N$254                                )&gt;(Z$44-AA$44),(Z$44-Sheep!$R$320-Sheep!$N$254                                )&lt;=0),"WeanStd","")
&amp;                   IF(AND((Z$44-Sheep!$R$321-Sheep!$N$254                                )&gt;(Z$44-AA$44),(Z$44-Sheep!$R$321-Sheep!$N$254                                )&lt;=0),"WeanAlt1","")
&amp;                   IF(AND((Z$44-Sheep!$R$322-Sheep!$N$254                                )&gt;(Z$44-AA$44),(Z$44-Sheep!$R$322-Sheep!$N$254                                )&lt;=0),"WeanAlt2","")
&amp;IFERROR(IF(AND((Z$44-Z52                                                                                     )&gt;(Z$44-AA$44),(Z$44-Z52                                                                                     )&lt;=0),"Join-"    &amp;Z51,""),"")
&amp;IFERROR(IF(AND((Z$44-Z52-INDEX(Sheep!$V$327:$V$334,Z51,1))&gt;(Z$44-AA$44),(Z$44-Z52-INDEX(Sheep!$V$327:$V$334,Z51,1))&lt;=0),"Scan-"  &amp;Z51,""),"")
&amp;IFERROR(IF(AND((Z$44-Z52-150                                                                            )&gt;(Z$44-AA$44),(Z$44-Z52-150                                                                             )&lt;=0),"Birth-" &amp;Z51,""),"")
&amp;IFERROR(IF(AND((Z$44-Z52-150-Sheep!$R$320                                           )&gt;(Z$44-AA$44),(Z$44-Z52-150-Sheep!$R$320                                            )&lt;=0),"Wean-"&amp;Z51,""),"")
&amp;IFERROR(IF(AND((Z$44-Z52-150-Sheep!$R$321                                           )&gt;(Z$44-AA$44),(Z$44-Z52-150-Sheep!$R$321                                            )&lt;=0),"Alt1-"   &amp;Z51,""),"")
&amp;IFERROR(IF(AND((Z$44-Z52-150-Sheep!$R$322                                           )&gt;(Z$44-AA$44),(Z$44-Z52-150-Sheep!$R$322                                            )&lt;=0),"Alt2-"   &amp;Z51,""),"")</f>
        <v/>
      </c>
      <c r="AA53" s="440" t="str">
        <f xml:space="preserve">                    IF(AND((AA$44                                  -Sheep!$N$254                               )&gt;(AA$44-AB$44),(AA$44                                  -Sheep!$N$254                                )&lt;=0),"Born","")
&amp;                   IF(AND((AA$44-Sheep!$R$320-Sheep!$N$254                                )&gt;(AA$44-AB$44),(AA$44-Sheep!$R$320-Sheep!$N$254                                )&lt;=0),"WeanStd","")
&amp;                   IF(AND((AA$44-Sheep!$R$321-Sheep!$N$254                                )&gt;(AA$44-AB$44),(AA$44-Sheep!$R$321-Sheep!$N$254                                )&lt;=0),"WeanAlt1","")
&amp;                   IF(AND((AA$44-Sheep!$R$322-Sheep!$N$254                                )&gt;(AA$44-AB$44),(AA$44-Sheep!$R$322-Sheep!$N$254                                )&lt;=0),"WeanAlt2","")
&amp;IFERROR(IF(AND((AA$44-AA52                                                                                     )&gt;(AA$44-AB$44),(AA$44-AA52                                                                                     )&lt;=0),"Join-"    &amp;AA51,""),"")
&amp;IFERROR(IF(AND((AA$44-AA52-INDEX(Sheep!$V$327:$V$334,AA51,1))&gt;(AA$44-AB$44),(AA$44-AA52-INDEX(Sheep!$V$327:$V$334,AA51,1))&lt;=0),"Scan-"  &amp;AA51,""),"")
&amp;IFERROR(IF(AND((AA$44-AA52-150                                                                            )&gt;(AA$44-AB$44),(AA$44-AA52-150                                                                             )&lt;=0),"Birth-" &amp;AA51,""),"")
&amp;IFERROR(IF(AND((AA$44-AA52-150-Sheep!$R$320                                           )&gt;(AA$44-AB$44),(AA$44-AA52-150-Sheep!$R$320                                            )&lt;=0),"Wean-"&amp;AA51,""),"")
&amp;IFERROR(IF(AND((AA$44-AA52-150-Sheep!$R$321                                           )&gt;(AA$44-AB$44),(AA$44-AA52-150-Sheep!$R$321                                            )&lt;=0),"Alt1-"   &amp;AA51,""),"")
&amp;IFERROR(IF(AND((AA$44-AA52-150-Sheep!$R$322                                           )&gt;(AA$44-AB$44),(AA$44-AA52-150-Sheep!$R$322                                            )&lt;=0),"Alt2-"   &amp;AA51,""),"")</f>
        <v/>
      </c>
      <c r="AB53" s="440" t="str">
        <f xml:space="preserve">                    IF(AND((AB$44                                  -Sheep!$N$254                               )&gt;(AB$44-AC$44),(AB$44                                  -Sheep!$N$254                                )&lt;=0),"Born","")
&amp;                   IF(AND((AB$44-Sheep!$R$320-Sheep!$N$254                                )&gt;(AB$44-AC$44),(AB$44-Sheep!$R$320-Sheep!$N$254                                )&lt;=0),"WeanStd","")
&amp;                   IF(AND((AB$44-Sheep!$R$321-Sheep!$N$254                                )&gt;(AB$44-AC$44),(AB$44-Sheep!$R$321-Sheep!$N$254                                )&lt;=0),"WeanAlt1","")
&amp;                   IF(AND((AB$44-Sheep!$R$322-Sheep!$N$254                                )&gt;(AB$44-AC$44),(AB$44-Sheep!$R$322-Sheep!$N$254                                )&lt;=0),"WeanAlt2","")
&amp;IFERROR(IF(AND((AB$44-AB52                                                                                     )&gt;(AB$44-AC$44),(AB$44-AB52                                                                                     )&lt;=0),"Join-"    &amp;AB51,""),"")
&amp;IFERROR(IF(AND((AB$44-AB52-INDEX(Sheep!$V$327:$V$334,AB51,1))&gt;(AB$44-AC$44),(AB$44-AB52-INDEX(Sheep!$V$327:$V$334,AB51,1))&lt;=0),"Scan-"  &amp;AB51,""),"")
&amp;IFERROR(IF(AND((AB$44-AB52-150                                                                            )&gt;(AB$44-AC$44),(AB$44-AB52-150                                                                             )&lt;=0),"Birth-" &amp;AB51,""),"")
&amp;IFERROR(IF(AND((AB$44-AB52-150-Sheep!$R$320                                           )&gt;(AB$44-AC$44),(AB$44-AB52-150-Sheep!$R$320                                            )&lt;=0),"Wean-"&amp;AB51,""),"")
&amp;IFERROR(IF(AND((AB$44-AB52-150-Sheep!$R$321                                           )&gt;(AB$44-AC$44),(AB$44-AB52-150-Sheep!$R$321                                            )&lt;=0),"Alt1-"   &amp;AB51,""),"")
&amp;IFERROR(IF(AND((AB$44-AB52-150-Sheep!$R$322                                           )&gt;(AB$44-AC$44),(AB$44-AB52-150-Sheep!$R$322                                            )&lt;=0),"Alt2-"   &amp;AB51,""),"")</f>
        <v/>
      </c>
      <c r="AC53" s="440" t="str">
        <f xml:space="preserve">                    IF(AND((AC$44                                  -Sheep!$N$254                               )&gt;(AC$44-AD$44),(AC$44                                  -Sheep!$N$254                                )&lt;=0),"Born","")
&amp;                   IF(AND((AC$44-Sheep!$R$320-Sheep!$N$254                                )&gt;(AC$44-AD$44),(AC$44-Sheep!$R$320-Sheep!$N$254                                )&lt;=0),"WeanStd","")
&amp;                   IF(AND((AC$44-Sheep!$R$321-Sheep!$N$254                                )&gt;(AC$44-AD$44),(AC$44-Sheep!$R$321-Sheep!$N$254                                )&lt;=0),"WeanAlt1","")
&amp;                   IF(AND((AC$44-Sheep!$R$322-Sheep!$N$254                                )&gt;(AC$44-AD$44),(AC$44-Sheep!$R$322-Sheep!$N$254                                )&lt;=0),"WeanAlt2","")
&amp;IFERROR(IF(AND((AC$44-AC52                                                                                     )&gt;(AC$44-AD$44),(AC$44-AC52                                                                                     )&lt;=0),"Join-"    &amp;AC51,""),"")
&amp;IFERROR(IF(AND((AC$44-AC52-INDEX(Sheep!$V$327:$V$334,AC51,1))&gt;(AC$44-AD$44),(AC$44-AC52-INDEX(Sheep!$V$327:$V$334,AC51,1))&lt;=0),"Scan-"  &amp;AC51,""),"")
&amp;IFERROR(IF(AND((AC$44-AC52-150                                                                            )&gt;(AC$44-AD$44),(AC$44-AC52-150                                                                             )&lt;=0),"Birth-" &amp;AC51,""),"")
&amp;IFERROR(IF(AND((AC$44-AC52-150-Sheep!$R$320                                           )&gt;(AC$44-AD$44),(AC$44-AC52-150-Sheep!$R$320                                            )&lt;=0),"Wean-"&amp;AC51,""),"")
&amp;IFERROR(IF(AND((AC$44-AC52-150-Sheep!$R$321                                           )&gt;(AC$44-AD$44),(AC$44-AC52-150-Sheep!$R$321                                            )&lt;=0),"Alt1-"   &amp;AC51,""),"")
&amp;IFERROR(IF(AND((AC$44-AC52-150-Sheep!$R$322                                           )&gt;(AC$44-AD$44),(AC$44-AC52-150-Sheep!$R$322                                            )&lt;=0),"Alt2-"   &amp;AC51,""),"")</f>
        <v/>
      </c>
      <c r="AD53" s="440" t="str">
        <f xml:space="preserve">                    IF(AND((AD$44                                  -Sheep!$N$254                               )&gt;(AD$44-AE$44),(AD$44                                  -Sheep!$N$254                                )&lt;=0),"Born","")
&amp;                   IF(AND((AD$44-Sheep!$R$320-Sheep!$N$254                                )&gt;(AD$44-AE$44),(AD$44-Sheep!$R$320-Sheep!$N$254                                )&lt;=0),"WeanStd","")
&amp;                   IF(AND((AD$44-Sheep!$R$321-Sheep!$N$254                                )&gt;(AD$44-AE$44),(AD$44-Sheep!$R$321-Sheep!$N$254                                )&lt;=0),"WeanAlt1","")
&amp;                   IF(AND((AD$44-Sheep!$R$322-Sheep!$N$254                                )&gt;(AD$44-AE$44),(AD$44-Sheep!$R$322-Sheep!$N$254                                )&lt;=0),"WeanAlt2","")
&amp;IFERROR(IF(AND((AD$44-AD52                                                                                     )&gt;(AD$44-AE$44),(AD$44-AD52                                                                                     )&lt;=0),"Join-"    &amp;AD51,""),"")
&amp;IFERROR(IF(AND((AD$44-AD52-INDEX(Sheep!$V$327:$V$334,AD51,1))&gt;(AD$44-AE$44),(AD$44-AD52-INDEX(Sheep!$V$327:$V$334,AD51,1))&lt;=0),"Scan-"  &amp;AD51,""),"")
&amp;IFERROR(IF(AND((AD$44-AD52-150                                                                            )&gt;(AD$44-AE$44),(AD$44-AD52-150                                                                             )&lt;=0),"Birth-" &amp;AD51,""),"")
&amp;IFERROR(IF(AND((AD$44-AD52-150-Sheep!$R$320                                           )&gt;(AD$44-AE$44),(AD$44-AD52-150-Sheep!$R$320                                            )&lt;=0),"Wean-"&amp;AD51,""),"")
&amp;IFERROR(IF(AND((AD$44-AD52-150-Sheep!$R$321                                           )&gt;(AD$44-AE$44),(AD$44-AD52-150-Sheep!$R$321                                            )&lt;=0),"Alt1-"   &amp;AD51,""),"")
&amp;IFERROR(IF(AND((AD$44-AD52-150-Sheep!$R$322                                           )&gt;(AD$44-AE$44),(AD$44-AD52-150-Sheep!$R$322                                            )&lt;=0),"Alt2-"   &amp;AD51,""),"")</f>
        <v/>
      </c>
      <c r="AE53" s="440" t="str">
        <f xml:space="preserve">                    IF(AND((AE$44                                  -Sheep!$N$254                               )&gt;(AE$44-AF$44),(AE$44                                  -Sheep!$N$254                                )&lt;=0),"Born","")
&amp;                   IF(AND((AE$44-Sheep!$R$320-Sheep!$N$254                                )&gt;(AE$44-AF$44),(AE$44-Sheep!$R$320-Sheep!$N$254                                )&lt;=0),"WeanStd","")
&amp;                   IF(AND((AE$44-Sheep!$R$321-Sheep!$N$254                                )&gt;(AE$44-AF$44),(AE$44-Sheep!$R$321-Sheep!$N$254                                )&lt;=0),"WeanAlt1","")
&amp;                   IF(AND((AE$44-Sheep!$R$322-Sheep!$N$254                                )&gt;(AE$44-AF$44),(AE$44-Sheep!$R$322-Sheep!$N$254                                )&lt;=0),"WeanAlt2","")
&amp;IFERROR(IF(AND((AE$44-AE52                                                                                     )&gt;(AE$44-AF$44),(AE$44-AE52                                                                                     )&lt;=0),"Join-"    &amp;AE51,""),"")
&amp;IFERROR(IF(AND((AE$44-AE52-INDEX(Sheep!$V$327:$V$334,AE51,1))&gt;(AE$44-AF$44),(AE$44-AE52-INDEX(Sheep!$V$327:$V$334,AE51,1))&lt;=0),"Scan-"  &amp;AE51,""),"")
&amp;IFERROR(IF(AND((AE$44-AE52-150                                                                            )&gt;(AE$44-AF$44),(AE$44-AE52-150                                                                             )&lt;=0),"Birth-" &amp;AE51,""),"")
&amp;IFERROR(IF(AND((AE$44-AE52-150-Sheep!$R$320                                           )&gt;(AE$44-AF$44),(AE$44-AE52-150-Sheep!$R$320                                            )&lt;=0),"Wean-"&amp;AE51,""),"")
&amp;IFERROR(IF(AND((AE$44-AE52-150-Sheep!$R$321                                           )&gt;(AE$44-AF$44),(AE$44-AE52-150-Sheep!$R$321                                            )&lt;=0),"Alt1-"   &amp;AE51,""),"")
&amp;IFERROR(IF(AND((AE$44-AE52-150-Sheep!$R$322                                           )&gt;(AE$44-AF$44),(AE$44-AE52-150-Sheep!$R$322                                            )&lt;=0),"Alt2-"   &amp;AE51,""),"")</f>
        <v/>
      </c>
      <c r="AF53" s="440" t="str">
        <f xml:space="preserve">                    IF(AND((AF$44                                  -Sheep!$N$254                               )&gt;(AF$44-AG$44),(AF$44                                  -Sheep!$N$254                                )&lt;=0),"Born","")
&amp;                   IF(AND((AF$44-Sheep!$R$320-Sheep!$N$254                                )&gt;(AF$44-AG$44),(AF$44-Sheep!$R$320-Sheep!$N$254                                )&lt;=0),"WeanStd","")
&amp;                   IF(AND((AF$44-Sheep!$R$321-Sheep!$N$254                                )&gt;(AF$44-AG$44),(AF$44-Sheep!$R$321-Sheep!$N$254                                )&lt;=0),"WeanAlt1","")
&amp;                   IF(AND((AF$44-Sheep!$R$322-Sheep!$N$254                                )&gt;(AF$44-AG$44),(AF$44-Sheep!$R$322-Sheep!$N$254                                )&lt;=0),"WeanAlt2","")
&amp;IFERROR(IF(AND((AF$44-AF52                                                                                     )&gt;(AF$44-AG$44),(AF$44-AF52                                                                                     )&lt;=0),"Join-"    &amp;AF51,""),"")
&amp;IFERROR(IF(AND((AF$44-AF52-INDEX(Sheep!$V$327:$V$334,AF51,1))&gt;(AF$44-AG$44),(AF$44-AF52-INDEX(Sheep!$V$327:$V$334,AF51,1))&lt;=0),"Scan-"  &amp;AF51,""),"")
&amp;IFERROR(IF(AND((AF$44-AF52-150                                                                            )&gt;(AF$44-AG$44),(AF$44-AF52-150                                                                             )&lt;=0),"Birth-" &amp;AF51,""),"")
&amp;IFERROR(IF(AND((AF$44-AF52-150-Sheep!$R$320                                           )&gt;(AF$44-AG$44),(AF$44-AF52-150-Sheep!$R$320                                            )&lt;=0),"Wean-"&amp;AF51,""),"")
&amp;IFERROR(IF(AND((AF$44-AF52-150-Sheep!$R$321                                           )&gt;(AF$44-AG$44),(AF$44-AF52-150-Sheep!$R$321                                            )&lt;=0),"Alt1-"   &amp;AF51,""),"")
&amp;IFERROR(IF(AND((AF$44-AF52-150-Sheep!$R$322                                           )&gt;(AF$44-AG$44),(AF$44-AF52-150-Sheep!$R$322                                            )&lt;=0),"Alt2-"   &amp;AF51,""),"")</f>
        <v/>
      </c>
      <c r="AG53" s="440" t="str">
        <f xml:space="preserve">                    IF(AND((AG$44                                  -Sheep!$N$254                               )&gt;(AG$44-AH$44),(AG$44                                  -Sheep!$N$254                                )&lt;=0),"Born","")
&amp;                   IF(AND((AG$44-Sheep!$R$320-Sheep!$N$254                                )&gt;(AG$44-AH$44),(AG$44-Sheep!$R$320-Sheep!$N$254                                )&lt;=0),"WeanStd","")
&amp;                   IF(AND((AG$44-Sheep!$R$321-Sheep!$N$254                                )&gt;(AG$44-AH$44),(AG$44-Sheep!$R$321-Sheep!$N$254                                )&lt;=0),"WeanAlt1","")
&amp;                   IF(AND((AG$44-Sheep!$R$322-Sheep!$N$254                                )&gt;(AG$44-AH$44),(AG$44-Sheep!$R$322-Sheep!$N$254                                )&lt;=0),"WeanAlt2","")
&amp;IFERROR(IF(AND((AG$44-AG52                                                                                     )&gt;(AG$44-AH$44),(AG$44-AG52                                                                                     )&lt;=0),"Join-"    &amp;AG51,""),"")
&amp;IFERROR(IF(AND((AG$44-AG52-INDEX(Sheep!$V$327:$V$334,AG51,1))&gt;(AG$44-AH$44),(AG$44-AG52-INDEX(Sheep!$V$327:$V$334,AG51,1))&lt;=0),"Scan-"  &amp;AG51,""),"")
&amp;IFERROR(IF(AND((AG$44-AG52-150                                                                            )&gt;(AG$44-AH$44),(AG$44-AG52-150                                                                             )&lt;=0),"Birth-" &amp;AG51,""),"")
&amp;IFERROR(IF(AND((AG$44-AG52-150-Sheep!$R$320                                           )&gt;(AG$44-AH$44),(AG$44-AG52-150-Sheep!$R$320                                            )&lt;=0),"Wean-"&amp;AG51,""),"")
&amp;IFERROR(IF(AND((AG$44-AG52-150-Sheep!$R$321                                           )&gt;(AG$44-AH$44),(AG$44-AG52-150-Sheep!$R$321                                            )&lt;=0),"Alt1-"   &amp;AG51,""),"")
&amp;IFERROR(IF(AND((AG$44-AG52-150-Sheep!$R$322                                           )&gt;(AG$44-AH$44),(AG$44-AG52-150-Sheep!$R$322                                            )&lt;=0),"Alt2-"   &amp;AG51,""),"")</f>
        <v/>
      </c>
      <c r="AH53" s="440" t="str">
        <f xml:space="preserve">                    IF(AND((AH$44                                  -Sheep!$N$254                               )&gt;(AH$44-AI$44),(AH$44                                  -Sheep!$N$254                                )&lt;=0),"Born","")
&amp;                   IF(AND((AH$44-Sheep!$R$320-Sheep!$N$254                                )&gt;(AH$44-AI$44),(AH$44-Sheep!$R$320-Sheep!$N$254                                )&lt;=0),"WeanStd","")
&amp;                   IF(AND((AH$44-Sheep!$R$321-Sheep!$N$254                                )&gt;(AH$44-AI$44),(AH$44-Sheep!$R$321-Sheep!$N$254                                )&lt;=0),"WeanAlt1","")
&amp;                   IF(AND((AH$44-Sheep!$R$322-Sheep!$N$254                                )&gt;(AH$44-AI$44),(AH$44-Sheep!$R$322-Sheep!$N$254                                )&lt;=0),"WeanAlt2","")
&amp;IFERROR(IF(AND((AH$44-AH52                                                                                     )&gt;(AH$44-AI$44),(AH$44-AH52                                                                                     )&lt;=0),"Join-"    &amp;AH51,""),"")
&amp;IFERROR(IF(AND((AH$44-AH52-INDEX(Sheep!$V$327:$V$334,AH51,1))&gt;(AH$44-AI$44),(AH$44-AH52-INDEX(Sheep!$V$327:$V$334,AH51,1))&lt;=0),"Scan-"  &amp;AH51,""),"")
&amp;IFERROR(IF(AND((AH$44-AH52-150                                                                            )&gt;(AH$44-AI$44),(AH$44-AH52-150                                                                             )&lt;=0),"Birth-" &amp;AH51,""),"")
&amp;IFERROR(IF(AND((AH$44-AH52-150-Sheep!$R$320                                           )&gt;(AH$44-AI$44),(AH$44-AH52-150-Sheep!$R$320                                            )&lt;=0),"Wean-"&amp;AH51,""),"")
&amp;IFERROR(IF(AND((AH$44-AH52-150-Sheep!$R$321                                           )&gt;(AH$44-AI$44),(AH$44-AH52-150-Sheep!$R$321                                            )&lt;=0),"Alt1-"   &amp;AH51,""),"")
&amp;IFERROR(IF(AND((AH$44-AH52-150-Sheep!$R$322                                           )&gt;(AH$44-AI$44),(AH$44-AH52-150-Sheep!$R$322                                            )&lt;=0),"Alt2-"   &amp;AH51,""),"")</f>
        <v/>
      </c>
      <c r="AI53" s="440" t="str">
        <f xml:space="preserve">                    IF(AND((AI$44                                  -Sheep!$N$254                               )&gt;(AI$44-AJ$44),(AI$44                                  -Sheep!$N$254                                )&lt;=0),"Born","")
&amp;                   IF(AND((AI$44-Sheep!$R$320-Sheep!$N$254                                )&gt;(AI$44-AJ$44),(AI$44-Sheep!$R$320-Sheep!$N$254                                )&lt;=0),"WeanStd","")
&amp;                   IF(AND((AI$44-Sheep!$R$321-Sheep!$N$254                                )&gt;(AI$44-AJ$44),(AI$44-Sheep!$R$321-Sheep!$N$254                                )&lt;=0),"WeanAlt1","")
&amp;                   IF(AND((AI$44-Sheep!$R$322-Sheep!$N$254                                )&gt;(AI$44-AJ$44),(AI$44-Sheep!$R$322-Sheep!$N$254                                )&lt;=0),"WeanAlt2","")
&amp;IFERROR(IF(AND((AI$44-AI52                                                                                     )&gt;(AI$44-AJ$44),(AI$44-AI52                                                                                     )&lt;=0),"Join-"    &amp;AI51,""),"")
&amp;IFERROR(IF(AND((AI$44-AI52-INDEX(Sheep!$V$327:$V$334,AI51,1))&gt;(AI$44-AJ$44),(AI$44-AI52-INDEX(Sheep!$V$327:$V$334,AI51,1))&lt;=0),"Scan-"  &amp;AI51,""),"")
&amp;IFERROR(IF(AND((AI$44-AI52-150                                                                            )&gt;(AI$44-AJ$44),(AI$44-AI52-150                                                                             )&lt;=0),"Birth-" &amp;AI51,""),"")
&amp;IFERROR(IF(AND((AI$44-AI52-150-Sheep!$R$320                                           )&gt;(AI$44-AJ$44),(AI$44-AI52-150-Sheep!$R$320                                            )&lt;=0),"Wean-"&amp;AI51,""),"")
&amp;IFERROR(IF(AND((AI$44-AI52-150-Sheep!$R$321                                           )&gt;(AI$44-AJ$44),(AI$44-AI52-150-Sheep!$R$321                                            )&lt;=0),"Alt1-"   &amp;AI51,""),"")
&amp;IFERROR(IF(AND((AI$44-AI52-150-Sheep!$R$322                                           )&gt;(AI$44-AJ$44),(AI$44-AI52-150-Sheep!$R$322                                            )&lt;=0),"Alt2-"   &amp;AI51,""),"")</f>
        <v/>
      </c>
      <c r="AJ53" s="440" t="str">
        <f xml:space="preserve">                    IF(AND((AJ$44                                  -Sheep!$N$254                               )&gt;(AJ$44-AK$44),(AJ$44                                  -Sheep!$N$254                                )&lt;=0),"Born","")
&amp;                   IF(AND((AJ$44-Sheep!$R$320-Sheep!$N$254                                )&gt;(AJ$44-AK$44),(AJ$44-Sheep!$R$320-Sheep!$N$254                                )&lt;=0),"WeanStd","")
&amp;                   IF(AND((AJ$44-Sheep!$R$321-Sheep!$N$254                                )&gt;(AJ$44-AK$44),(AJ$44-Sheep!$R$321-Sheep!$N$254                                )&lt;=0),"WeanAlt1","")
&amp;                   IF(AND((AJ$44-Sheep!$R$322-Sheep!$N$254                                )&gt;(AJ$44-AK$44),(AJ$44-Sheep!$R$322-Sheep!$N$254                                )&lt;=0),"WeanAlt2","")
&amp;IFERROR(IF(AND((AJ$44-AJ52                                                                                     )&gt;(AJ$44-AK$44),(AJ$44-AJ52                                                                                     )&lt;=0),"Join-"    &amp;AJ51,""),"")
&amp;IFERROR(IF(AND((AJ$44-AJ52-INDEX(Sheep!$V$327:$V$334,AJ51,1))&gt;(AJ$44-AK$44),(AJ$44-AJ52-INDEX(Sheep!$V$327:$V$334,AJ51,1))&lt;=0),"Scan-"  &amp;AJ51,""),"")
&amp;IFERROR(IF(AND((AJ$44-AJ52-150                                                                            )&gt;(AJ$44-AK$44),(AJ$44-AJ52-150                                                                             )&lt;=0),"Birth-" &amp;AJ51,""),"")
&amp;IFERROR(IF(AND((AJ$44-AJ52-150-Sheep!$R$320                                           )&gt;(AJ$44-AK$44),(AJ$44-AJ52-150-Sheep!$R$320                                            )&lt;=0),"Wean-"&amp;AJ51,""),"")
&amp;IFERROR(IF(AND((AJ$44-AJ52-150-Sheep!$R$321                                           )&gt;(AJ$44-AK$44),(AJ$44-AJ52-150-Sheep!$R$321                                            )&lt;=0),"Alt1-"   &amp;AJ51,""),"")
&amp;IFERROR(IF(AND((AJ$44-AJ52-150-Sheep!$R$322                                           )&gt;(AJ$44-AK$44),(AJ$44-AJ52-150-Sheep!$R$322                                            )&lt;=0),"Alt2-"   &amp;AJ51,""),"")</f>
        <v/>
      </c>
      <c r="AK53" s="440" t="str">
        <f xml:space="preserve">                    IF(AND((AK$44                                  -Sheep!$N$254                               )&gt;(AK$44-AL$44),(AK$44                                  -Sheep!$N$254                                )&lt;=0),"Born","")
&amp;                   IF(AND((AK$44-Sheep!$R$320-Sheep!$N$254                                )&gt;(AK$44-AL$44),(AK$44-Sheep!$R$320-Sheep!$N$254                                )&lt;=0),"WeanStd","")
&amp;                   IF(AND((AK$44-Sheep!$R$321-Sheep!$N$254                                )&gt;(AK$44-AL$44),(AK$44-Sheep!$R$321-Sheep!$N$254                                )&lt;=0),"WeanAlt1","")
&amp;                   IF(AND((AK$44-Sheep!$R$322-Sheep!$N$254                                )&gt;(AK$44-AL$44),(AK$44-Sheep!$R$322-Sheep!$N$254                                )&lt;=0),"WeanAlt2","")
&amp;IFERROR(IF(AND((AK$44-AK52                                                                                     )&gt;(AK$44-AL$44),(AK$44-AK52                                                                                     )&lt;=0),"Join-"    &amp;AK51,""),"")
&amp;IFERROR(IF(AND((AK$44-AK52-INDEX(Sheep!$V$327:$V$334,AK51,1))&gt;(AK$44-AL$44),(AK$44-AK52-INDEX(Sheep!$V$327:$V$334,AK51,1))&lt;=0),"Scan-"  &amp;AK51,""),"")
&amp;IFERROR(IF(AND((AK$44-AK52-150                                                                            )&gt;(AK$44-AL$44),(AK$44-AK52-150                                                                             )&lt;=0),"Birth-" &amp;AK51,""),"")
&amp;IFERROR(IF(AND((AK$44-AK52-150-Sheep!$R$320                                           )&gt;(AK$44-AL$44),(AK$44-AK52-150-Sheep!$R$320                                            )&lt;=0),"Wean-"&amp;AK51,""),"")
&amp;IFERROR(IF(AND((AK$44-AK52-150-Sheep!$R$321                                           )&gt;(AK$44-AL$44),(AK$44-AK52-150-Sheep!$R$321                                            )&lt;=0),"Alt1-"   &amp;AK51,""),"")
&amp;IFERROR(IF(AND((AK$44-AK52-150-Sheep!$R$322                                           )&gt;(AK$44-AL$44),(AK$44-AK52-150-Sheep!$R$322                                            )&lt;=0),"Alt2-"   &amp;AK51,""),"")</f>
        <v/>
      </c>
      <c r="AL53" s="440" t="str">
        <f xml:space="preserve">                    IF(AND((AL$44                                  -Sheep!$N$254                               )&gt;(AL$44-AM$44),(AL$44                                  -Sheep!$N$254                                )&lt;=0),"Born","")
&amp;                   IF(AND((AL$44-Sheep!$R$320-Sheep!$N$254                                )&gt;(AL$44-AM$44),(AL$44-Sheep!$R$320-Sheep!$N$254                                )&lt;=0),"WeanStd","")
&amp;                   IF(AND((AL$44-Sheep!$R$321-Sheep!$N$254                                )&gt;(AL$44-AM$44),(AL$44-Sheep!$R$321-Sheep!$N$254                                )&lt;=0),"WeanAlt1","")
&amp;                   IF(AND((AL$44-Sheep!$R$322-Sheep!$N$254                                )&gt;(AL$44-AM$44),(AL$44-Sheep!$R$322-Sheep!$N$254                                )&lt;=0),"WeanAlt2","")
&amp;IFERROR(IF(AND((AL$44-AL52                                                                                     )&gt;(AL$44-AM$44),(AL$44-AL52                                                                                     )&lt;=0),"Join-"    &amp;AL51,""),"")
&amp;IFERROR(IF(AND((AL$44-AL52-INDEX(Sheep!$V$327:$V$334,AL51,1))&gt;(AL$44-AM$44),(AL$44-AL52-INDEX(Sheep!$V$327:$V$334,AL51,1))&lt;=0),"Scan-"  &amp;AL51,""),"")
&amp;IFERROR(IF(AND((AL$44-AL52-150                                                                            )&gt;(AL$44-AM$44),(AL$44-AL52-150                                                                             )&lt;=0),"Birth-" &amp;AL51,""),"")
&amp;IFERROR(IF(AND((AL$44-AL52-150-Sheep!$R$320                                           )&gt;(AL$44-AM$44),(AL$44-AL52-150-Sheep!$R$320                                            )&lt;=0),"Wean-"&amp;AL51,""),"")
&amp;IFERROR(IF(AND((AL$44-AL52-150-Sheep!$R$321                                           )&gt;(AL$44-AM$44),(AL$44-AL52-150-Sheep!$R$321                                            )&lt;=0),"Alt1-"   &amp;AL51,""),"")
&amp;IFERROR(IF(AND((AL$44-AL52-150-Sheep!$R$322                                           )&gt;(AL$44-AM$44),(AL$44-AL52-150-Sheep!$R$322                                            )&lt;=0),"Alt2-"   &amp;AL51,""),"")</f>
        <v/>
      </c>
      <c r="AM53" s="440" t="str">
        <f xml:space="preserve">                    IF(AND((AM$44                                  -Sheep!$N$254                               )&gt;(AM$44-AN$44),(AM$44                                  -Sheep!$N$254                                )&lt;=0),"Born","")
&amp;                   IF(AND((AM$44-Sheep!$R$320-Sheep!$N$254                                )&gt;(AM$44-AN$44),(AM$44-Sheep!$R$320-Sheep!$N$254                                )&lt;=0),"WeanStd","")
&amp;                   IF(AND((AM$44-Sheep!$R$321-Sheep!$N$254                                )&gt;(AM$44-AN$44),(AM$44-Sheep!$R$321-Sheep!$N$254                                )&lt;=0),"WeanAlt1","")
&amp;                   IF(AND((AM$44-Sheep!$R$322-Sheep!$N$254                                )&gt;(AM$44-AN$44),(AM$44-Sheep!$R$322-Sheep!$N$254                                )&lt;=0),"WeanAlt2","")
&amp;IFERROR(IF(AND((AM$44-AM52                                                                                     )&gt;(AM$44-AN$44),(AM$44-AM52                                                                                     )&lt;=0),"Join-"    &amp;AM51,""),"")
&amp;IFERROR(IF(AND((AM$44-AM52-INDEX(Sheep!$V$327:$V$334,AM51,1))&gt;(AM$44-AN$44),(AM$44-AM52-INDEX(Sheep!$V$327:$V$334,AM51,1))&lt;=0),"Scan-"  &amp;AM51,""),"")
&amp;IFERROR(IF(AND((AM$44-AM52-150                                                                            )&gt;(AM$44-AN$44),(AM$44-AM52-150                                                                             )&lt;=0),"Birth-" &amp;AM51,""),"")
&amp;IFERROR(IF(AND((AM$44-AM52-150-Sheep!$R$320                                           )&gt;(AM$44-AN$44),(AM$44-AM52-150-Sheep!$R$320                                            )&lt;=0),"Wean-"&amp;AM51,""),"")
&amp;IFERROR(IF(AND((AM$44-AM52-150-Sheep!$R$321                                           )&gt;(AM$44-AN$44),(AM$44-AM52-150-Sheep!$R$321                                            )&lt;=0),"Alt1-"   &amp;AM51,""),"")
&amp;IFERROR(IF(AND((AM$44-AM52-150-Sheep!$R$322                                           )&gt;(AM$44-AN$44),(AM$44-AM52-150-Sheep!$R$322                                            )&lt;=0),"Alt2-"   &amp;AM51,""),"")</f>
        <v/>
      </c>
      <c r="AN53" s="440" t="str">
        <f xml:space="preserve">                    IF(AND((AN$44                                  -Sheep!$N$254                               )&gt;(AN$44-AO$44),(AN$44                                  -Sheep!$N$254                                )&lt;=0),"Born","")
&amp;                   IF(AND((AN$44-Sheep!$R$320-Sheep!$N$254                                )&gt;(AN$44-AO$44),(AN$44-Sheep!$R$320-Sheep!$N$254                                )&lt;=0),"WeanStd","")
&amp;                   IF(AND((AN$44-Sheep!$R$321-Sheep!$N$254                                )&gt;(AN$44-AO$44),(AN$44-Sheep!$R$321-Sheep!$N$254                                )&lt;=0),"WeanAlt1","")
&amp;                   IF(AND((AN$44-Sheep!$R$322-Sheep!$N$254                                )&gt;(AN$44-AO$44),(AN$44-Sheep!$R$322-Sheep!$N$254                                )&lt;=0),"WeanAlt2","")
&amp;IFERROR(IF(AND((AN$44-AN52                                                                                     )&gt;(AN$44-AO$44),(AN$44-AN52                                                                                     )&lt;=0),"Join-"    &amp;AN51,""),"")
&amp;IFERROR(IF(AND((AN$44-AN52-INDEX(Sheep!$V$327:$V$334,AN51,1))&gt;(AN$44-AO$44),(AN$44-AN52-INDEX(Sheep!$V$327:$V$334,AN51,1))&lt;=0),"Scan-"  &amp;AN51,""),"")
&amp;IFERROR(IF(AND((AN$44-AN52-150                                                                            )&gt;(AN$44-AO$44),(AN$44-AN52-150                                                                             )&lt;=0),"Birth-" &amp;AN51,""),"")
&amp;IFERROR(IF(AND((AN$44-AN52-150-Sheep!$R$320                                           )&gt;(AN$44-AO$44),(AN$44-AN52-150-Sheep!$R$320                                            )&lt;=0),"Wean-"&amp;AN51,""),"")
&amp;IFERROR(IF(AND((AN$44-AN52-150-Sheep!$R$321                                           )&gt;(AN$44-AO$44),(AN$44-AN52-150-Sheep!$R$321                                            )&lt;=0),"Alt1-"   &amp;AN51,""),"")
&amp;IFERROR(IF(AND((AN$44-AN52-150-Sheep!$R$322                                           )&gt;(AN$44-AO$44),(AN$44-AN52-150-Sheep!$R$322                                            )&lt;=0),"Alt2-"   &amp;AN51,""),"")</f>
        <v>Born</v>
      </c>
      <c r="AO53" s="440" t="str">
        <f xml:space="preserve">                    IF(AND((AO$44                                  -Sheep!$N$254                               )&gt;(AO$44-AP$44),(AO$44                                  -Sheep!$N$254                                )&lt;=0),"Born","")
&amp;                   IF(AND((AO$44-Sheep!$R$320-Sheep!$N$254                                )&gt;(AO$44-AP$44),(AO$44-Sheep!$R$320-Sheep!$N$254                                )&lt;=0),"WeanStd","")
&amp;                   IF(AND((AO$44-Sheep!$R$321-Sheep!$N$254                                )&gt;(AO$44-AP$44),(AO$44-Sheep!$R$321-Sheep!$N$254                                )&lt;=0),"WeanAlt1","")
&amp;                   IF(AND((AO$44-Sheep!$R$322-Sheep!$N$254                                )&gt;(AO$44-AP$44),(AO$44-Sheep!$R$322-Sheep!$N$254                                )&lt;=0),"WeanAlt2","")
&amp;IFERROR(IF(AND((AO$44-AO52                                                                                     )&gt;(AO$44-AP$44),(AO$44-AO52                                                                                     )&lt;=0),"Join-"    &amp;AO51,""),"")
&amp;IFERROR(IF(AND((AO$44-AO52-INDEX(Sheep!$V$327:$V$334,AO51,1))&gt;(AO$44-AP$44),(AO$44-AO52-INDEX(Sheep!$V$327:$V$334,AO51,1))&lt;=0),"Scan-"  &amp;AO51,""),"")
&amp;IFERROR(IF(AND((AO$44-AO52-150                                                                            )&gt;(AO$44-AP$44),(AO$44-AO52-150                                                                             )&lt;=0),"Birth-" &amp;AO51,""),"")
&amp;IFERROR(IF(AND((AO$44-AO52-150-Sheep!$R$320                                           )&gt;(AO$44-AP$44),(AO$44-AO52-150-Sheep!$R$320                                            )&lt;=0),"Wean-"&amp;AO51,""),"")
&amp;IFERROR(IF(AND((AO$44-AO52-150-Sheep!$R$321                                           )&gt;(AO$44-AP$44),(AO$44-AO52-150-Sheep!$R$321                                            )&lt;=0),"Alt1-"   &amp;AO51,""),"")
&amp;IFERROR(IF(AND((AO$44-AO52-150-Sheep!$R$322                                           )&gt;(AO$44-AP$44),(AO$44-AO52-150-Sheep!$R$322                                            )&lt;=0),"Alt2-"   &amp;AO51,""),"")</f>
        <v/>
      </c>
      <c r="AP53" s="440" t="str">
        <f xml:space="preserve">                    IF(AND((AP$44                                  -Sheep!$N$254                               )&gt;(AP$44-AQ$44),(AP$44                                  -Sheep!$N$254                                )&lt;=0),"Born","")
&amp;                   IF(AND((AP$44-Sheep!$R$320-Sheep!$N$254                                )&gt;(AP$44-AQ$44),(AP$44-Sheep!$R$320-Sheep!$N$254                                )&lt;=0),"WeanStd","")
&amp;                   IF(AND((AP$44-Sheep!$R$321-Sheep!$N$254                                )&gt;(AP$44-AQ$44),(AP$44-Sheep!$R$321-Sheep!$N$254                                )&lt;=0),"WeanAlt1","")
&amp;                   IF(AND((AP$44-Sheep!$R$322-Sheep!$N$254                                )&gt;(AP$44-AQ$44),(AP$44-Sheep!$R$322-Sheep!$N$254                                )&lt;=0),"WeanAlt2","")
&amp;IFERROR(IF(AND((AP$44-AP52                                                                                     )&gt;(AP$44-AQ$44),(AP$44-AP52                                                                                     )&lt;=0),"Join-"    &amp;AP51,""),"")
&amp;IFERROR(IF(AND((AP$44-AP52-INDEX(Sheep!$V$327:$V$334,AP51,1))&gt;(AP$44-AQ$44),(AP$44-AP52-INDEX(Sheep!$V$327:$V$334,AP51,1))&lt;=0),"Scan-"  &amp;AP51,""),"")
&amp;IFERROR(IF(AND((AP$44-AP52-150                                                                            )&gt;(AP$44-AQ$44),(AP$44-AP52-150                                                                             )&lt;=0),"Birth-" &amp;AP51,""),"")
&amp;IFERROR(IF(AND((AP$44-AP52-150-Sheep!$R$320                                           )&gt;(AP$44-AQ$44),(AP$44-AP52-150-Sheep!$R$320                                            )&lt;=0),"Wean-"&amp;AP51,""),"")
&amp;IFERROR(IF(AND((AP$44-AP52-150-Sheep!$R$321                                           )&gt;(AP$44-AQ$44),(AP$44-AP52-150-Sheep!$R$321                                            )&lt;=0),"Alt1-"   &amp;AP51,""),"")
&amp;IFERROR(IF(AND((AP$44-AP52-150-Sheep!$R$322                                           )&gt;(AP$44-AQ$44),(AP$44-AP52-150-Sheep!$R$322                                            )&lt;=0),"Alt2-"   &amp;AP51,""),"")</f>
        <v/>
      </c>
      <c r="AQ53" s="440" t="str">
        <f xml:space="preserve">                    IF(AND((AQ$44                                  -Sheep!$N$254                               )&gt;(AQ$44-AR$44),(AQ$44                                  -Sheep!$N$254                                )&lt;=0),"Born","")
&amp;                   IF(AND((AQ$44-Sheep!$R$320-Sheep!$N$254                                )&gt;(AQ$44-AR$44),(AQ$44-Sheep!$R$320-Sheep!$N$254                                )&lt;=0),"WeanStd","")
&amp;                   IF(AND((AQ$44-Sheep!$R$321-Sheep!$N$254                                )&gt;(AQ$44-AR$44),(AQ$44-Sheep!$R$321-Sheep!$N$254                                )&lt;=0),"WeanAlt1","")
&amp;                   IF(AND((AQ$44-Sheep!$R$322-Sheep!$N$254                                )&gt;(AQ$44-AR$44),(AQ$44-Sheep!$R$322-Sheep!$N$254                                )&lt;=0),"WeanAlt2","")
&amp;IFERROR(IF(AND((AQ$44-AQ52                                                                                     )&gt;(AQ$44-AR$44),(AQ$44-AQ52                                                                                     )&lt;=0),"Join-"    &amp;AQ51,""),"")
&amp;IFERROR(IF(AND((AQ$44-AQ52-INDEX(Sheep!$V$327:$V$334,AQ51,1))&gt;(AQ$44-AR$44),(AQ$44-AQ52-INDEX(Sheep!$V$327:$V$334,AQ51,1))&lt;=0),"Scan-"  &amp;AQ51,""),"")
&amp;IFERROR(IF(AND((AQ$44-AQ52-150                                                                            )&gt;(AQ$44-AR$44),(AQ$44-AQ52-150                                                                             )&lt;=0),"Birth-" &amp;AQ51,""),"")
&amp;IFERROR(IF(AND((AQ$44-AQ52-150-Sheep!$R$320                                           )&gt;(AQ$44-AR$44),(AQ$44-AQ52-150-Sheep!$R$320                                            )&lt;=0),"Wean-"&amp;AQ51,""),"")
&amp;IFERROR(IF(AND((AQ$44-AQ52-150-Sheep!$R$321                                           )&gt;(AQ$44-AR$44),(AQ$44-AQ52-150-Sheep!$R$321                                            )&lt;=0),"Alt1-"   &amp;AQ51,""),"")
&amp;IFERROR(IF(AND((AQ$44-AQ52-150-Sheep!$R$322                                           )&gt;(AQ$44-AR$44),(AQ$44-AQ52-150-Sheep!$R$322                                            )&lt;=0),"Alt2-"   &amp;AQ51,""),"")</f>
        <v/>
      </c>
      <c r="AR53" s="440" t="str">
        <f xml:space="preserve">                    IF(AND((AR$44                                  -Sheep!$N$254                               )&gt;(AR$44-AS$44),(AR$44                                  -Sheep!$N$254                                )&lt;=0),"Born","")
&amp;                   IF(AND((AR$44-Sheep!$R$320-Sheep!$N$254                                )&gt;(AR$44-AS$44),(AR$44-Sheep!$R$320-Sheep!$N$254                                )&lt;=0),"WeanStd","")
&amp;                   IF(AND((AR$44-Sheep!$R$321-Sheep!$N$254                                )&gt;(AR$44-AS$44),(AR$44-Sheep!$R$321-Sheep!$N$254                                )&lt;=0),"WeanAlt1","")
&amp;                   IF(AND((AR$44-Sheep!$R$322-Sheep!$N$254                                )&gt;(AR$44-AS$44),(AR$44-Sheep!$R$322-Sheep!$N$254                                )&lt;=0),"WeanAlt2","")
&amp;IFERROR(IF(AND((AR$44-AR52                                                                                     )&gt;(AR$44-AS$44),(AR$44-AR52                                                                                     )&lt;=0),"Join-"    &amp;AR51,""),"")
&amp;IFERROR(IF(AND((AR$44-AR52-INDEX(Sheep!$V$327:$V$334,AR51,1))&gt;(AR$44-AS$44),(AR$44-AR52-INDEX(Sheep!$V$327:$V$334,AR51,1))&lt;=0),"Scan-"  &amp;AR51,""),"")
&amp;IFERROR(IF(AND((AR$44-AR52-150                                                                            )&gt;(AR$44-AS$44),(AR$44-AR52-150                                                                             )&lt;=0),"Birth-" &amp;AR51,""),"")
&amp;IFERROR(IF(AND((AR$44-AR52-150-Sheep!$R$320                                           )&gt;(AR$44-AS$44),(AR$44-AR52-150-Sheep!$R$320                                            )&lt;=0),"Wean-"&amp;AR51,""),"")
&amp;IFERROR(IF(AND((AR$44-AR52-150-Sheep!$R$321                                           )&gt;(AR$44-AS$44),(AR$44-AR52-150-Sheep!$R$321                                            )&lt;=0),"Alt1-"   &amp;AR51,""),"")
&amp;IFERROR(IF(AND((AR$44-AR52-150-Sheep!$R$322                                           )&gt;(AR$44-AS$44),(AR$44-AR52-150-Sheep!$R$322                                            )&lt;=0),"Alt2-"   &amp;AR51,""),"")</f>
        <v/>
      </c>
      <c r="AS53" s="440" t="str">
        <f xml:space="preserve">                    IF(AND((AS$44                                  -Sheep!$N$254                               )&gt;(AS$44-AT$44),(AS$44                                  -Sheep!$N$254                                )&lt;=0),"Born","")
&amp;                   IF(AND((AS$44-Sheep!$R$320-Sheep!$N$254                                )&gt;(AS$44-AT$44),(AS$44-Sheep!$R$320-Sheep!$N$254                                )&lt;=0),"WeanStd","")
&amp;                   IF(AND((AS$44-Sheep!$R$321-Sheep!$N$254                                )&gt;(AS$44-AT$44),(AS$44-Sheep!$R$321-Sheep!$N$254                                )&lt;=0),"WeanAlt1","")
&amp;                   IF(AND((AS$44-Sheep!$R$322-Sheep!$N$254                                )&gt;(AS$44-AT$44),(AS$44-Sheep!$R$322-Sheep!$N$254                                )&lt;=0),"WeanAlt2","")
&amp;IFERROR(IF(AND((AS$44-AS52                                                                                     )&gt;(AS$44-AT$44),(AS$44-AS52                                                                                     )&lt;=0),"Join-"    &amp;AS51,""),"")
&amp;IFERROR(IF(AND((AS$44-AS52-INDEX(Sheep!$V$327:$V$334,AS51,1))&gt;(AS$44-AT$44),(AS$44-AS52-INDEX(Sheep!$V$327:$V$334,AS51,1))&lt;=0),"Scan-"  &amp;AS51,""),"")
&amp;IFERROR(IF(AND((AS$44-AS52-150                                                                            )&gt;(AS$44-AT$44),(AS$44-AS52-150                                                                             )&lt;=0),"Birth-" &amp;AS51,""),"")
&amp;IFERROR(IF(AND((AS$44-AS52-150-Sheep!$R$320                                           )&gt;(AS$44-AT$44),(AS$44-AS52-150-Sheep!$R$320                                            )&lt;=0),"Wean-"&amp;AS51,""),"")
&amp;IFERROR(IF(AND((AS$44-AS52-150-Sheep!$R$321                                           )&gt;(AS$44-AT$44),(AS$44-AS52-150-Sheep!$R$321                                            )&lt;=0),"Alt1-"   &amp;AS51,""),"")
&amp;IFERROR(IF(AND((AS$44-AS52-150-Sheep!$R$322                                           )&gt;(AS$44-AT$44),(AS$44-AS52-150-Sheep!$R$322                                            )&lt;=0),"Alt2-"   &amp;AS51,""),"")</f>
        <v/>
      </c>
      <c r="AT53" s="440" t="str">
        <f xml:space="preserve">                    IF(AND((AT$44                                  -Sheep!$N$254                               )&gt;(AT$44-AU$44),(AT$44                                  -Sheep!$N$254                                )&lt;=0),"Born","")
&amp;                   IF(AND((AT$44-Sheep!$R$320-Sheep!$N$254                                )&gt;(AT$44-AU$44),(AT$44-Sheep!$R$320-Sheep!$N$254                                )&lt;=0),"WeanStd","")
&amp;                   IF(AND((AT$44-Sheep!$R$321-Sheep!$N$254                                )&gt;(AT$44-AU$44),(AT$44-Sheep!$R$321-Sheep!$N$254                                )&lt;=0),"WeanAlt1","")
&amp;                   IF(AND((AT$44-Sheep!$R$322-Sheep!$N$254                                )&gt;(AT$44-AU$44),(AT$44-Sheep!$R$322-Sheep!$N$254                                )&lt;=0),"WeanAlt2","")
&amp;IFERROR(IF(AND((AT$44-AT52                                                                                     )&gt;(AT$44-AU$44),(AT$44-AT52                                                                                     )&lt;=0),"Join-"    &amp;AT51,""),"")
&amp;IFERROR(IF(AND((AT$44-AT52-INDEX(Sheep!$V$327:$V$334,AT51,1))&gt;(AT$44-AU$44),(AT$44-AT52-INDEX(Sheep!$V$327:$V$334,AT51,1))&lt;=0),"Scan-"  &amp;AT51,""),"")
&amp;IFERROR(IF(AND((AT$44-AT52-150                                                                            )&gt;(AT$44-AU$44),(AT$44-AT52-150                                                                             )&lt;=0),"Birth-" &amp;AT51,""),"")
&amp;IFERROR(IF(AND((AT$44-AT52-150-Sheep!$R$320                                           )&gt;(AT$44-AU$44),(AT$44-AT52-150-Sheep!$R$320                                            )&lt;=0),"Wean-"&amp;AT51,""),"")
&amp;IFERROR(IF(AND((AT$44-AT52-150-Sheep!$R$321                                           )&gt;(AT$44-AU$44),(AT$44-AT52-150-Sheep!$R$321                                            )&lt;=0),"Alt1-"   &amp;AT51,""),"")
&amp;IFERROR(IF(AND((AT$44-AT52-150-Sheep!$R$322                                           )&gt;(AT$44-AU$44),(AT$44-AT52-150-Sheep!$R$322                                            )&lt;=0),"Alt2-"   &amp;AT51,""),"")</f>
        <v/>
      </c>
      <c r="AU53" s="440" t="str">
        <f xml:space="preserve">                    IF(AND((AU$44                                  -Sheep!$N$254                               )&gt;(AU$44-AV$44),(AU$44                                  -Sheep!$N$254                                )&lt;=0),"Born","")
&amp;                   IF(AND((AU$44-Sheep!$R$320-Sheep!$N$254                                )&gt;(AU$44-AV$44),(AU$44-Sheep!$R$320-Sheep!$N$254                                )&lt;=0),"WeanStd","")
&amp;                   IF(AND((AU$44-Sheep!$R$321-Sheep!$N$254                                )&gt;(AU$44-AV$44),(AU$44-Sheep!$R$321-Sheep!$N$254                                )&lt;=0),"WeanAlt1","")
&amp;                   IF(AND((AU$44-Sheep!$R$322-Sheep!$N$254                                )&gt;(AU$44-AV$44),(AU$44-Sheep!$R$322-Sheep!$N$254                                )&lt;=0),"WeanAlt2","")
&amp;IFERROR(IF(AND((AU$44-AU52                                                                                     )&gt;(AU$44-AV$44),(AU$44-AU52                                                                                     )&lt;=0),"Join-"    &amp;AU51,""),"")
&amp;IFERROR(IF(AND((AU$44-AU52-INDEX(Sheep!$V$327:$V$334,AU51,1))&gt;(AU$44-AV$44),(AU$44-AU52-INDEX(Sheep!$V$327:$V$334,AU51,1))&lt;=0),"Scan-"  &amp;AU51,""),"")
&amp;IFERROR(IF(AND((AU$44-AU52-150                                                                            )&gt;(AU$44-AV$44),(AU$44-AU52-150                                                                             )&lt;=0),"Birth-" &amp;AU51,""),"")
&amp;IFERROR(IF(AND((AU$44-AU52-150-Sheep!$R$320                                           )&gt;(AU$44-AV$44),(AU$44-AU52-150-Sheep!$R$320                                            )&lt;=0),"Wean-"&amp;AU51,""),"")
&amp;IFERROR(IF(AND((AU$44-AU52-150-Sheep!$R$321                                           )&gt;(AU$44-AV$44),(AU$44-AU52-150-Sheep!$R$321                                            )&lt;=0),"Alt1-"   &amp;AU51,""),"")
&amp;IFERROR(IF(AND((AU$44-AU52-150-Sheep!$R$322                                           )&gt;(AU$44-AV$44),(AU$44-AU52-150-Sheep!$R$322                                            )&lt;=0),"Alt2-"   &amp;AU51,""),"")</f>
        <v/>
      </c>
      <c r="AV53" s="440" t="str">
        <f xml:space="preserve">                    IF(AND((AV$44                                  -Sheep!$N$254                               )&gt;(AV$44-AW$44),(AV$44                                  -Sheep!$N$254                                )&lt;=0),"Born","")
&amp;                   IF(AND((AV$44-Sheep!$R$320-Sheep!$N$254                                )&gt;(AV$44-AW$44),(AV$44-Sheep!$R$320-Sheep!$N$254                                )&lt;=0),"WeanStd","")
&amp;                   IF(AND((AV$44-Sheep!$R$321-Sheep!$N$254                                )&gt;(AV$44-AW$44),(AV$44-Sheep!$R$321-Sheep!$N$254                                )&lt;=0),"WeanAlt1","")
&amp;                   IF(AND((AV$44-Sheep!$R$322-Sheep!$N$254                                )&gt;(AV$44-AW$44),(AV$44-Sheep!$R$322-Sheep!$N$254                                )&lt;=0),"WeanAlt2","")
&amp;IFERROR(IF(AND((AV$44-AV52                                                                                     )&gt;(AV$44-AW$44),(AV$44-AV52                                                                                     )&lt;=0),"Join-"    &amp;AV51,""),"")
&amp;IFERROR(IF(AND((AV$44-AV52-INDEX(Sheep!$V$327:$V$334,AV51,1))&gt;(AV$44-AW$44),(AV$44-AV52-INDEX(Sheep!$V$327:$V$334,AV51,1))&lt;=0),"Scan-"  &amp;AV51,""),"")
&amp;IFERROR(IF(AND((AV$44-AV52-150                                                                            )&gt;(AV$44-AW$44),(AV$44-AV52-150                                                                             )&lt;=0),"Birth-" &amp;AV51,""),"")
&amp;IFERROR(IF(AND((AV$44-AV52-150-Sheep!$R$320                                           )&gt;(AV$44-AW$44),(AV$44-AV52-150-Sheep!$R$320                                            )&lt;=0),"Wean-"&amp;AV51,""),"")
&amp;IFERROR(IF(AND((AV$44-AV52-150-Sheep!$R$321                                           )&gt;(AV$44-AW$44),(AV$44-AV52-150-Sheep!$R$321                                            )&lt;=0),"Alt1-"   &amp;AV51,""),"")
&amp;IFERROR(IF(AND((AV$44-AV52-150-Sheep!$R$322                                           )&gt;(AV$44-AW$44),(AV$44-AV52-150-Sheep!$R$322                                            )&lt;=0),"Alt2-"   &amp;AV51,""),"")</f>
        <v/>
      </c>
      <c r="AW53" s="440" t="str">
        <f xml:space="preserve">                    IF(AND((AW$44                                  -Sheep!$N$254                               )&gt;(AW$44-AX$44),(AW$44                                  -Sheep!$N$254                                )&lt;=0),"Born","")
&amp;                   IF(AND((AW$44-Sheep!$R$320-Sheep!$N$254                                )&gt;(AW$44-AX$44),(AW$44-Sheep!$R$320-Sheep!$N$254                                )&lt;=0),"WeanStd","")
&amp;                   IF(AND((AW$44-Sheep!$R$321-Sheep!$N$254                                )&gt;(AW$44-AX$44),(AW$44-Sheep!$R$321-Sheep!$N$254                                )&lt;=0),"WeanAlt1","")
&amp;                   IF(AND((AW$44-Sheep!$R$322-Sheep!$N$254                                )&gt;(AW$44-AX$44),(AW$44-Sheep!$R$322-Sheep!$N$254                                )&lt;=0),"WeanAlt2","")
&amp;IFERROR(IF(AND((AW$44-AW52                                                                                     )&gt;(AW$44-AX$44),(AW$44-AW52                                                                                     )&lt;=0),"Join-"    &amp;AW51,""),"")
&amp;IFERROR(IF(AND((AW$44-AW52-INDEX(Sheep!$V$327:$V$334,AW51,1))&gt;(AW$44-AX$44),(AW$44-AW52-INDEX(Sheep!$V$327:$V$334,AW51,1))&lt;=0),"Scan-"  &amp;AW51,""),"")
&amp;IFERROR(IF(AND((AW$44-AW52-150                                                                            )&gt;(AW$44-AX$44),(AW$44-AW52-150                                                                             )&lt;=0),"Birth-" &amp;AW51,""),"")
&amp;IFERROR(IF(AND((AW$44-AW52-150-Sheep!$R$320                                           )&gt;(AW$44-AX$44),(AW$44-AW52-150-Sheep!$R$320                                            )&lt;=0),"Wean-"&amp;AW51,""),"")
&amp;IFERROR(IF(AND((AW$44-AW52-150-Sheep!$R$321                                           )&gt;(AW$44-AX$44),(AW$44-AW52-150-Sheep!$R$321                                            )&lt;=0),"Alt1-"   &amp;AW51,""),"")
&amp;IFERROR(IF(AND((AW$44-AW52-150-Sheep!$R$322                                           )&gt;(AW$44-AX$44),(AW$44-AW52-150-Sheep!$R$322                                            )&lt;=0),"Alt2-"   &amp;AW51,""),"")</f>
        <v/>
      </c>
      <c r="AX53" s="440" t="str">
        <f xml:space="preserve">                    IF(AND((AX$44                                  -Sheep!$N$254                               )&gt;(AX$44-AY$44),(AX$44                                  -Sheep!$N$254                                )&lt;=0),"Born","")
&amp;                   IF(AND((AX$44-Sheep!$R$320-Sheep!$N$254                                )&gt;(AX$44-AY$44),(AX$44-Sheep!$R$320-Sheep!$N$254                                )&lt;=0),"WeanStd","")
&amp;                   IF(AND((AX$44-Sheep!$R$321-Sheep!$N$254                                )&gt;(AX$44-AY$44),(AX$44-Sheep!$R$321-Sheep!$N$254                                )&lt;=0),"WeanAlt1","")
&amp;                   IF(AND((AX$44-Sheep!$R$322-Sheep!$N$254                                )&gt;(AX$44-AY$44),(AX$44-Sheep!$R$322-Sheep!$N$254                                )&lt;=0),"WeanAlt2","")
&amp;IFERROR(IF(AND((AX$44-AX52                                                                                     )&gt;(AX$44-AY$44),(AX$44-AX52                                                                                     )&lt;=0),"Join-"    &amp;AX51,""),"")
&amp;IFERROR(IF(AND((AX$44-AX52-INDEX(Sheep!$V$327:$V$334,AX51,1))&gt;(AX$44-AY$44),(AX$44-AX52-INDEX(Sheep!$V$327:$V$334,AX51,1))&lt;=0),"Scan-"  &amp;AX51,""),"")
&amp;IFERROR(IF(AND((AX$44-AX52-150                                                                            )&gt;(AX$44-AY$44),(AX$44-AX52-150                                                                             )&lt;=0),"Birth-" &amp;AX51,""),"")
&amp;IFERROR(IF(AND((AX$44-AX52-150-Sheep!$R$320                                           )&gt;(AX$44-AY$44),(AX$44-AX52-150-Sheep!$R$320                                            )&lt;=0),"Wean-"&amp;AX51,""),"")
&amp;IFERROR(IF(AND((AX$44-AX52-150-Sheep!$R$321                                           )&gt;(AX$44-AY$44),(AX$44-AX52-150-Sheep!$R$321                                            )&lt;=0),"Alt1-"   &amp;AX51,""),"")
&amp;IFERROR(IF(AND((AX$44-AX52-150-Sheep!$R$322                                           )&gt;(AX$44-AY$44),(AX$44-AX52-150-Sheep!$R$322                                            )&lt;=0),"Alt2-"   &amp;AX51,""),"")</f>
        <v/>
      </c>
      <c r="AY53" s="440" t="str">
        <f xml:space="preserve">                    IF(AND((AY$44                                  -Sheep!$N$254                               )&gt;(AY$44-AZ$44),(AY$44                                  -Sheep!$N$254                                )&lt;=0),"Born","")
&amp;                   IF(AND((AY$44-Sheep!$R$320-Sheep!$N$254                                )&gt;(AY$44-AZ$44),(AY$44-Sheep!$R$320-Sheep!$N$254                                )&lt;=0),"WeanStd","")
&amp;                   IF(AND((AY$44-Sheep!$R$321-Sheep!$N$254                                )&gt;(AY$44-AZ$44),(AY$44-Sheep!$R$321-Sheep!$N$254                                )&lt;=0),"WeanAlt1","")
&amp;                   IF(AND((AY$44-Sheep!$R$322-Sheep!$N$254                                )&gt;(AY$44-AZ$44),(AY$44-Sheep!$R$322-Sheep!$N$254                                )&lt;=0),"WeanAlt2","")
&amp;IFERROR(IF(AND((AY$44-AY52                                                                                     )&gt;(AY$44-AZ$44),(AY$44-AY52                                                                                     )&lt;=0),"Join-"    &amp;AY51,""),"")
&amp;IFERROR(IF(AND((AY$44-AY52-INDEX(Sheep!$V$327:$V$334,AY51,1))&gt;(AY$44-AZ$44),(AY$44-AY52-INDEX(Sheep!$V$327:$V$334,AY51,1))&lt;=0),"Scan-"  &amp;AY51,""),"")
&amp;IFERROR(IF(AND((AY$44-AY52-150                                                                            )&gt;(AY$44-AZ$44),(AY$44-AY52-150                                                                             )&lt;=0),"Birth-" &amp;AY51,""),"")
&amp;IFERROR(IF(AND((AY$44-AY52-150-Sheep!$R$320                                           )&gt;(AY$44-AZ$44),(AY$44-AY52-150-Sheep!$R$320                                            )&lt;=0),"Wean-"&amp;AY51,""),"")
&amp;IFERROR(IF(AND((AY$44-AY52-150-Sheep!$R$321                                           )&gt;(AY$44-AZ$44),(AY$44-AY52-150-Sheep!$R$321                                            )&lt;=0),"Alt1-"   &amp;AY51,""),"")
&amp;IFERROR(IF(AND((AY$44-AY52-150-Sheep!$R$322                                           )&gt;(AY$44-AZ$44),(AY$44-AY52-150-Sheep!$R$322                                            )&lt;=0),"Alt2-"   &amp;AY51,""),"")</f>
        <v/>
      </c>
      <c r="AZ53" s="440" t="str">
        <f xml:space="preserve">                    IF(AND((AZ$44                                  -Sheep!$N$254                               )&gt;(AZ$44-BA$44),(AZ$44                                  -Sheep!$N$254                                )&lt;=0),"Born","")
&amp;                   IF(AND((AZ$44-Sheep!$R$320-Sheep!$N$254                                )&gt;(AZ$44-BA$44),(AZ$44-Sheep!$R$320-Sheep!$N$254                                )&lt;=0),"WeanStd","")
&amp;                   IF(AND((AZ$44-Sheep!$R$321-Sheep!$N$254                                )&gt;(AZ$44-BA$44),(AZ$44-Sheep!$R$321-Sheep!$N$254                                )&lt;=0),"WeanAlt1","")
&amp;                   IF(AND((AZ$44-Sheep!$R$322-Sheep!$N$254                                )&gt;(AZ$44-BA$44),(AZ$44-Sheep!$R$322-Sheep!$N$254                                )&lt;=0),"WeanAlt2","")
&amp;IFERROR(IF(AND((AZ$44-AZ52                                                                                     )&gt;(AZ$44-BA$44),(AZ$44-AZ52                                                                                     )&lt;=0),"Join-"    &amp;AZ51,""),"")
&amp;IFERROR(IF(AND((AZ$44-AZ52-INDEX(Sheep!$V$327:$V$334,AZ51,1))&gt;(AZ$44-BA$44),(AZ$44-AZ52-INDEX(Sheep!$V$327:$V$334,AZ51,1))&lt;=0),"Scan-"  &amp;AZ51,""),"")
&amp;IFERROR(IF(AND((AZ$44-AZ52-150                                                                            )&gt;(AZ$44-BA$44),(AZ$44-AZ52-150                                                                             )&lt;=0),"Birth-" &amp;AZ51,""),"")
&amp;IFERROR(IF(AND((AZ$44-AZ52-150-Sheep!$R$320                                           )&gt;(AZ$44-BA$44),(AZ$44-AZ52-150-Sheep!$R$320                                            )&lt;=0),"Wean-"&amp;AZ51,""),"")
&amp;IFERROR(IF(AND((AZ$44-AZ52-150-Sheep!$R$321                                           )&gt;(AZ$44-BA$44),(AZ$44-AZ52-150-Sheep!$R$321                                            )&lt;=0),"Alt1-"   &amp;AZ51,""),"")
&amp;IFERROR(IF(AND((AZ$44-AZ52-150-Sheep!$R$322                                           )&gt;(AZ$44-BA$44),(AZ$44-AZ52-150-Sheep!$R$322                                            )&lt;=0),"Alt2-"   &amp;AZ51,""),"")</f>
        <v>WeanStd</v>
      </c>
      <c r="BA53" s="440" t="str">
        <f xml:space="preserve">                    IF(AND((BA$44                                  -Sheep!$N$254                               )&gt;(BA$44-BB$44),(BA$44                                  -Sheep!$N$254                                )&lt;=0),"Born","")
&amp;                   IF(AND((BA$44-Sheep!$R$320-Sheep!$N$254                                )&gt;(BA$44-BB$44),(BA$44-Sheep!$R$320-Sheep!$N$254                                )&lt;=0),"WeanStd","")
&amp;                   IF(AND((BA$44-Sheep!$R$321-Sheep!$N$254                                )&gt;(BA$44-BB$44),(BA$44-Sheep!$R$321-Sheep!$N$254                                )&lt;=0),"WeanAlt1","")
&amp;                   IF(AND((BA$44-Sheep!$R$322-Sheep!$N$254                                )&gt;(BA$44-BB$44),(BA$44-Sheep!$R$322-Sheep!$N$254                                )&lt;=0),"WeanAlt2","")
&amp;IFERROR(IF(AND((BA$44-BA52                                                                                     )&gt;(BA$44-BB$44),(BA$44-BA52                                                                                     )&lt;=0),"Join-"    &amp;BA51,""),"")
&amp;IFERROR(IF(AND((BA$44-BA52-INDEX(Sheep!$V$327:$V$334,BA51,1))&gt;(BA$44-BB$44),(BA$44-BA52-INDEX(Sheep!$V$327:$V$334,BA51,1))&lt;=0),"Scan-"  &amp;BA51,""),"")
&amp;IFERROR(IF(AND((BA$44-BA52-150                                                                            )&gt;(BA$44-BB$44),(BA$44-BA52-150                                                                             )&lt;=0),"Birth-" &amp;BA51,""),"")
&amp;IFERROR(IF(AND((BA$44-BA52-150-Sheep!$R$320                                           )&gt;(BA$44-BB$44),(BA$44-BA52-150-Sheep!$R$320                                            )&lt;=0),"Wean-"&amp;BA51,""),"")
&amp;IFERROR(IF(AND((BA$44-BA52-150-Sheep!$R$321                                           )&gt;(BA$44-BB$44),(BA$44-BA52-150-Sheep!$R$321                                            )&lt;=0),"Alt1-"   &amp;BA51,""),"")
&amp;IFERROR(IF(AND((BA$44-BA52-150-Sheep!$R$322                                           )&gt;(BA$44-BB$44),(BA$44-BA52-150-Sheep!$R$322                                            )&lt;=0),"Alt2-"   &amp;BA51,""),"")</f>
        <v/>
      </c>
      <c r="BB53" s="440" t="str">
        <f xml:space="preserve">                    IF(AND((BB$44                                  -Sheep!$N$254                               )&gt;(BB$44-BC$44),(BB$44                                  -Sheep!$N$254                                )&lt;=0),"Born","")
&amp;                   IF(AND((BB$44-Sheep!$R$320-Sheep!$N$254                                )&gt;(BB$44-BC$44),(BB$44-Sheep!$R$320-Sheep!$N$254                                )&lt;=0),"WeanStd","")
&amp;                   IF(AND((BB$44-Sheep!$R$321-Sheep!$N$254                                )&gt;(BB$44-BC$44),(BB$44-Sheep!$R$321-Sheep!$N$254                                )&lt;=0),"WeanAlt1","")
&amp;                   IF(AND((BB$44-Sheep!$R$322-Sheep!$N$254                                )&gt;(BB$44-BC$44),(BB$44-Sheep!$R$322-Sheep!$N$254                                )&lt;=0),"WeanAlt2","")
&amp;IFERROR(IF(AND((BB$44-BB52                                                                                     )&gt;(BB$44-BC$44),(BB$44-BB52                                                                                     )&lt;=0),"Join-"    &amp;BB51,""),"")
&amp;IFERROR(IF(AND((BB$44-BB52-INDEX(Sheep!$V$327:$V$334,BB51,1))&gt;(BB$44-BC$44),(BB$44-BB52-INDEX(Sheep!$V$327:$V$334,BB51,1))&lt;=0),"Scan-"  &amp;BB51,""),"")
&amp;IFERROR(IF(AND((BB$44-BB52-150                                                                            )&gt;(BB$44-BC$44),(BB$44-BB52-150                                                                             )&lt;=0),"Birth-" &amp;BB51,""),"")
&amp;IFERROR(IF(AND((BB$44-BB52-150-Sheep!$R$320                                           )&gt;(BB$44-BC$44),(BB$44-BB52-150-Sheep!$R$320                                            )&lt;=0),"Wean-"&amp;BB51,""),"")
&amp;IFERROR(IF(AND((BB$44-BB52-150-Sheep!$R$321                                           )&gt;(BB$44-BC$44),(BB$44-BB52-150-Sheep!$R$321                                            )&lt;=0),"Alt1-"   &amp;BB51,""),"")
&amp;IFERROR(IF(AND((BB$44-BB52-150-Sheep!$R$322                                           )&gt;(BB$44-BC$44),(BB$44-BB52-150-Sheep!$R$322                                            )&lt;=0),"Alt2-"   &amp;BB51,""),"")</f>
        <v/>
      </c>
      <c r="BC53" s="440" t="str">
        <f xml:space="preserve">                    IF(AND((BC$44                                  -Sheep!$N$254                               )&gt;(BC$44-BD$44),(BC$44                                  -Sheep!$N$254                                )&lt;=0),"Born","")
&amp;                   IF(AND((BC$44-Sheep!$R$320-Sheep!$N$254                                )&gt;(BC$44-BD$44),(BC$44-Sheep!$R$320-Sheep!$N$254                                )&lt;=0),"WeanStd","")
&amp;                   IF(AND((BC$44-Sheep!$R$321-Sheep!$N$254                                )&gt;(BC$44-BD$44),(BC$44-Sheep!$R$321-Sheep!$N$254                                )&lt;=0),"WeanAlt1","")
&amp;                   IF(AND((BC$44-Sheep!$R$322-Sheep!$N$254                                )&gt;(BC$44-BD$44),(BC$44-Sheep!$R$322-Sheep!$N$254                                )&lt;=0),"WeanAlt2","")
&amp;IFERROR(IF(AND((BC$44-BC52                                                                                     )&gt;(BC$44-BD$44),(BC$44-BC52                                                                                     )&lt;=0),"Join-"    &amp;BC51,""),"")
&amp;IFERROR(IF(AND((BC$44-BC52-INDEX(Sheep!$V$327:$V$334,BC51,1))&gt;(BC$44-BD$44),(BC$44-BC52-INDEX(Sheep!$V$327:$V$334,BC51,1))&lt;=0),"Scan-"  &amp;BC51,""),"")
&amp;IFERROR(IF(AND((BC$44-BC52-150                                                                            )&gt;(BC$44-BD$44),(BC$44-BC52-150                                                                             )&lt;=0),"Birth-" &amp;BC51,""),"")
&amp;IFERROR(IF(AND((BC$44-BC52-150-Sheep!$R$320                                           )&gt;(BC$44-BD$44),(BC$44-BC52-150-Sheep!$R$320                                            )&lt;=0),"Wean-"&amp;BC51,""),"")
&amp;IFERROR(IF(AND((BC$44-BC52-150-Sheep!$R$321                                           )&gt;(BC$44-BD$44),(BC$44-BC52-150-Sheep!$R$321                                            )&lt;=0),"Alt1-"   &amp;BC51,""),"")
&amp;IFERROR(IF(AND((BC$44-BC52-150-Sheep!$R$322                                           )&gt;(BC$44-BD$44),(BC$44-BC52-150-Sheep!$R$322                                            )&lt;=0),"Alt2-"   &amp;BC51,""),"")</f>
        <v/>
      </c>
      <c r="BD53" s="440" t="str">
        <f xml:space="preserve">                    IF(AND((BD$44                                  -Sheep!$N$254                               )&gt;(BD$44-BE$44),(BD$44                                  -Sheep!$N$254                                )&lt;=0),"Born","")
&amp;                   IF(AND((BD$44-Sheep!$R$320-Sheep!$N$254                                )&gt;(BD$44-BE$44),(BD$44-Sheep!$R$320-Sheep!$N$254                                )&lt;=0),"WeanStd","")
&amp;                   IF(AND((BD$44-Sheep!$R$321-Sheep!$N$254                                )&gt;(BD$44-BE$44),(BD$44-Sheep!$R$321-Sheep!$N$254                                )&lt;=0),"WeanAlt1","")
&amp;                   IF(AND((BD$44-Sheep!$R$322-Sheep!$N$254                                )&gt;(BD$44-BE$44),(BD$44-Sheep!$R$322-Sheep!$N$254                                )&lt;=0),"WeanAlt2","")
&amp;IFERROR(IF(AND((BD$44-BD52                                                                                     )&gt;(BD$44-BE$44),(BD$44-BD52                                                                                     )&lt;=0),"Join-"    &amp;BD51,""),"")
&amp;IFERROR(IF(AND((BD$44-BD52-INDEX(Sheep!$V$327:$V$334,BD51,1))&gt;(BD$44-BE$44),(BD$44-BD52-INDEX(Sheep!$V$327:$V$334,BD51,1))&lt;=0),"Scan-"  &amp;BD51,""),"")
&amp;IFERROR(IF(AND((BD$44-BD52-150                                                                            )&gt;(BD$44-BE$44),(BD$44-BD52-150                                                                             )&lt;=0),"Birth-" &amp;BD51,""),"")
&amp;IFERROR(IF(AND((BD$44-BD52-150-Sheep!$R$320                                           )&gt;(BD$44-BE$44),(BD$44-BD52-150-Sheep!$R$320                                            )&lt;=0),"Wean-"&amp;BD51,""),"")
&amp;IFERROR(IF(AND((BD$44-BD52-150-Sheep!$R$321                                           )&gt;(BD$44-BE$44),(BD$44-BD52-150-Sheep!$R$321                                            )&lt;=0),"Alt1-"   &amp;BD51,""),"")
&amp;IFERROR(IF(AND((BD$44-BD52-150-Sheep!$R$322                                           )&gt;(BD$44-BE$44),(BD$44-BD52-150-Sheep!$R$322                                            )&lt;=0),"Alt2-"   &amp;BD51,""),"")</f>
        <v/>
      </c>
      <c r="BE53" s="440" t="str">
        <f xml:space="preserve">                    IF(AND((BE$44                                  -Sheep!$N$254                               )&gt;(BE$44-BF$44),(BE$44                                  -Sheep!$N$254                                )&lt;=0),"Born","")
&amp;                   IF(AND((BE$44-Sheep!$R$320-Sheep!$N$254                                )&gt;(BE$44-BF$44),(BE$44-Sheep!$R$320-Sheep!$N$254                                )&lt;=0),"WeanStd","")
&amp;                   IF(AND((BE$44-Sheep!$R$321-Sheep!$N$254                                )&gt;(BE$44-BF$44),(BE$44-Sheep!$R$321-Sheep!$N$254                                )&lt;=0),"WeanAlt1","")
&amp;                   IF(AND((BE$44-Sheep!$R$322-Sheep!$N$254                                )&gt;(BE$44-BF$44),(BE$44-Sheep!$R$322-Sheep!$N$254                                )&lt;=0),"WeanAlt2","")
&amp;IFERROR(IF(AND((BE$44-BE52                                                                                     )&gt;(BE$44-BF$44),(BE$44-BE52                                                                                     )&lt;=0),"Join-"    &amp;BE51,""),"")
&amp;IFERROR(IF(AND((BE$44-BE52-INDEX(Sheep!$V$327:$V$334,BE51,1))&gt;(BE$44-BF$44),(BE$44-BE52-INDEX(Sheep!$V$327:$V$334,BE51,1))&lt;=0),"Scan-"  &amp;BE51,""),"")
&amp;IFERROR(IF(AND((BE$44-BE52-150                                                                            )&gt;(BE$44-BF$44),(BE$44-BE52-150                                                                             )&lt;=0),"Birth-" &amp;BE51,""),"")
&amp;IFERROR(IF(AND((BE$44-BE52-150-Sheep!$R$320                                           )&gt;(BE$44-BF$44),(BE$44-BE52-150-Sheep!$R$320                                            )&lt;=0),"Wean-"&amp;BE51,""),"")
&amp;IFERROR(IF(AND((BE$44-BE52-150-Sheep!$R$321                                           )&gt;(BE$44-BF$44),(BE$44-BE52-150-Sheep!$R$321                                            )&lt;=0),"Alt1-"   &amp;BE51,""),"")
&amp;IFERROR(IF(AND((BE$44-BE52-150-Sheep!$R$322                                           )&gt;(BE$44-BF$44),(BE$44-BE52-150-Sheep!$R$322                                            )&lt;=0),"Alt2-"   &amp;BE51,""),"")</f>
        <v>WeanAlt1</v>
      </c>
      <c r="BF53" s="440" t="str">
        <f xml:space="preserve">                    IF(AND((BF$44                                  -Sheep!$N$254                               )&gt;(BF$44-BG$44),(BF$44                                  -Sheep!$N$254                                )&lt;=0),"Born","")
&amp;                   IF(AND((BF$44-Sheep!$R$320-Sheep!$N$254                                )&gt;(BF$44-BG$44),(BF$44-Sheep!$R$320-Sheep!$N$254                                )&lt;=0),"WeanStd","")
&amp;                   IF(AND((BF$44-Sheep!$R$321-Sheep!$N$254                                )&gt;(BF$44-BG$44),(BF$44-Sheep!$R$321-Sheep!$N$254                                )&lt;=0),"WeanAlt1","")
&amp;                   IF(AND((BF$44-Sheep!$R$322-Sheep!$N$254                                )&gt;(BF$44-BG$44),(BF$44-Sheep!$R$322-Sheep!$N$254                                )&lt;=0),"WeanAlt2","")
&amp;IFERROR(IF(AND((BF$44-BF52                                                                                     )&gt;(BF$44-BG$44),(BF$44-BF52                                                                                     )&lt;=0),"Join-"    &amp;BF51,""),"")
&amp;IFERROR(IF(AND((BF$44-BF52-INDEX(Sheep!$V$327:$V$334,BF51,1))&gt;(BF$44-BG$44),(BF$44-BF52-INDEX(Sheep!$V$327:$V$334,BF51,1))&lt;=0),"Scan-"  &amp;BF51,""),"")
&amp;IFERROR(IF(AND((BF$44-BF52-150                                                                            )&gt;(BF$44-BG$44),(BF$44-BF52-150                                                                             )&lt;=0),"Birth-" &amp;BF51,""),"")
&amp;IFERROR(IF(AND((BF$44-BF52-150-Sheep!$R$320                                           )&gt;(BF$44-BG$44),(BF$44-BF52-150-Sheep!$R$320                                            )&lt;=0),"Wean-"&amp;BF51,""),"")
&amp;IFERROR(IF(AND((BF$44-BF52-150-Sheep!$R$321                                           )&gt;(BF$44-BG$44),(BF$44-BF52-150-Sheep!$R$321                                            )&lt;=0),"Alt1-"   &amp;BF51,""),"")
&amp;IFERROR(IF(AND((BF$44-BF52-150-Sheep!$R$322                                           )&gt;(BF$44-BG$44),(BF$44-BF52-150-Sheep!$R$322                                            )&lt;=0),"Alt2-"   &amp;BF51,""),"")</f>
        <v/>
      </c>
      <c r="BG53" s="440" t="str">
        <f xml:space="preserve">                    IF(AND((BG$44                                  -Sheep!$N$254                               )&gt;(BG$44-BH$44),(BG$44                                  -Sheep!$N$254                                )&lt;=0),"Born","")
&amp;                   IF(AND((BG$44-Sheep!$R$320-Sheep!$N$254                                )&gt;(BG$44-BH$44),(BG$44-Sheep!$R$320-Sheep!$N$254                                )&lt;=0),"WeanStd","")
&amp;                   IF(AND((BG$44-Sheep!$R$321-Sheep!$N$254                                )&gt;(BG$44-BH$44),(BG$44-Sheep!$R$321-Sheep!$N$254                                )&lt;=0),"WeanAlt1","")
&amp;                   IF(AND((BG$44-Sheep!$R$322-Sheep!$N$254                                )&gt;(BG$44-BH$44),(BG$44-Sheep!$R$322-Sheep!$N$254                                )&lt;=0),"WeanAlt2","")
&amp;IFERROR(IF(AND((BG$44-BG52                                                                                     )&gt;(BG$44-BH$44),(BG$44-BG52                                                                                     )&lt;=0),"Join-"    &amp;BG51,""),"")
&amp;IFERROR(IF(AND((BG$44-BG52-INDEX(Sheep!$V$327:$V$334,BG51,1))&gt;(BG$44-BH$44),(BG$44-BG52-INDEX(Sheep!$V$327:$V$334,BG51,1))&lt;=0),"Scan-"  &amp;BG51,""),"")
&amp;IFERROR(IF(AND((BG$44-BG52-150                                                                            )&gt;(BG$44-BH$44),(BG$44-BG52-150                                                                             )&lt;=0),"Birth-" &amp;BG51,""),"")
&amp;IFERROR(IF(AND((BG$44-BG52-150-Sheep!$R$320                                           )&gt;(BG$44-BH$44),(BG$44-BG52-150-Sheep!$R$320                                            )&lt;=0),"Wean-"&amp;BG51,""),"")
&amp;IFERROR(IF(AND((BG$44-BG52-150-Sheep!$R$321                                           )&gt;(BG$44-BH$44),(BG$44-BG52-150-Sheep!$R$321                                            )&lt;=0),"Alt1-"   &amp;BG51,""),"")
&amp;IFERROR(IF(AND((BG$44-BG52-150-Sheep!$R$322                                           )&gt;(BG$44-BH$44),(BG$44-BG52-150-Sheep!$R$322                                            )&lt;=0),"Alt2-"   &amp;BG51,""),"")</f>
        <v/>
      </c>
      <c r="BH53" s="440" t="str">
        <f xml:space="preserve">                    IF(AND((BH$44                                  -Sheep!$N$254                               )&gt;(BH$44-BI$44),(BH$44                                  -Sheep!$N$254                                )&lt;=0),"Born","")
&amp;                   IF(AND((BH$44-Sheep!$R$320-Sheep!$N$254                                )&gt;(BH$44-BI$44),(BH$44-Sheep!$R$320-Sheep!$N$254                                )&lt;=0),"WeanStd","")
&amp;                   IF(AND((BH$44-Sheep!$R$321-Sheep!$N$254                                )&gt;(BH$44-BI$44),(BH$44-Sheep!$R$321-Sheep!$N$254                                )&lt;=0),"WeanAlt1","")
&amp;                   IF(AND((BH$44-Sheep!$R$322-Sheep!$N$254                                )&gt;(BH$44-BI$44),(BH$44-Sheep!$R$322-Sheep!$N$254                                )&lt;=0),"WeanAlt2","")
&amp;IFERROR(IF(AND((BH$44-BH52                                                                                     )&gt;(BH$44-BI$44),(BH$44-BH52                                                                                     )&lt;=0),"Join-"    &amp;BH51,""),"")
&amp;IFERROR(IF(AND((BH$44-BH52-INDEX(Sheep!$V$327:$V$334,BH51,1))&gt;(BH$44-BI$44),(BH$44-BH52-INDEX(Sheep!$V$327:$V$334,BH51,1))&lt;=0),"Scan-"  &amp;BH51,""),"")
&amp;IFERROR(IF(AND((BH$44-BH52-150                                                                            )&gt;(BH$44-BI$44),(BH$44-BH52-150                                                                             )&lt;=0),"Birth-" &amp;BH51,""),"")
&amp;IFERROR(IF(AND((BH$44-BH52-150-Sheep!$R$320                                           )&gt;(BH$44-BI$44),(BH$44-BH52-150-Sheep!$R$320                                            )&lt;=0),"Wean-"&amp;BH51,""),"")
&amp;IFERROR(IF(AND((BH$44-BH52-150-Sheep!$R$321                                           )&gt;(BH$44-BI$44),(BH$44-BH52-150-Sheep!$R$321                                            )&lt;=0),"Alt1-"   &amp;BH51,""),"")
&amp;IFERROR(IF(AND((BH$44-BH52-150-Sheep!$R$322                                           )&gt;(BH$44-BI$44),(BH$44-BH52-150-Sheep!$R$322                                            )&lt;=0),"Alt2-"   &amp;BH51,""),"")</f>
        <v/>
      </c>
      <c r="BI53" s="440" t="str">
        <f xml:space="preserve">                    IF(AND((BI$44                                  -Sheep!$N$254                               )&gt;(BI$44-BJ$44),(BI$44                                  -Sheep!$N$254                                )&lt;=0),"Born","")
&amp;                   IF(AND((BI$44-Sheep!$R$320-Sheep!$N$254                                )&gt;(BI$44-BJ$44),(BI$44-Sheep!$R$320-Sheep!$N$254                                )&lt;=0),"WeanStd","")
&amp;                   IF(AND((BI$44-Sheep!$R$321-Sheep!$N$254                                )&gt;(BI$44-BJ$44),(BI$44-Sheep!$R$321-Sheep!$N$254                                )&lt;=0),"WeanAlt1","")
&amp;                   IF(AND((BI$44-Sheep!$R$322-Sheep!$N$254                                )&gt;(BI$44-BJ$44),(BI$44-Sheep!$R$322-Sheep!$N$254                                )&lt;=0),"WeanAlt2","")
&amp;IFERROR(IF(AND((BI$44-BI52                                                                                     )&gt;(BI$44-BJ$44),(BI$44-BI52                                                                                     )&lt;=0),"Join-"    &amp;BI51,""),"")
&amp;IFERROR(IF(AND((BI$44-BI52-INDEX(Sheep!$V$327:$V$334,BI51,1))&gt;(BI$44-BJ$44),(BI$44-BI52-INDEX(Sheep!$V$327:$V$334,BI51,1))&lt;=0),"Scan-"  &amp;BI51,""),"")
&amp;IFERROR(IF(AND((BI$44-BI52-150                                                                            )&gt;(BI$44-BJ$44),(BI$44-BI52-150                                                                             )&lt;=0),"Birth-" &amp;BI51,""),"")
&amp;IFERROR(IF(AND((BI$44-BI52-150-Sheep!$R$320                                           )&gt;(BI$44-BJ$44),(BI$44-BI52-150-Sheep!$R$320                                            )&lt;=0),"Wean-"&amp;BI51,""),"")
&amp;IFERROR(IF(AND((BI$44-BI52-150-Sheep!$R$321                                           )&gt;(BI$44-BJ$44),(BI$44-BI52-150-Sheep!$R$321                                            )&lt;=0),"Alt1-"   &amp;BI51,""),"")
&amp;IFERROR(IF(AND((BI$44-BI52-150-Sheep!$R$322                                           )&gt;(BI$44-BJ$44),(BI$44-BI52-150-Sheep!$R$322                                            )&lt;=0),"Alt2-"   &amp;BI51,""),"")</f>
        <v>WeanAlt2</v>
      </c>
      <c r="BJ53" s="440" t="str">
        <f xml:space="preserve">                    IF(AND((BJ$44                                  -Sheep!$N$254                               )&gt;(BJ$44-BK$44),(BJ$44                                  -Sheep!$N$254                                )&lt;=0),"Born","")
&amp;                   IF(AND((BJ$44-Sheep!$R$320-Sheep!$N$254                                )&gt;(BJ$44-BK$44),(BJ$44-Sheep!$R$320-Sheep!$N$254                                )&lt;=0),"WeanStd","")
&amp;                   IF(AND((BJ$44-Sheep!$R$321-Sheep!$N$254                                )&gt;(BJ$44-BK$44),(BJ$44-Sheep!$R$321-Sheep!$N$254                                )&lt;=0),"WeanAlt1","")
&amp;                   IF(AND((BJ$44-Sheep!$R$322-Sheep!$N$254                                )&gt;(BJ$44-BK$44),(BJ$44-Sheep!$R$322-Sheep!$N$254                                )&lt;=0),"WeanAlt2","")
&amp;IFERROR(IF(AND((BJ$44-BJ52                                                                                     )&gt;(BJ$44-BK$44),(BJ$44-BJ52                                                                                     )&lt;=0),"Join-"    &amp;BJ51,""),"")
&amp;IFERROR(IF(AND((BJ$44-BJ52-INDEX(Sheep!$V$327:$V$334,BJ51,1))&gt;(BJ$44-BK$44),(BJ$44-BJ52-INDEX(Sheep!$V$327:$V$334,BJ51,1))&lt;=0),"Scan-"  &amp;BJ51,""),"")
&amp;IFERROR(IF(AND((BJ$44-BJ52-150                                                                            )&gt;(BJ$44-BK$44),(BJ$44-BJ52-150                                                                             )&lt;=0),"Birth-" &amp;BJ51,""),"")
&amp;IFERROR(IF(AND((BJ$44-BJ52-150-Sheep!$R$320                                           )&gt;(BJ$44-BK$44),(BJ$44-BJ52-150-Sheep!$R$320                                            )&lt;=0),"Wean-"&amp;BJ51,""),"")
&amp;IFERROR(IF(AND((BJ$44-BJ52-150-Sheep!$R$321                                           )&gt;(BJ$44-BK$44),(BJ$44-BJ52-150-Sheep!$R$321                                            )&lt;=0),"Alt1-"   &amp;BJ51,""),"")
&amp;IFERROR(IF(AND((BJ$44-BJ52-150-Sheep!$R$322                                           )&gt;(BJ$44-BK$44),(BJ$44-BJ52-150-Sheep!$R$322                                            )&lt;=0),"Alt2-"   &amp;BJ51,""),"")</f>
        <v/>
      </c>
      <c r="BK53" s="440" t="str">
        <f xml:space="preserve">                    IF(AND((BK$44                                  -Sheep!$N$254                               )&gt;(BK$44-BL$44),(BK$44                                  -Sheep!$N$254                                )&lt;=0),"Born","")
&amp;                   IF(AND((BK$44-Sheep!$R$320-Sheep!$N$254                                )&gt;(BK$44-BL$44),(BK$44-Sheep!$R$320-Sheep!$N$254                                )&lt;=0),"WeanStd","")
&amp;                   IF(AND((BK$44-Sheep!$R$321-Sheep!$N$254                                )&gt;(BK$44-BL$44),(BK$44-Sheep!$R$321-Sheep!$N$254                                )&lt;=0),"WeanAlt1","")
&amp;                   IF(AND((BK$44-Sheep!$R$322-Sheep!$N$254                                )&gt;(BK$44-BL$44),(BK$44-Sheep!$R$322-Sheep!$N$254                                )&lt;=0),"WeanAlt2","")
&amp;IFERROR(IF(AND((BK$44-BK52                                                                                     )&gt;(BK$44-BL$44),(BK$44-BK52                                                                                     )&lt;=0),"Join-"    &amp;BK51,""),"")
&amp;IFERROR(IF(AND((BK$44-BK52-INDEX(Sheep!$V$327:$V$334,BK51,1))&gt;(BK$44-BL$44),(BK$44-BK52-INDEX(Sheep!$V$327:$V$334,BK51,1))&lt;=0),"Scan-"  &amp;BK51,""),"")
&amp;IFERROR(IF(AND((BK$44-BK52-150                                                                            )&gt;(BK$44-BL$44),(BK$44-BK52-150                                                                             )&lt;=0),"Birth-" &amp;BK51,""),"")
&amp;IFERROR(IF(AND((BK$44-BK52-150-Sheep!$R$320                                           )&gt;(BK$44-BL$44),(BK$44-BK52-150-Sheep!$R$320                                            )&lt;=0),"Wean-"&amp;BK51,""),"")
&amp;IFERROR(IF(AND((BK$44-BK52-150-Sheep!$R$321                                           )&gt;(BK$44-BL$44),(BK$44-BK52-150-Sheep!$R$321                                            )&lt;=0),"Alt1-"   &amp;BK51,""),"")
&amp;IFERROR(IF(AND((BK$44-BK52-150-Sheep!$R$322                                           )&gt;(BK$44-BL$44),(BK$44-BK52-150-Sheep!$R$322                                            )&lt;=0),"Alt2-"   &amp;BK51,""),"")</f>
        <v/>
      </c>
      <c r="BL53" s="440" t="str">
        <f xml:space="preserve">                    IF(AND((BL$44                                  -Sheep!$N$254                               )&gt;(BL$44-BM$44),(BL$44                                  -Sheep!$N$254                                )&lt;=0),"Born","")
&amp;                   IF(AND((BL$44-Sheep!$R$320-Sheep!$N$254                                )&gt;(BL$44-BM$44),(BL$44-Sheep!$R$320-Sheep!$N$254                                )&lt;=0),"WeanStd","")
&amp;                   IF(AND((BL$44-Sheep!$R$321-Sheep!$N$254                                )&gt;(BL$44-BM$44),(BL$44-Sheep!$R$321-Sheep!$N$254                                )&lt;=0),"WeanAlt1","")
&amp;                   IF(AND((BL$44-Sheep!$R$322-Sheep!$N$254                                )&gt;(BL$44-BM$44),(BL$44-Sheep!$R$322-Sheep!$N$254                                )&lt;=0),"WeanAlt2","")
&amp;IFERROR(IF(AND((BL$44-BL52                                                                                     )&gt;(BL$44-BM$44),(BL$44-BL52                                                                                     )&lt;=0),"Join-"    &amp;BL51,""),"")
&amp;IFERROR(IF(AND((BL$44-BL52-INDEX(Sheep!$V$327:$V$334,BL51,1))&gt;(BL$44-BM$44),(BL$44-BL52-INDEX(Sheep!$V$327:$V$334,BL51,1))&lt;=0),"Scan-"  &amp;BL51,""),"")
&amp;IFERROR(IF(AND((BL$44-BL52-150                                                                            )&gt;(BL$44-BM$44),(BL$44-BL52-150                                                                             )&lt;=0),"Birth-" &amp;BL51,""),"")
&amp;IFERROR(IF(AND((BL$44-BL52-150-Sheep!$R$320                                           )&gt;(BL$44-BM$44),(BL$44-BL52-150-Sheep!$R$320                                            )&lt;=0),"Wean-"&amp;BL51,""),"")
&amp;IFERROR(IF(AND((BL$44-BL52-150-Sheep!$R$321                                           )&gt;(BL$44-BM$44),(BL$44-BL52-150-Sheep!$R$321                                            )&lt;=0),"Alt1-"   &amp;BL51,""),"")
&amp;IFERROR(IF(AND((BL$44-BL52-150-Sheep!$R$322                                           )&gt;(BL$44-BM$44),(BL$44-BL52-150-Sheep!$R$322                                            )&lt;=0),"Alt2-"   &amp;BL51,""),"")</f>
        <v/>
      </c>
      <c r="BM53" s="440" t="str">
        <f xml:space="preserve">                    IF(AND((BM$44                                  -Sheep!$N$254                               )&gt;(BM$44-BN$44),(BM$44                                  -Sheep!$N$254                                )&lt;=0),"Born","")
&amp;                   IF(AND((BM$44-Sheep!$R$320-Sheep!$N$254                                )&gt;(BM$44-BN$44),(BM$44-Sheep!$R$320-Sheep!$N$254                                )&lt;=0),"WeanStd","")
&amp;                   IF(AND((BM$44-Sheep!$R$321-Sheep!$N$254                                )&gt;(BM$44-BN$44),(BM$44-Sheep!$R$321-Sheep!$N$254                                )&lt;=0),"WeanAlt1","")
&amp;                   IF(AND((BM$44-Sheep!$R$322-Sheep!$N$254                                )&gt;(BM$44-BN$44),(BM$44-Sheep!$R$322-Sheep!$N$254                                )&lt;=0),"WeanAlt2","")
&amp;IFERROR(IF(AND((BM$44-BM52                                                                                     )&gt;(BM$44-BN$44),(BM$44-BM52                                                                                     )&lt;=0),"Join-"    &amp;BM51,""),"")
&amp;IFERROR(IF(AND((BM$44-BM52-INDEX(Sheep!$V$327:$V$334,BM51,1))&gt;(BM$44-BN$44),(BM$44-BM52-INDEX(Sheep!$V$327:$V$334,BM51,1))&lt;=0),"Scan-"  &amp;BM51,""),"")
&amp;IFERROR(IF(AND((BM$44-BM52-150                                                                            )&gt;(BM$44-BN$44),(BM$44-BM52-150                                                                             )&lt;=0),"Birth-" &amp;BM51,""),"")
&amp;IFERROR(IF(AND((BM$44-BM52-150-Sheep!$R$320                                           )&gt;(BM$44-BN$44),(BM$44-BM52-150-Sheep!$R$320                                            )&lt;=0),"Wean-"&amp;BM51,""),"")
&amp;IFERROR(IF(AND((BM$44-BM52-150-Sheep!$R$321                                           )&gt;(BM$44-BN$44),(BM$44-BM52-150-Sheep!$R$321                                            )&lt;=0),"Alt1-"   &amp;BM51,""),"")
&amp;IFERROR(IF(AND((BM$44-BM52-150-Sheep!$R$322                                           )&gt;(BM$44-BN$44),(BM$44-BM52-150-Sheep!$R$322                                            )&lt;=0),"Alt2-"   &amp;BM51,""),"")</f>
        <v/>
      </c>
      <c r="BN53" s="440" t="str">
        <f xml:space="preserve">                    IF(AND((BN$44                                  -Sheep!$N$254                               )&gt;(BN$44-BO$44),(BN$44                                  -Sheep!$N$254                                )&lt;=0),"Born","")
&amp;                   IF(AND((BN$44-Sheep!$R$320-Sheep!$N$254                                )&gt;(BN$44-BO$44),(BN$44-Sheep!$R$320-Sheep!$N$254                                )&lt;=0),"WeanStd","")
&amp;                   IF(AND((BN$44-Sheep!$R$321-Sheep!$N$254                                )&gt;(BN$44-BO$44),(BN$44-Sheep!$R$321-Sheep!$N$254                                )&lt;=0),"WeanAlt1","")
&amp;                   IF(AND((BN$44-Sheep!$R$322-Sheep!$N$254                                )&gt;(BN$44-BO$44),(BN$44-Sheep!$R$322-Sheep!$N$254                                )&lt;=0),"WeanAlt2","")
&amp;IFERROR(IF(AND((BN$44-BN52                                                                                     )&gt;(BN$44-BO$44),(BN$44-BN52                                                                                     )&lt;=0),"Join-"    &amp;BN51,""),"")
&amp;IFERROR(IF(AND((BN$44-BN52-INDEX(Sheep!$V$327:$V$334,BN51,1))&gt;(BN$44-BO$44),(BN$44-BN52-INDEX(Sheep!$V$327:$V$334,BN51,1))&lt;=0),"Scan-"  &amp;BN51,""),"")
&amp;IFERROR(IF(AND((BN$44-BN52-150                                                                            )&gt;(BN$44-BO$44),(BN$44-BN52-150                                                                             )&lt;=0),"Birth-" &amp;BN51,""),"")
&amp;IFERROR(IF(AND((BN$44-BN52-150-Sheep!$R$320                                           )&gt;(BN$44-BO$44),(BN$44-BN52-150-Sheep!$R$320                                            )&lt;=0),"Wean-"&amp;BN51,""),"")
&amp;IFERROR(IF(AND((BN$44-BN52-150-Sheep!$R$321                                           )&gt;(BN$44-BO$44),(BN$44-BN52-150-Sheep!$R$321                                            )&lt;=0),"Alt1-"   &amp;BN51,""),"")
&amp;IFERROR(IF(AND((BN$44-BN52-150-Sheep!$R$322                                           )&gt;(BN$44-BO$44),(BN$44-BN52-150-Sheep!$R$322                                            )&lt;=0),"Alt2-"   &amp;BN51,""),"")</f>
        <v/>
      </c>
      <c r="BO53" s="440" t="str">
        <f xml:space="preserve">                    IF(AND((BO$44                                  -Sheep!$N$254                               )&gt;(BO$44-BP$44),(BO$44                                  -Sheep!$N$254                                )&lt;=0),"Born","")
&amp;                   IF(AND((BO$44-Sheep!$R$320-Sheep!$N$254                                )&gt;(BO$44-BP$44),(BO$44-Sheep!$R$320-Sheep!$N$254                                )&lt;=0),"WeanStd","")
&amp;                   IF(AND((BO$44-Sheep!$R$321-Sheep!$N$254                                )&gt;(BO$44-BP$44),(BO$44-Sheep!$R$321-Sheep!$N$254                                )&lt;=0),"WeanAlt1","")
&amp;                   IF(AND((BO$44-Sheep!$R$322-Sheep!$N$254                                )&gt;(BO$44-BP$44),(BO$44-Sheep!$R$322-Sheep!$N$254                                )&lt;=0),"WeanAlt2","")
&amp;IFERROR(IF(AND((BO$44-BO52                                                                                     )&gt;(BO$44-BP$44),(BO$44-BO52                                                                                     )&lt;=0),"Join-"    &amp;BO51,""),"")
&amp;IFERROR(IF(AND((BO$44-BO52-INDEX(Sheep!$V$327:$V$334,BO51,1))&gt;(BO$44-BP$44),(BO$44-BO52-INDEX(Sheep!$V$327:$V$334,BO51,1))&lt;=0),"Scan-"  &amp;BO51,""),"")
&amp;IFERROR(IF(AND((BO$44-BO52-150                                                                            )&gt;(BO$44-BP$44),(BO$44-BO52-150                                                                             )&lt;=0),"Birth-" &amp;BO51,""),"")
&amp;IFERROR(IF(AND((BO$44-BO52-150-Sheep!$R$320                                           )&gt;(BO$44-BP$44),(BO$44-BO52-150-Sheep!$R$320                                            )&lt;=0),"Wean-"&amp;BO51,""),"")
&amp;IFERROR(IF(AND((BO$44-BO52-150-Sheep!$R$321                                           )&gt;(BO$44-BP$44),(BO$44-BO52-150-Sheep!$R$321                                            )&lt;=0),"Alt1-"   &amp;BO51,""),"")
&amp;IFERROR(IF(AND((BO$44-BO52-150-Sheep!$R$322                                           )&gt;(BO$44-BP$44),(BO$44-BO52-150-Sheep!$R$322                                            )&lt;=0),"Alt2-"   &amp;BO51,""),"")</f>
        <v/>
      </c>
      <c r="BP53" s="440" t="str">
        <f xml:space="preserve">                    IF(AND((BP$44                                  -Sheep!$N$254                               )&gt;(BP$44-BQ$44),(BP$44                                  -Sheep!$N$254                                )&lt;=0),"Born","")
&amp;                   IF(AND((BP$44-Sheep!$R$320-Sheep!$N$254                                )&gt;(BP$44-BQ$44),(BP$44-Sheep!$R$320-Sheep!$N$254                                )&lt;=0),"WeanStd","")
&amp;                   IF(AND((BP$44-Sheep!$R$321-Sheep!$N$254                                )&gt;(BP$44-BQ$44),(BP$44-Sheep!$R$321-Sheep!$N$254                                )&lt;=0),"WeanAlt1","")
&amp;                   IF(AND((BP$44-Sheep!$R$322-Sheep!$N$254                                )&gt;(BP$44-BQ$44),(BP$44-Sheep!$R$322-Sheep!$N$254                                )&lt;=0),"WeanAlt2","")
&amp;IFERROR(IF(AND((BP$44-BP52                                                                                     )&gt;(BP$44-BQ$44),(BP$44-BP52                                                                                     )&lt;=0),"Join-"    &amp;BP51,""),"")
&amp;IFERROR(IF(AND((BP$44-BP52-INDEX(Sheep!$V$327:$V$334,BP51,1))&gt;(BP$44-BQ$44),(BP$44-BP52-INDEX(Sheep!$V$327:$V$334,BP51,1))&lt;=0),"Scan-"  &amp;BP51,""),"")
&amp;IFERROR(IF(AND((BP$44-BP52-150                                                                            )&gt;(BP$44-BQ$44),(BP$44-BP52-150                                                                             )&lt;=0),"Birth-" &amp;BP51,""),"")
&amp;IFERROR(IF(AND((BP$44-BP52-150-Sheep!$R$320                                           )&gt;(BP$44-BQ$44),(BP$44-BP52-150-Sheep!$R$320                                            )&lt;=0),"Wean-"&amp;BP51,""),"")
&amp;IFERROR(IF(AND((BP$44-BP52-150-Sheep!$R$321                                           )&gt;(BP$44-BQ$44),(BP$44-BP52-150-Sheep!$R$321                                            )&lt;=0),"Alt1-"   &amp;BP51,""),"")
&amp;IFERROR(IF(AND((BP$44-BP52-150-Sheep!$R$322                                           )&gt;(BP$44-BQ$44),(BP$44-BP52-150-Sheep!$R$322                                            )&lt;=0),"Alt2-"   &amp;BP51,""),"")</f>
        <v/>
      </c>
      <c r="BQ53" s="440" t="str">
        <f xml:space="preserve">                    IF(AND((BQ$44                                  -Sheep!$N$254                               )&gt;(BQ$44-BR$44),(BQ$44                                  -Sheep!$N$254                                )&lt;=0),"Born","")
&amp;                   IF(AND((BQ$44-Sheep!$R$320-Sheep!$N$254                                )&gt;(BQ$44-BR$44),(BQ$44-Sheep!$R$320-Sheep!$N$254                                )&lt;=0),"WeanStd","")
&amp;                   IF(AND((BQ$44-Sheep!$R$321-Sheep!$N$254                                )&gt;(BQ$44-BR$44),(BQ$44-Sheep!$R$321-Sheep!$N$254                                )&lt;=0),"WeanAlt1","")
&amp;                   IF(AND((BQ$44-Sheep!$R$322-Sheep!$N$254                                )&gt;(BQ$44-BR$44),(BQ$44-Sheep!$R$322-Sheep!$N$254                                )&lt;=0),"WeanAlt2","")
&amp;IFERROR(IF(AND((BQ$44-BQ52                                                                                     )&gt;(BQ$44-BR$44),(BQ$44-BQ52                                                                                     )&lt;=0),"Join-"    &amp;BQ51,""),"")
&amp;IFERROR(IF(AND((BQ$44-BQ52-INDEX(Sheep!$V$327:$V$334,BQ51,1))&gt;(BQ$44-BR$44),(BQ$44-BQ52-INDEX(Sheep!$V$327:$V$334,BQ51,1))&lt;=0),"Scan-"  &amp;BQ51,""),"")
&amp;IFERROR(IF(AND((BQ$44-BQ52-150                                                                            )&gt;(BQ$44-BR$44),(BQ$44-BQ52-150                                                                             )&lt;=0),"Birth-" &amp;BQ51,""),"")
&amp;IFERROR(IF(AND((BQ$44-BQ52-150-Sheep!$R$320                                           )&gt;(BQ$44-BR$44),(BQ$44-BQ52-150-Sheep!$R$320                                            )&lt;=0),"Wean-"&amp;BQ51,""),"")
&amp;IFERROR(IF(AND((BQ$44-BQ52-150-Sheep!$R$321                                           )&gt;(BQ$44-BR$44),(BQ$44-BQ52-150-Sheep!$R$321                                            )&lt;=0),"Alt1-"   &amp;BQ51,""),"")
&amp;IFERROR(IF(AND((BQ$44-BQ52-150-Sheep!$R$322                                           )&gt;(BQ$44-BR$44),(BQ$44-BQ52-150-Sheep!$R$322                                            )&lt;=0),"Alt2-"   &amp;BQ51,""),"")</f>
        <v/>
      </c>
      <c r="BR53" s="440" t="str">
        <f xml:space="preserve">                    IF(AND((BR$44                                  -Sheep!$N$254                               )&gt;(BR$44-BS$44),(BR$44                                  -Sheep!$N$254                                )&lt;=0),"Born","")
&amp;                   IF(AND((BR$44-Sheep!$R$320-Sheep!$N$254                                )&gt;(BR$44-BS$44),(BR$44-Sheep!$R$320-Sheep!$N$254                                )&lt;=0),"WeanStd","")
&amp;                   IF(AND((BR$44-Sheep!$R$321-Sheep!$N$254                                )&gt;(BR$44-BS$44),(BR$44-Sheep!$R$321-Sheep!$N$254                                )&lt;=0),"WeanAlt1","")
&amp;                   IF(AND((BR$44-Sheep!$R$322-Sheep!$N$254                                )&gt;(BR$44-BS$44),(BR$44-Sheep!$R$322-Sheep!$N$254                                )&lt;=0),"WeanAlt2","")
&amp;IFERROR(IF(AND((BR$44-BR52                                                                                     )&gt;(BR$44-BS$44),(BR$44-BR52                                                                                     )&lt;=0),"Join-"    &amp;BR51,""),"")
&amp;IFERROR(IF(AND((BR$44-BR52-INDEX(Sheep!$V$327:$V$334,BR51,1))&gt;(BR$44-BS$44),(BR$44-BR52-INDEX(Sheep!$V$327:$V$334,BR51,1))&lt;=0),"Scan-"  &amp;BR51,""),"")
&amp;IFERROR(IF(AND((BR$44-BR52-150                                                                            )&gt;(BR$44-BS$44),(BR$44-BR52-150                                                                             )&lt;=0),"Birth-" &amp;BR51,""),"")
&amp;IFERROR(IF(AND((BR$44-BR52-150-Sheep!$R$320                                           )&gt;(BR$44-BS$44),(BR$44-BR52-150-Sheep!$R$320                                            )&lt;=0),"Wean-"&amp;BR51,""),"")
&amp;IFERROR(IF(AND((BR$44-BR52-150-Sheep!$R$321                                           )&gt;(BR$44-BS$44),(BR$44-BR52-150-Sheep!$R$321                                            )&lt;=0),"Alt1-"   &amp;BR51,""),"")
&amp;IFERROR(IF(AND((BR$44-BR52-150-Sheep!$R$322                                           )&gt;(BR$44-BS$44),(BR$44-BR52-150-Sheep!$R$322                                            )&lt;=0),"Alt2-"   &amp;BR51,""),"")</f>
        <v>Join-1</v>
      </c>
      <c r="BS53" s="440" t="str">
        <f xml:space="preserve">                    IF(AND((BS$44                                  -Sheep!$N$254                               )&gt;(BS$44-BT$44),(BS$44                                  -Sheep!$N$254                                )&lt;=0),"Born","")
&amp;                   IF(AND((BS$44-Sheep!$R$320-Sheep!$N$254                                )&gt;(BS$44-BT$44),(BS$44-Sheep!$R$320-Sheep!$N$254                                )&lt;=0),"WeanStd","")
&amp;                   IF(AND((BS$44-Sheep!$R$321-Sheep!$N$254                                )&gt;(BS$44-BT$44),(BS$44-Sheep!$R$321-Sheep!$N$254                                )&lt;=0),"WeanAlt1","")
&amp;                   IF(AND((BS$44-Sheep!$R$322-Sheep!$N$254                                )&gt;(BS$44-BT$44),(BS$44-Sheep!$R$322-Sheep!$N$254                                )&lt;=0),"WeanAlt2","")
&amp;IFERROR(IF(AND((BS$44-BS52                                                                                     )&gt;(BS$44-BT$44),(BS$44-BS52                                                                                     )&lt;=0),"Join-"    &amp;BS51,""),"")
&amp;IFERROR(IF(AND((BS$44-BS52-INDEX(Sheep!$V$327:$V$334,BS51,1))&gt;(BS$44-BT$44),(BS$44-BS52-INDEX(Sheep!$V$327:$V$334,BS51,1))&lt;=0),"Scan-"  &amp;BS51,""),"")
&amp;IFERROR(IF(AND((BS$44-BS52-150                                                                            )&gt;(BS$44-BT$44),(BS$44-BS52-150                                                                             )&lt;=0),"Birth-" &amp;BS51,""),"")
&amp;IFERROR(IF(AND((BS$44-BS52-150-Sheep!$R$320                                           )&gt;(BS$44-BT$44),(BS$44-BS52-150-Sheep!$R$320                                            )&lt;=0),"Wean-"&amp;BS51,""),"")
&amp;IFERROR(IF(AND((BS$44-BS52-150-Sheep!$R$321                                           )&gt;(BS$44-BT$44),(BS$44-BS52-150-Sheep!$R$321                                            )&lt;=0),"Alt1-"   &amp;BS51,""),"")
&amp;IFERROR(IF(AND((BS$44-BS52-150-Sheep!$R$322                                           )&gt;(BS$44-BT$44),(BS$44-BS52-150-Sheep!$R$322                                            )&lt;=0),"Alt2-"   &amp;BS51,""),"")</f>
        <v/>
      </c>
      <c r="BT53" s="440" t="str">
        <f xml:space="preserve">                    IF(AND((BT$44                                  -Sheep!$N$254                               )&gt;(BT$44-BU$44),(BT$44                                  -Sheep!$N$254                                )&lt;=0),"Born","")
&amp;                   IF(AND((BT$44-Sheep!$R$320-Sheep!$N$254                                )&gt;(BT$44-BU$44),(BT$44-Sheep!$R$320-Sheep!$N$254                                )&lt;=0),"WeanStd","")
&amp;                   IF(AND((BT$44-Sheep!$R$321-Sheep!$N$254                                )&gt;(BT$44-BU$44),(BT$44-Sheep!$R$321-Sheep!$N$254                                )&lt;=0),"WeanAlt1","")
&amp;                   IF(AND((BT$44-Sheep!$R$322-Sheep!$N$254                                )&gt;(BT$44-BU$44),(BT$44-Sheep!$R$322-Sheep!$N$254                                )&lt;=0),"WeanAlt2","")
&amp;IFERROR(IF(AND((BT$44-BT52                                                                                     )&gt;(BT$44-BU$44),(BT$44-BT52                                                                                     )&lt;=0),"Join-"    &amp;BT51,""),"")
&amp;IFERROR(IF(AND((BT$44-BT52-INDEX(Sheep!$V$327:$V$334,BT51,1))&gt;(BT$44-BU$44),(BT$44-BT52-INDEX(Sheep!$V$327:$V$334,BT51,1))&lt;=0),"Scan-"  &amp;BT51,""),"")
&amp;IFERROR(IF(AND((BT$44-BT52-150                                                                            )&gt;(BT$44-BU$44),(BT$44-BT52-150                                                                             )&lt;=0),"Birth-" &amp;BT51,""),"")
&amp;IFERROR(IF(AND((BT$44-BT52-150-Sheep!$R$320                                           )&gt;(BT$44-BU$44),(BT$44-BT52-150-Sheep!$R$320                                            )&lt;=0),"Wean-"&amp;BT51,""),"")
&amp;IFERROR(IF(AND((BT$44-BT52-150-Sheep!$R$321                                           )&gt;(BT$44-BU$44),(BT$44-BT52-150-Sheep!$R$321                                            )&lt;=0),"Alt1-"   &amp;BT51,""),"")
&amp;IFERROR(IF(AND((BT$44-BT52-150-Sheep!$R$322                                           )&gt;(BT$44-BU$44),(BT$44-BT52-150-Sheep!$R$322                                            )&lt;=0),"Alt2-"   &amp;BT51,""),"")</f>
        <v/>
      </c>
      <c r="BU53" s="440" t="str">
        <f xml:space="preserve">                    IF(AND((BU$44                                  -Sheep!$N$254                               )&gt;(BU$44-BV$44),(BU$44                                  -Sheep!$N$254                                )&lt;=0),"Born","")
&amp;                   IF(AND((BU$44-Sheep!$R$320-Sheep!$N$254                                )&gt;(BU$44-BV$44),(BU$44-Sheep!$R$320-Sheep!$N$254                                )&lt;=0),"WeanStd","")
&amp;                   IF(AND((BU$44-Sheep!$R$321-Sheep!$N$254                                )&gt;(BU$44-BV$44),(BU$44-Sheep!$R$321-Sheep!$N$254                                )&lt;=0),"WeanAlt1","")
&amp;                   IF(AND((BU$44-Sheep!$R$322-Sheep!$N$254                                )&gt;(BU$44-BV$44),(BU$44-Sheep!$R$322-Sheep!$N$254                                )&lt;=0),"WeanAlt2","")
&amp;IFERROR(IF(AND((BU$44-BU52                                                                                     )&gt;(BU$44-BV$44),(BU$44-BU52                                                                                     )&lt;=0),"Join-"    &amp;BU51,""),"")
&amp;IFERROR(IF(AND((BU$44-BU52-INDEX(Sheep!$V$327:$V$334,BU51,1))&gt;(BU$44-BV$44),(BU$44-BU52-INDEX(Sheep!$V$327:$V$334,BU51,1))&lt;=0),"Scan-"  &amp;BU51,""),"")
&amp;IFERROR(IF(AND((BU$44-BU52-150                                                                            )&gt;(BU$44-BV$44),(BU$44-BU52-150                                                                             )&lt;=0),"Birth-" &amp;BU51,""),"")
&amp;IFERROR(IF(AND((BU$44-BU52-150-Sheep!$R$320                                           )&gt;(BU$44-BV$44),(BU$44-BU52-150-Sheep!$R$320                                            )&lt;=0),"Wean-"&amp;BU51,""),"")
&amp;IFERROR(IF(AND((BU$44-BU52-150-Sheep!$R$321                                           )&gt;(BU$44-BV$44),(BU$44-BU52-150-Sheep!$R$321                                            )&lt;=0),"Alt1-"   &amp;BU51,""),"")
&amp;IFERROR(IF(AND((BU$44-BU52-150-Sheep!$R$322                                           )&gt;(BU$44-BV$44),(BU$44-BU52-150-Sheep!$R$322                                            )&lt;=0),"Alt2-"   &amp;BU51,""),"")</f>
        <v/>
      </c>
      <c r="BV53" s="440" t="str">
        <f xml:space="preserve">                    IF(AND((BV$44                                  -Sheep!$N$254                               )&gt;(BV$44-BW$44),(BV$44                                  -Sheep!$N$254                                )&lt;=0),"Born","")
&amp;                   IF(AND((BV$44-Sheep!$R$320-Sheep!$N$254                                )&gt;(BV$44-BW$44),(BV$44-Sheep!$R$320-Sheep!$N$254                                )&lt;=0),"WeanStd","")
&amp;                   IF(AND((BV$44-Sheep!$R$321-Sheep!$N$254                                )&gt;(BV$44-BW$44),(BV$44-Sheep!$R$321-Sheep!$N$254                                )&lt;=0),"WeanAlt1","")
&amp;                   IF(AND((BV$44-Sheep!$R$322-Sheep!$N$254                                )&gt;(BV$44-BW$44),(BV$44-Sheep!$R$322-Sheep!$N$254                                )&lt;=0),"WeanAlt2","")
&amp;IFERROR(IF(AND((BV$44-BV52                                                                                     )&gt;(BV$44-BW$44),(BV$44-BV52                                                                                     )&lt;=0),"Join-"    &amp;BV51,""),"")
&amp;IFERROR(IF(AND((BV$44-BV52-INDEX(Sheep!$V$327:$V$334,BV51,1))&gt;(BV$44-BW$44),(BV$44-BV52-INDEX(Sheep!$V$327:$V$334,BV51,1))&lt;=0),"Scan-"  &amp;BV51,""),"")
&amp;IFERROR(IF(AND((BV$44-BV52-150                                                                            )&gt;(BV$44-BW$44),(BV$44-BV52-150                                                                             )&lt;=0),"Birth-" &amp;BV51,""),"")
&amp;IFERROR(IF(AND((BV$44-BV52-150-Sheep!$R$320                                           )&gt;(BV$44-BW$44),(BV$44-BV52-150-Sheep!$R$320                                            )&lt;=0),"Wean-"&amp;BV51,""),"")
&amp;IFERROR(IF(AND((BV$44-BV52-150-Sheep!$R$321                                           )&gt;(BV$44-BW$44),(BV$44-BV52-150-Sheep!$R$321                                            )&lt;=0),"Alt1-"   &amp;BV51,""),"")
&amp;IFERROR(IF(AND((BV$44-BV52-150-Sheep!$R$322                                           )&gt;(BV$44-BW$44),(BV$44-BV52-150-Sheep!$R$322                                            )&lt;=0),"Alt2-"   &amp;BV51,""),"")</f>
        <v/>
      </c>
      <c r="BW53" s="440" t="str">
        <f xml:space="preserve">                    IF(AND((BW$44                                  -Sheep!$N$254                               )&gt;(BW$44-BX$44),(BW$44                                  -Sheep!$N$254                                )&lt;=0),"Born","")
&amp;                   IF(AND((BW$44-Sheep!$R$320-Sheep!$N$254                                )&gt;(BW$44-BX$44),(BW$44-Sheep!$R$320-Sheep!$N$254                                )&lt;=0),"WeanStd","")
&amp;                   IF(AND((BW$44-Sheep!$R$321-Sheep!$N$254                                )&gt;(BW$44-BX$44),(BW$44-Sheep!$R$321-Sheep!$N$254                                )&lt;=0),"WeanAlt1","")
&amp;                   IF(AND((BW$44-Sheep!$R$322-Sheep!$N$254                                )&gt;(BW$44-BX$44),(BW$44-Sheep!$R$322-Sheep!$N$254                                )&lt;=0),"WeanAlt2","")
&amp;IFERROR(IF(AND((BW$44-BW52                                                                                     )&gt;(BW$44-BX$44),(BW$44-BW52                                                                                     )&lt;=0),"Join-"    &amp;BW51,""),"")
&amp;IFERROR(IF(AND((BW$44-BW52-INDEX(Sheep!$V$327:$V$334,BW51,1))&gt;(BW$44-BX$44),(BW$44-BW52-INDEX(Sheep!$V$327:$V$334,BW51,1))&lt;=0),"Scan-"  &amp;BW51,""),"")
&amp;IFERROR(IF(AND((BW$44-BW52-150                                                                            )&gt;(BW$44-BX$44),(BW$44-BW52-150                                                                             )&lt;=0),"Birth-" &amp;BW51,""),"")
&amp;IFERROR(IF(AND((BW$44-BW52-150-Sheep!$R$320                                           )&gt;(BW$44-BX$44),(BW$44-BW52-150-Sheep!$R$320                                            )&lt;=0),"Wean-"&amp;BW51,""),"")
&amp;IFERROR(IF(AND((BW$44-BW52-150-Sheep!$R$321                                           )&gt;(BW$44-BX$44),(BW$44-BW52-150-Sheep!$R$321                                            )&lt;=0),"Alt1-"   &amp;BW51,""),"")
&amp;IFERROR(IF(AND((BW$44-BW52-150-Sheep!$R$322                                           )&gt;(BW$44-BX$44),(BW$44-BW52-150-Sheep!$R$322                                            )&lt;=0),"Alt2-"   &amp;BW51,""),"")</f>
        <v/>
      </c>
      <c r="BX53" s="440" t="str">
        <f xml:space="preserve">                    IF(AND((BX$44                                  -Sheep!$N$254                               )&gt;(BX$44-BY$44),(BX$44                                  -Sheep!$N$254                                )&lt;=0),"Born","")
&amp;                   IF(AND((BX$44-Sheep!$R$320-Sheep!$N$254                                )&gt;(BX$44-BY$44),(BX$44-Sheep!$R$320-Sheep!$N$254                                )&lt;=0),"WeanStd","")
&amp;                   IF(AND((BX$44-Sheep!$R$321-Sheep!$N$254                                )&gt;(BX$44-BY$44),(BX$44-Sheep!$R$321-Sheep!$N$254                                )&lt;=0),"WeanAlt1","")
&amp;                   IF(AND((BX$44-Sheep!$R$322-Sheep!$N$254                                )&gt;(BX$44-BY$44),(BX$44-Sheep!$R$322-Sheep!$N$254                                )&lt;=0),"WeanAlt2","")
&amp;IFERROR(IF(AND((BX$44-BX52                                                                                     )&gt;(BX$44-BY$44),(BX$44-BX52                                                                                     )&lt;=0),"Join-"    &amp;BX51,""),"")
&amp;IFERROR(IF(AND((BX$44-BX52-INDEX(Sheep!$V$327:$V$334,BX51,1))&gt;(BX$44-BY$44),(BX$44-BX52-INDEX(Sheep!$V$327:$V$334,BX51,1))&lt;=0),"Scan-"  &amp;BX51,""),"")
&amp;IFERROR(IF(AND((BX$44-BX52-150                                                                            )&gt;(BX$44-BY$44),(BX$44-BX52-150                                                                             )&lt;=0),"Birth-" &amp;BX51,""),"")
&amp;IFERROR(IF(AND((BX$44-BX52-150-Sheep!$R$320                                           )&gt;(BX$44-BY$44),(BX$44-BX52-150-Sheep!$R$320                                            )&lt;=0),"Wean-"&amp;BX51,""),"")
&amp;IFERROR(IF(AND((BX$44-BX52-150-Sheep!$R$321                                           )&gt;(BX$44-BY$44),(BX$44-BX52-150-Sheep!$R$321                                            )&lt;=0),"Alt1-"   &amp;BX51,""),"")
&amp;IFERROR(IF(AND((BX$44-BX52-150-Sheep!$R$322                                           )&gt;(BX$44-BY$44),(BX$44-BX52-150-Sheep!$R$322                                            )&lt;=0),"Alt2-"   &amp;BX51,""),"")</f>
        <v/>
      </c>
      <c r="BY53" s="440" t="str">
        <f xml:space="preserve">                    IF(AND((BY$44                                  -Sheep!$N$254                               )&gt;(BY$44-BZ$44),(BY$44                                  -Sheep!$N$254                                )&lt;=0),"Born","")
&amp;                   IF(AND((BY$44-Sheep!$R$320-Sheep!$N$254                                )&gt;(BY$44-BZ$44),(BY$44-Sheep!$R$320-Sheep!$N$254                                )&lt;=0),"WeanStd","")
&amp;                   IF(AND((BY$44-Sheep!$R$321-Sheep!$N$254                                )&gt;(BY$44-BZ$44),(BY$44-Sheep!$R$321-Sheep!$N$254                                )&lt;=0),"WeanAlt1","")
&amp;                   IF(AND((BY$44-Sheep!$R$322-Sheep!$N$254                                )&gt;(BY$44-BZ$44),(BY$44-Sheep!$R$322-Sheep!$N$254                                )&lt;=0),"WeanAlt2","")
&amp;IFERROR(IF(AND((BY$44-BY52                                                                                     )&gt;(BY$44-BZ$44),(BY$44-BY52                                                                                     )&lt;=0),"Join-"    &amp;BY51,""),"")
&amp;IFERROR(IF(AND((BY$44-BY52-INDEX(Sheep!$V$327:$V$334,BY51,1))&gt;(BY$44-BZ$44),(BY$44-BY52-INDEX(Sheep!$V$327:$V$334,BY51,1))&lt;=0),"Scan-"  &amp;BY51,""),"")
&amp;IFERROR(IF(AND((BY$44-BY52-150                                                                            )&gt;(BY$44-BZ$44),(BY$44-BY52-150                                                                             )&lt;=0),"Birth-" &amp;BY51,""),"")
&amp;IFERROR(IF(AND((BY$44-BY52-150-Sheep!$R$320                                           )&gt;(BY$44-BZ$44),(BY$44-BY52-150-Sheep!$R$320                                            )&lt;=0),"Wean-"&amp;BY51,""),"")
&amp;IFERROR(IF(AND((BY$44-BY52-150-Sheep!$R$321                                           )&gt;(BY$44-BZ$44),(BY$44-BY52-150-Sheep!$R$321                                            )&lt;=0),"Alt1-"   &amp;BY51,""),"")
&amp;IFERROR(IF(AND((BY$44-BY52-150-Sheep!$R$322                                           )&gt;(BY$44-BZ$44),(BY$44-BY52-150-Sheep!$R$322                                            )&lt;=0),"Alt2-"   &amp;BY51,""),"")</f>
        <v/>
      </c>
      <c r="BZ53" s="440" t="str">
        <f xml:space="preserve">                    IF(AND((BZ$44                                  -Sheep!$N$254                               )&gt;(BZ$44-CA$44),(BZ$44                                  -Sheep!$N$254                                )&lt;=0),"Born","")
&amp;                   IF(AND((BZ$44-Sheep!$R$320-Sheep!$N$254                                )&gt;(BZ$44-CA$44),(BZ$44-Sheep!$R$320-Sheep!$N$254                                )&lt;=0),"WeanStd","")
&amp;                   IF(AND((BZ$44-Sheep!$R$321-Sheep!$N$254                                )&gt;(BZ$44-CA$44),(BZ$44-Sheep!$R$321-Sheep!$N$254                                )&lt;=0),"WeanAlt1","")
&amp;                   IF(AND((BZ$44-Sheep!$R$322-Sheep!$N$254                                )&gt;(BZ$44-CA$44),(BZ$44-Sheep!$R$322-Sheep!$N$254                                )&lt;=0),"WeanAlt2","")
&amp;IFERROR(IF(AND((BZ$44-BZ52                                                                                     )&gt;(BZ$44-CA$44),(BZ$44-BZ52                                                                                     )&lt;=0),"Join-"    &amp;BZ51,""),"")
&amp;IFERROR(IF(AND((BZ$44-BZ52-INDEX(Sheep!$V$327:$V$334,BZ51,1))&gt;(BZ$44-CA$44),(BZ$44-BZ52-INDEX(Sheep!$V$327:$V$334,BZ51,1))&lt;=0),"Scan-"  &amp;BZ51,""),"")
&amp;IFERROR(IF(AND((BZ$44-BZ52-150                                                                            )&gt;(BZ$44-CA$44),(BZ$44-BZ52-150                                                                             )&lt;=0),"Birth-" &amp;BZ51,""),"")
&amp;IFERROR(IF(AND((BZ$44-BZ52-150-Sheep!$R$320                                           )&gt;(BZ$44-CA$44),(BZ$44-BZ52-150-Sheep!$R$320                                            )&lt;=0),"Wean-"&amp;BZ51,""),"")
&amp;IFERROR(IF(AND((BZ$44-BZ52-150-Sheep!$R$321                                           )&gt;(BZ$44-CA$44),(BZ$44-BZ52-150-Sheep!$R$321                                            )&lt;=0),"Alt1-"   &amp;BZ51,""),"")
&amp;IFERROR(IF(AND((BZ$44-BZ52-150-Sheep!$R$322                                           )&gt;(BZ$44-CA$44),(BZ$44-BZ52-150-Sheep!$R$322                                            )&lt;=0),"Alt2-"   &amp;BZ51,""),"")</f>
        <v/>
      </c>
      <c r="CA53" s="440" t="str">
        <f xml:space="preserve">                    IF(AND((CA$44                                  -Sheep!$N$254                               )&gt;(CA$44-CB$44),(CA$44                                  -Sheep!$N$254                                )&lt;=0),"Born","")
&amp;                   IF(AND((CA$44-Sheep!$R$320-Sheep!$N$254                                )&gt;(CA$44-CB$44),(CA$44-Sheep!$R$320-Sheep!$N$254                                )&lt;=0),"WeanStd","")
&amp;                   IF(AND((CA$44-Sheep!$R$321-Sheep!$N$254                                )&gt;(CA$44-CB$44),(CA$44-Sheep!$R$321-Sheep!$N$254                                )&lt;=0),"WeanAlt1","")
&amp;                   IF(AND((CA$44-Sheep!$R$322-Sheep!$N$254                                )&gt;(CA$44-CB$44),(CA$44-Sheep!$R$322-Sheep!$N$254                                )&lt;=0),"WeanAlt2","")
&amp;IFERROR(IF(AND((CA$44-CA52                                                                                     )&gt;(CA$44-CB$44),(CA$44-CA52                                                                                     )&lt;=0),"Join-"    &amp;CA51,""),"")
&amp;IFERROR(IF(AND((CA$44-CA52-INDEX(Sheep!$V$327:$V$334,CA51,1))&gt;(CA$44-CB$44),(CA$44-CA52-INDEX(Sheep!$V$327:$V$334,CA51,1))&lt;=0),"Scan-"  &amp;CA51,""),"")
&amp;IFERROR(IF(AND((CA$44-CA52-150                                                                            )&gt;(CA$44-CB$44),(CA$44-CA52-150                                                                             )&lt;=0),"Birth-" &amp;CA51,""),"")
&amp;IFERROR(IF(AND((CA$44-CA52-150-Sheep!$R$320                                           )&gt;(CA$44-CB$44),(CA$44-CA52-150-Sheep!$R$320                                            )&lt;=0),"Wean-"&amp;CA51,""),"")
&amp;IFERROR(IF(AND((CA$44-CA52-150-Sheep!$R$321                                           )&gt;(CA$44-CB$44),(CA$44-CA52-150-Sheep!$R$321                                            )&lt;=0),"Alt1-"   &amp;CA51,""),"")
&amp;IFERROR(IF(AND((CA$44-CA52-150-Sheep!$R$322                                           )&gt;(CA$44-CB$44),(CA$44-CA52-150-Sheep!$R$322                                            )&lt;=0),"Alt2-"   &amp;CA51,""),"")</f>
        <v/>
      </c>
      <c r="CB53" s="440" t="str">
        <f xml:space="preserve">                    IF(AND((CB$44                                  -Sheep!$N$254                               )&gt;(CB$44-CC$44),(CB$44                                  -Sheep!$N$254                                )&lt;=0),"Born","")
&amp;                   IF(AND((CB$44-Sheep!$R$320-Sheep!$N$254                                )&gt;(CB$44-CC$44),(CB$44-Sheep!$R$320-Sheep!$N$254                                )&lt;=0),"WeanStd","")
&amp;                   IF(AND((CB$44-Sheep!$R$321-Sheep!$N$254                                )&gt;(CB$44-CC$44),(CB$44-Sheep!$R$321-Sheep!$N$254                                )&lt;=0),"WeanAlt1","")
&amp;                   IF(AND((CB$44-Sheep!$R$322-Sheep!$N$254                                )&gt;(CB$44-CC$44),(CB$44-Sheep!$R$322-Sheep!$N$254                                )&lt;=0),"WeanAlt2","")
&amp;IFERROR(IF(AND((CB$44-CB52                                                                                     )&gt;(CB$44-CC$44),(CB$44-CB52                                                                                     )&lt;=0),"Join-"    &amp;CB51,""),"")
&amp;IFERROR(IF(AND((CB$44-CB52-INDEX(Sheep!$V$327:$V$334,CB51,1))&gt;(CB$44-CC$44),(CB$44-CB52-INDEX(Sheep!$V$327:$V$334,CB51,1))&lt;=0),"Scan-"  &amp;CB51,""),"")
&amp;IFERROR(IF(AND((CB$44-CB52-150                                                                            )&gt;(CB$44-CC$44),(CB$44-CB52-150                                                                             )&lt;=0),"Birth-" &amp;CB51,""),"")
&amp;IFERROR(IF(AND((CB$44-CB52-150-Sheep!$R$320                                           )&gt;(CB$44-CC$44),(CB$44-CB52-150-Sheep!$R$320                                            )&lt;=0),"Wean-"&amp;CB51,""),"")
&amp;IFERROR(IF(AND((CB$44-CB52-150-Sheep!$R$321                                           )&gt;(CB$44-CC$44),(CB$44-CB52-150-Sheep!$R$321                                            )&lt;=0),"Alt1-"   &amp;CB51,""),"")
&amp;IFERROR(IF(AND((CB$44-CB52-150-Sheep!$R$322                                           )&gt;(CB$44-CC$44),(CB$44-CB52-150-Sheep!$R$322                                            )&lt;=0),"Alt2-"   &amp;CB51,""),"")</f>
        <v>Scan-1</v>
      </c>
      <c r="CC53" s="440" t="str">
        <f xml:space="preserve">                    IF(AND((CC$44                                  -Sheep!$N$254                               )&gt;(CC$44-CD$44),(CC$44                                  -Sheep!$N$254                                )&lt;=0),"Born","")
&amp;                   IF(AND((CC$44-Sheep!$R$320-Sheep!$N$254                                )&gt;(CC$44-CD$44),(CC$44-Sheep!$R$320-Sheep!$N$254                                )&lt;=0),"WeanStd","")
&amp;                   IF(AND((CC$44-Sheep!$R$321-Sheep!$N$254                                )&gt;(CC$44-CD$44),(CC$44-Sheep!$R$321-Sheep!$N$254                                )&lt;=0),"WeanAlt1","")
&amp;                   IF(AND((CC$44-Sheep!$R$322-Sheep!$N$254                                )&gt;(CC$44-CD$44),(CC$44-Sheep!$R$322-Sheep!$N$254                                )&lt;=0),"WeanAlt2","")
&amp;IFERROR(IF(AND((CC$44-CC52                                                                                     )&gt;(CC$44-CD$44),(CC$44-CC52                                                                                     )&lt;=0),"Join-"    &amp;CC51,""),"")
&amp;IFERROR(IF(AND((CC$44-CC52-INDEX(Sheep!$V$327:$V$334,CC51,1))&gt;(CC$44-CD$44),(CC$44-CC52-INDEX(Sheep!$V$327:$V$334,CC51,1))&lt;=0),"Scan-"  &amp;CC51,""),"")
&amp;IFERROR(IF(AND((CC$44-CC52-150                                                                            )&gt;(CC$44-CD$44),(CC$44-CC52-150                                                                             )&lt;=0),"Birth-" &amp;CC51,""),"")
&amp;IFERROR(IF(AND((CC$44-CC52-150-Sheep!$R$320                                           )&gt;(CC$44-CD$44),(CC$44-CC52-150-Sheep!$R$320                                            )&lt;=0),"Wean-"&amp;CC51,""),"")
&amp;IFERROR(IF(AND((CC$44-CC52-150-Sheep!$R$321                                           )&gt;(CC$44-CD$44),(CC$44-CC52-150-Sheep!$R$321                                            )&lt;=0),"Alt1-"   &amp;CC51,""),"")
&amp;IFERROR(IF(AND((CC$44-CC52-150-Sheep!$R$322                                           )&gt;(CC$44-CD$44),(CC$44-CC52-150-Sheep!$R$322                                            )&lt;=0),"Alt2-"   &amp;CC51,""),"")</f>
        <v/>
      </c>
      <c r="CD53" s="440" t="str">
        <f xml:space="preserve">                    IF(AND((CD$44                                  -Sheep!$N$254                               )&gt;(CD$44-CE$44),(CD$44                                  -Sheep!$N$254                                )&lt;=0),"Born","")
&amp;                   IF(AND((CD$44-Sheep!$R$320-Sheep!$N$254                                )&gt;(CD$44-CE$44),(CD$44-Sheep!$R$320-Sheep!$N$254                                )&lt;=0),"WeanStd","")
&amp;                   IF(AND((CD$44-Sheep!$R$321-Sheep!$N$254                                )&gt;(CD$44-CE$44),(CD$44-Sheep!$R$321-Sheep!$N$254                                )&lt;=0),"WeanAlt1","")
&amp;                   IF(AND((CD$44-Sheep!$R$322-Sheep!$N$254                                )&gt;(CD$44-CE$44),(CD$44-Sheep!$R$322-Sheep!$N$254                                )&lt;=0),"WeanAlt2","")
&amp;IFERROR(IF(AND((CD$44-CD52                                                                                     )&gt;(CD$44-CE$44),(CD$44-CD52                                                                                     )&lt;=0),"Join-"    &amp;CD51,""),"")
&amp;IFERROR(IF(AND((CD$44-CD52-INDEX(Sheep!$V$327:$V$334,CD51,1))&gt;(CD$44-CE$44),(CD$44-CD52-INDEX(Sheep!$V$327:$V$334,CD51,1))&lt;=0),"Scan-"  &amp;CD51,""),"")
&amp;IFERROR(IF(AND((CD$44-CD52-150                                                                            )&gt;(CD$44-CE$44),(CD$44-CD52-150                                                                             )&lt;=0),"Birth-" &amp;CD51,""),"")
&amp;IFERROR(IF(AND((CD$44-CD52-150-Sheep!$R$320                                           )&gt;(CD$44-CE$44),(CD$44-CD52-150-Sheep!$R$320                                            )&lt;=0),"Wean-"&amp;CD51,""),"")
&amp;IFERROR(IF(AND((CD$44-CD52-150-Sheep!$R$321                                           )&gt;(CD$44-CE$44),(CD$44-CD52-150-Sheep!$R$321                                            )&lt;=0),"Alt1-"   &amp;CD51,""),"")
&amp;IFERROR(IF(AND((CD$44-CD52-150-Sheep!$R$322                                           )&gt;(CD$44-CE$44),(CD$44-CD52-150-Sheep!$R$322                                            )&lt;=0),"Alt2-"   &amp;CD51,""),"")</f>
        <v/>
      </c>
      <c r="CE53" s="440" t="str">
        <f xml:space="preserve">                    IF(AND((CE$44                                  -Sheep!$N$254                               )&gt;(CE$44-CF$44),(CE$44                                  -Sheep!$N$254                                )&lt;=0),"Born","")
&amp;                   IF(AND((CE$44-Sheep!$R$320-Sheep!$N$254                                )&gt;(CE$44-CF$44),(CE$44-Sheep!$R$320-Sheep!$N$254                                )&lt;=0),"WeanStd","")
&amp;                   IF(AND((CE$44-Sheep!$R$321-Sheep!$N$254                                )&gt;(CE$44-CF$44),(CE$44-Sheep!$R$321-Sheep!$N$254                                )&lt;=0),"WeanAlt1","")
&amp;                   IF(AND((CE$44-Sheep!$R$322-Sheep!$N$254                                )&gt;(CE$44-CF$44),(CE$44-Sheep!$R$322-Sheep!$N$254                                )&lt;=0),"WeanAlt2","")
&amp;IFERROR(IF(AND((CE$44-CE52                                                                                     )&gt;(CE$44-CF$44),(CE$44-CE52                                                                                     )&lt;=0),"Join-"    &amp;CE51,""),"")
&amp;IFERROR(IF(AND((CE$44-CE52-INDEX(Sheep!$V$327:$V$334,CE51,1))&gt;(CE$44-CF$44),(CE$44-CE52-INDEX(Sheep!$V$327:$V$334,CE51,1))&lt;=0),"Scan-"  &amp;CE51,""),"")
&amp;IFERROR(IF(AND((CE$44-CE52-150                                                                            )&gt;(CE$44-CF$44),(CE$44-CE52-150                                                                             )&lt;=0),"Birth-" &amp;CE51,""),"")
&amp;IFERROR(IF(AND((CE$44-CE52-150-Sheep!$R$320                                           )&gt;(CE$44-CF$44),(CE$44-CE52-150-Sheep!$R$320                                            )&lt;=0),"Wean-"&amp;CE51,""),"")
&amp;IFERROR(IF(AND((CE$44-CE52-150-Sheep!$R$321                                           )&gt;(CE$44-CF$44),(CE$44-CE52-150-Sheep!$R$321                                            )&lt;=0),"Alt1-"   &amp;CE51,""),"")
&amp;IFERROR(IF(AND((CE$44-CE52-150-Sheep!$R$322                                           )&gt;(CE$44-CF$44),(CE$44-CE52-150-Sheep!$R$322                                            )&lt;=0),"Alt2-"   &amp;CE51,""),"")</f>
        <v/>
      </c>
      <c r="CF53" s="440" t="str">
        <f xml:space="preserve">                    IF(AND((CF$44                                  -Sheep!$N$254                               )&gt;(CF$44-CG$44),(CF$44                                  -Sheep!$N$254                                )&lt;=0),"Born","")
&amp;                   IF(AND((CF$44-Sheep!$R$320-Sheep!$N$254                                )&gt;(CF$44-CG$44),(CF$44-Sheep!$R$320-Sheep!$N$254                                )&lt;=0),"WeanStd","")
&amp;                   IF(AND((CF$44-Sheep!$R$321-Sheep!$N$254                                )&gt;(CF$44-CG$44),(CF$44-Sheep!$R$321-Sheep!$N$254                                )&lt;=0),"WeanAlt1","")
&amp;                   IF(AND((CF$44-Sheep!$R$322-Sheep!$N$254                                )&gt;(CF$44-CG$44),(CF$44-Sheep!$R$322-Sheep!$N$254                                )&lt;=0),"WeanAlt2","")
&amp;IFERROR(IF(AND((CF$44-CF52                                                                                     )&gt;(CF$44-CG$44),(CF$44-CF52                                                                                     )&lt;=0),"Join-"    &amp;CF51,""),"")
&amp;IFERROR(IF(AND((CF$44-CF52-INDEX(Sheep!$V$327:$V$334,CF51,1))&gt;(CF$44-CG$44),(CF$44-CF52-INDEX(Sheep!$V$327:$V$334,CF51,1))&lt;=0),"Scan-"  &amp;CF51,""),"")
&amp;IFERROR(IF(AND((CF$44-CF52-150                                                                            )&gt;(CF$44-CG$44),(CF$44-CF52-150                                                                             )&lt;=0),"Birth-" &amp;CF51,""),"")
&amp;IFERROR(IF(AND((CF$44-CF52-150-Sheep!$R$320                                           )&gt;(CF$44-CG$44),(CF$44-CF52-150-Sheep!$R$320                                            )&lt;=0),"Wean-"&amp;CF51,""),"")
&amp;IFERROR(IF(AND((CF$44-CF52-150-Sheep!$R$321                                           )&gt;(CF$44-CG$44),(CF$44-CF52-150-Sheep!$R$321                                            )&lt;=0),"Alt1-"   &amp;CF51,""),"")
&amp;IFERROR(IF(AND((CF$44-CF52-150-Sheep!$R$322                                           )&gt;(CF$44-CG$44),(CF$44-CF52-150-Sheep!$R$322                                            )&lt;=0),"Alt2-"   &amp;CF51,""),"")</f>
        <v/>
      </c>
      <c r="CG53" s="440" t="str">
        <f xml:space="preserve">                    IF(AND((CG$44                                  -Sheep!$N$254                               )&gt;(CG$44-CH$44),(CG$44                                  -Sheep!$N$254                                )&lt;=0),"Born","")
&amp;                   IF(AND((CG$44-Sheep!$R$320-Sheep!$N$254                                )&gt;(CG$44-CH$44),(CG$44-Sheep!$R$320-Sheep!$N$254                                )&lt;=0),"WeanStd","")
&amp;                   IF(AND((CG$44-Sheep!$R$321-Sheep!$N$254                                )&gt;(CG$44-CH$44),(CG$44-Sheep!$R$321-Sheep!$N$254                                )&lt;=0),"WeanAlt1","")
&amp;                   IF(AND((CG$44-Sheep!$R$322-Sheep!$N$254                                )&gt;(CG$44-CH$44),(CG$44-Sheep!$R$322-Sheep!$N$254                                )&lt;=0),"WeanAlt2","")
&amp;IFERROR(IF(AND((CG$44-CG52                                                                                     )&gt;(CG$44-CH$44),(CG$44-CG52                                                                                     )&lt;=0),"Join-"    &amp;CG51,""),"")
&amp;IFERROR(IF(AND((CG$44-CG52-INDEX(Sheep!$V$327:$V$334,CG51,1))&gt;(CG$44-CH$44),(CG$44-CG52-INDEX(Sheep!$V$327:$V$334,CG51,1))&lt;=0),"Scan-"  &amp;CG51,""),"")
&amp;IFERROR(IF(AND((CG$44-CG52-150                                                                            )&gt;(CG$44-CH$44),(CG$44-CG52-150                                                                             )&lt;=0),"Birth-" &amp;CG51,""),"")
&amp;IFERROR(IF(AND((CG$44-CG52-150-Sheep!$R$320                                           )&gt;(CG$44-CH$44),(CG$44-CG52-150-Sheep!$R$320                                            )&lt;=0),"Wean-"&amp;CG51,""),"")
&amp;IFERROR(IF(AND((CG$44-CG52-150-Sheep!$R$321                                           )&gt;(CG$44-CH$44),(CG$44-CG52-150-Sheep!$R$321                                            )&lt;=0),"Alt1-"   &amp;CG51,""),"")
&amp;IFERROR(IF(AND((CG$44-CG52-150-Sheep!$R$322                                           )&gt;(CG$44-CH$44),(CG$44-CG52-150-Sheep!$R$322                                            )&lt;=0),"Alt2-"   &amp;CG51,""),"")</f>
        <v/>
      </c>
      <c r="CH53" s="440" t="str">
        <f xml:space="preserve">                    IF(AND((CH$44                                  -Sheep!$N$254                               )&gt;(CH$44-CI$44),(CH$44                                  -Sheep!$N$254                                )&lt;=0),"Born","")
&amp;                   IF(AND((CH$44-Sheep!$R$320-Sheep!$N$254                                )&gt;(CH$44-CI$44),(CH$44-Sheep!$R$320-Sheep!$N$254                                )&lt;=0),"WeanStd","")
&amp;                   IF(AND((CH$44-Sheep!$R$321-Sheep!$N$254                                )&gt;(CH$44-CI$44),(CH$44-Sheep!$R$321-Sheep!$N$254                                )&lt;=0),"WeanAlt1","")
&amp;                   IF(AND((CH$44-Sheep!$R$322-Sheep!$N$254                                )&gt;(CH$44-CI$44),(CH$44-Sheep!$R$322-Sheep!$N$254                                )&lt;=0),"WeanAlt2","")
&amp;IFERROR(IF(AND((CH$44-CH52                                                                                     )&gt;(CH$44-CI$44),(CH$44-CH52                                                                                     )&lt;=0),"Join-"    &amp;CH51,""),"")
&amp;IFERROR(IF(AND((CH$44-CH52-INDEX(Sheep!$V$327:$V$334,CH51,1))&gt;(CH$44-CI$44),(CH$44-CH52-INDEX(Sheep!$V$327:$V$334,CH51,1))&lt;=0),"Scan-"  &amp;CH51,""),"")
&amp;IFERROR(IF(AND((CH$44-CH52-150                                                                            )&gt;(CH$44-CI$44),(CH$44-CH52-150                                                                             )&lt;=0),"Birth-" &amp;CH51,""),"")
&amp;IFERROR(IF(AND((CH$44-CH52-150-Sheep!$R$320                                           )&gt;(CH$44-CI$44),(CH$44-CH52-150-Sheep!$R$320                                            )&lt;=0),"Wean-"&amp;CH51,""),"")
&amp;IFERROR(IF(AND((CH$44-CH52-150-Sheep!$R$321                                           )&gt;(CH$44-CI$44),(CH$44-CH52-150-Sheep!$R$321                                            )&lt;=0),"Alt1-"   &amp;CH51,""),"")
&amp;IFERROR(IF(AND((CH$44-CH52-150-Sheep!$R$322                                           )&gt;(CH$44-CI$44),(CH$44-CH52-150-Sheep!$R$322                                            )&lt;=0),"Alt2-"   &amp;CH51,""),"")</f>
        <v/>
      </c>
      <c r="CI53" s="440" t="str">
        <f xml:space="preserve">                    IF(AND((CI$44                                  -Sheep!$N$254                               )&gt;(CI$44-CJ$44),(CI$44                                  -Sheep!$N$254                                )&lt;=0),"Born","")
&amp;                   IF(AND((CI$44-Sheep!$R$320-Sheep!$N$254                                )&gt;(CI$44-CJ$44),(CI$44-Sheep!$R$320-Sheep!$N$254                                )&lt;=0),"WeanStd","")
&amp;                   IF(AND((CI$44-Sheep!$R$321-Sheep!$N$254                                )&gt;(CI$44-CJ$44),(CI$44-Sheep!$R$321-Sheep!$N$254                                )&lt;=0),"WeanAlt1","")
&amp;                   IF(AND((CI$44-Sheep!$R$322-Sheep!$N$254                                )&gt;(CI$44-CJ$44),(CI$44-Sheep!$R$322-Sheep!$N$254                                )&lt;=0),"WeanAlt2","")
&amp;IFERROR(IF(AND((CI$44-CI52                                                                                     )&gt;(CI$44-CJ$44),(CI$44-CI52                                                                                     )&lt;=0),"Join-"    &amp;CI51,""),"")
&amp;IFERROR(IF(AND((CI$44-CI52-INDEX(Sheep!$V$327:$V$334,CI51,1))&gt;(CI$44-CJ$44),(CI$44-CI52-INDEX(Sheep!$V$327:$V$334,CI51,1))&lt;=0),"Scan-"  &amp;CI51,""),"")
&amp;IFERROR(IF(AND((CI$44-CI52-150                                                                            )&gt;(CI$44-CJ$44),(CI$44-CI52-150                                                                             )&lt;=0),"Birth-" &amp;CI51,""),"")
&amp;IFERROR(IF(AND((CI$44-CI52-150-Sheep!$R$320                                           )&gt;(CI$44-CJ$44),(CI$44-CI52-150-Sheep!$R$320                                            )&lt;=0),"Wean-"&amp;CI51,""),"")
&amp;IFERROR(IF(AND((CI$44-CI52-150-Sheep!$R$321                                           )&gt;(CI$44-CJ$44),(CI$44-CI52-150-Sheep!$R$321                                            )&lt;=0),"Alt1-"   &amp;CI51,""),"")
&amp;IFERROR(IF(AND((CI$44-CI52-150-Sheep!$R$322                                           )&gt;(CI$44-CJ$44),(CI$44-CI52-150-Sheep!$R$322                                            )&lt;=0),"Alt2-"   &amp;CI51,""),"")</f>
        <v/>
      </c>
      <c r="CJ53" s="440" t="str">
        <f xml:space="preserve">                    IF(AND((CJ$44                                  -Sheep!$N$254                               )&gt;(CJ$44-CK$44),(CJ$44                                  -Sheep!$N$254                                )&lt;=0),"Born","")
&amp;                   IF(AND((CJ$44-Sheep!$R$320-Sheep!$N$254                                )&gt;(CJ$44-CK$44),(CJ$44-Sheep!$R$320-Sheep!$N$254                                )&lt;=0),"WeanStd","")
&amp;                   IF(AND((CJ$44-Sheep!$R$321-Sheep!$N$254                                )&gt;(CJ$44-CK$44),(CJ$44-Sheep!$R$321-Sheep!$N$254                                )&lt;=0),"WeanAlt1","")
&amp;                   IF(AND((CJ$44-Sheep!$R$322-Sheep!$N$254                                )&gt;(CJ$44-CK$44),(CJ$44-Sheep!$R$322-Sheep!$N$254                                )&lt;=0),"WeanAlt2","")
&amp;IFERROR(IF(AND((CJ$44-CJ52                                                                                     )&gt;(CJ$44-CK$44),(CJ$44-CJ52                                                                                     )&lt;=0),"Join-"    &amp;CJ51,""),"")
&amp;IFERROR(IF(AND((CJ$44-CJ52-INDEX(Sheep!$V$327:$V$334,CJ51,1))&gt;(CJ$44-CK$44),(CJ$44-CJ52-INDEX(Sheep!$V$327:$V$334,CJ51,1))&lt;=0),"Scan-"  &amp;CJ51,""),"")
&amp;IFERROR(IF(AND((CJ$44-CJ52-150                                                                            )&gt;(CJ$44-CK$44),(CJ$44-CJ52-150                                                                             )&lt;=0),"Birth-" &amp;CJ51,""),"")
&amp;IFERROR(IF(AND((CJ$44-CJ52-150-Sheep!$R$320                                           )&gt;(CJ$44-CK$44),(CJ$44-CJ52-150-Sheep!$R$320                                            )&lt;=0),"Wean-"&amp;CJ51,""),"")
&amp;IFERROR(IF(AND((CJ$44-CJ52-150-Sheep!$R$321                                           )&gt;(CJ$44-CK$44),(CJ$44-CJ52-150-Sheep!$R$321                                            )&lt;=0),"Alt1-"   &amp;CJ51,""),"")
&amp;IFERROR(IF(AND((CJ$44-CJ52-150-Sheep!$R$322                                           )&gt;(CJ$44-CK$44),(CJ$44-CJ52-150-Sheep!$R$322                                            )&lt;=0),"Alt2-"   &amp;CJ51,""),"")</f>
        <v/>
      </c>
      <c r="CK53" s="440" t="str">
        <f xml:space="preserve">                    IF(AND((CK$44                                  -Sheep!$N$254                               )&gt;(CK$44-CL$44),(CK$44                                  -Sheep!$N$254                                )&lt;=0),"Born","")
&amp;                   IF(AND((CK$44-Sheep!$R$320-Sheep!$N$254                                )&gt;(CK$44-CL$44),(CK$44-Sheep!$R$320-Sheep!$N$254                                )&lt;=0),"WeanStd","")
&amp;                   IF(AND((CK$44-Sheep!$R$321-Sheep!$N$254                                )&gt;(CK$44-CL$44),(CK$44-Sheep!$R$321-Sheep!$N$254                                )&lt;=0),"WeanAlt1","")
&amp;                   IF(AND((CK$44-Sheep!$R$322-Sheep!$N$254                                )&gt;(CK$44-CL$44),(CK$44-Sheep!$R$322-Sheep!$N$254                                )&lt;=0),"WeanAlt2","")
&amp;IFERROR(IF(AND((CK$44-CK52                                                                                     )&gt;(CK$44-CL$44),(CK$44-CK52                                                                                     )&lt;=0),"Join-"    &amp;CK51,""),"")
&amp;IFERROR(IF(AND((CK$44-CK52-INDEX(Sheep!$V$327:$V$334,CK51,1))&gt;(CK$44-CL$44),(CK$44-CK52-INDEX(Sheep!$V$327:$V$334,CK51,1))&lt;=0),"Scan-"  &amp;CK51,""),"")
&amp;IFERROR(IF(AND((CK$44-CK52-150                                                                            )&gt;(CK$44-CL$44),(CK$44-CK52-150                                                                             )&lt;=0),"Birth-" &amp;CK51,""),"")
&amp;IFERROR(IF(AND((CK$44-CK52-150-Sheep!$R$320                                           )&gt;(CK$44-CL$44),(CK$44-CK52-150-Sheep!$R$320                                            )&lt;=0),"Wean-"&amp;CK51,""),"")
&amp;IFERROR(IF(AND((CK$44-CK52-150-Sheep!$R$321                                           )&gt;(CK$44-CL$44),(CK$44-CK52-150-Sheep!$R$321                                            )&lt;=0),"Alt1-"   &amp;CK51,""),"")
&amp;IFERROR(IF(AND((CK$44-CK52-150-Sheep!$R$322                                           )&gt;(CK$44-CL$44),(CK$44-CK52-150-Sheep!$R$322                                            )&lt;=0),"Alt2-"   &amp;CK51,""),"")</f>
        <v/>
      </c>
      <c r="CL53" s="440" t="str">
        <f xml:space="preserve">                    IF(AND((CL$44                                  -Sheep!$N$254                               )&gt;(CL$44-CM$44),(CL$44                                  -Sheep!$N$254                                )&lt;=0),"Born","")
&amp;                   IF(AND((CL$44-Sheep!$R$320-Sheep!$N$254                                )&gt;(CL$44-CM$44),(CL$44-Sheep!$R$320-Sheep!$N$254                                )&lt;=0),"WeanStd","")
&amp;                   IF(AND((CL$44-Sheep!$R$321-Sheep!$N$254                                )&gt;(CL$44-CM$44),(CL$44-Sheep!$R$321-Sheep!$N$254                                )&lt;=0),"WeanAlt1","")
&amp;                   IF(AND((CL$44-Sheep!$R$322-Sheep!$N$254                                )&gt;(CL$44-CM$44),(CL$44-Sheep!$R$322-Sheep!$N$254                                )&lt;=0),"WeanAlt2","")
&amp;IFERROR(IF(AND((CL$44-CL52                                                                                     )&gt;(CL$44-CM$44),(CL$44-CL52                                                                                     )&lt;=0),"Join-"    &amp;CL51,""),"")
&amp;IFERROR(IF(AND((CL$44-CL52-INDEX(Sheep!$V$327:$V$334,CL51,1))&gt;(CL$44-CM$44),(CL$44-CL52-INDEX(Sheep!$V$327:$V$334,CL51,1))&lt;=0),"Scan-"  &amp;CL51,""),"")
&amp;IFERROR(IF(AND((CL$44-CL52-150                                                                            )&gt;(CL$44-CM$44),(CL$44-CL52-150                                                                             )&lt;=0),"Birth-" &amp;CL51,""),"")
&amp;IFERROR(IF(AND((CL$44-CL52-150-Sheep!$R$320                                           )&gt;(CL$44-CM$44),(CL$44-CL52-150-Sheep!$R$320                                            )&lt;=0),"Wean-"&amp;CL51,""),"")
&amp;IFERROR(IF(AND((CL$44-CL52-150-Sheep!$R$321                                           )&gt;(CL$44-CM$44),(CL$44-CL52-150-Sheep!$R$321                                            )&lt;=0),"Alt1-"   &amp;CL51,""),"")
&amp;IFERROR(IF(AND((CL$44-CL52-150-Sheep!$R$322                                           )&gt;(CL$44-CM$44),(CL$44-CL52-150-Sheep!$R$322                                            )&lt;=0),"Alt2-"   &amp;CL51,""),"")</f>
        <v/>
      </c>
      <c r="CM53" s="440" t="str">
        <f xml:space="preserve">                    IF(AND((CM$44                                  -Sheep!$N$254                               )&gt;(CM$44-CN$44),(CM$44                                  -Sheep!$N$254                                )&lt;=0),"Born","")
&amp;                   IF(AND((CM$44-Sheep!$R$320-Sheep!$N$254                                )&gt;(CM$44-CN$44),(CM$44-Sheep!$R$320-Sheep!$N$254                                )&lt;=0),"WeanStd","")
&amp;                   IF(AND((CM$44-Sheep!$R$321-Sheep!$N$254                                )&gt;(CM$44-CN$44),(CM$44-Sheep!$R$321-Sheep!$N$254                                )&lt;=0),"WeanAlt1","")
&amp;                   IF(AND((CM$44-Sheep!$R$322-Sheep!$N$254                                )&gt;(CM$44-CN$44),(CM$44-Sheep!$R$322-Sheep!$N$254                                )&lt;=0),"WeanAlt2","")
&amp;IFERROR(IF(AND((CM$44-CM52                                                                                     )&gt;(CM$44-CN$44),(CM$44-CM52                                                                                     )&lt;=0),"Join-"    &amp;CM51,""),"")
&amp;IFERROR(IF(AND((CM$44-CM52-INDEX(Sheep!$V$327:$V$334,CM51,1))&gt;(CM$44-CN$44),(CM$44-CM52-INDEX(Sheep!$V$327:$V$334,CM51,1))&lt;=0),"Scan-"  &amp;CM51,""),"")
&amp;IFERROR(IF(AND((CM$44-CM52-150                                                                            )&gt;(CM$44-CN$44),(CM$44-CM52-150                                                                             )&lt;=0),"Birth-" &amp;CM51,""),"")
&amp;IFERROR(IF(AND((CM$44-CM52-150-Sheep!$R$320                                           )&gt;(CM$44-CN$44),(CM$44-CM52-150-Sheep!$R$320                                            )&lt;=0),"Wean-"&amp;CM51,""),"")
&amp;IFERROR(IF(AND((CM$44-CM52-150-Sheep!$R$321                                           )&gt;(CM$44-CN$44),(CM$44-CM52-150-Sheep!$R$321                                            )&lt;=0),"Alt1-"   &amp;CM51,""),"")
&amp;IFERROR(IF(AND((CM$44-CM52-150-Sheep!$R$322                                           )&gt;(CM$44-CN$44),(CM$44-CM52-150-Sheep!$R$322                                            )&lt;=0),"Alt2-"   &amp;CM51,""),"")</f>
        <v/>
      </c>
      <c r="CN53" s="440" t="str">
        <f xml:space="preserve">                    IF(AND((CN$44                                  -Sheep!$N$254                               )&gt;(CN$44-CO$44),(CN$44                                  -Sheep!$N$254                                )&lt;=0),"Born","")
&amp;                   IF(AND((CN$44-Sheep!$R$320-Sheep!$N$254                                )&gt;(CN$44-CO$44),(CN$44-Sheep!$R$320-Sheep!$N$254                                )&lt;=0),"WeanStd","")
&amp;                   IF(AND((CN$44-Sheep!$R$321-Sheep!$N$254                                )&gt;(CN$44-CO$44),(CN$44-Sheep!$R$321-Sheep!$N$254                                )&lt;=0),"WeanAlt1","")
&amp;                   IF(AND((CN$44-Sheep!$R$322-Sheep!$N$254                                )&gt;(CN$44-CO$44),(CN$44-Sheep!$R$322-Sheep!$N$254                                )&lt;=0),"WeanAlt2","")
&amp;IFERROR(IF(AND((CN$44-CN52                                                                                     )&gt;(CN$44-CO$44),(CN$44-CN52                                                                                     )&lt;=0),"Join-"    &amp;CN51,""),"")
&amp;IFERROR(IF(AND((CN$44-CN52-INDEX(Sheep!$V$327:$V$334,CN51,1))&gt;(CN$44-CO$44),(CN$44-CN52-INDEX(Sheep!$V$327:$V$334,CN51,1))&lt;=0),"Scan-"  &amp;CN51,""),"")
&amp;IFERROR(IF(AND((CN$44-CN52-150                                                                            )&gt;(CN$44-CO$44),(CN$44-CN52-150                                                                             )&lt;=0),"Birth-" &amp;CN51,""),"")
&amp;IFERROR(IF(AND((CN$44-CN52-150-Sheep!$R$320                                           )&gt;(CN$44-CO$44),(CN$44-CN52-150-Sheep!$R$320                                            )&lt;=0),"Wean-"&amp;CN51,""),"")
&amp;IFERROR(IF(AND((CN$44-CN52-150-Sheep!$R$321                                           )&gt;(CN$44-CO$44),(CN$44-CN52-150-Sheep!$R$321                                            )&lt;=0),"Alt1-"   &amp;CN51,""),"")
&amp;IFERROR(IF(AND((CN$44-CN52-150-Sheep!$R$322                                           )&gt;(CN$44-CO$44),(CN$44-CN52-150-Sheep!$R$322                                            )&lt;=0),"Alt2-"   &amp;CN51,""),"")</f>
        <v>Birth-1</v>
      </c>
      <c r="CO53" s="440" t="str">
        <f xml:space="preserve">                    IF(AND((CO$44                                  -Sheep!$N$254                               )&gt;(CO$44-CP$44),(CO$44                                  -Sheep!$N$254                                )&lt;=0),"Born","")
&amp;                   IF(AND((CO$44-Sheep!$R$320-Sheep!$N$254                                )&gt;(CO$44-CP$44),(CO$44-Sheep!$R$320-Sheep!$N$254                                )&lt;=0),"WeanStd","")
&amp;                   IF(AND((CO$44-Sheep!$R$321-Sheep!$N$254                                )&gt;(CO$44-CP$44),(CO$44-Sheep!$R$321-Sheep!$N$254                                )&lt;=0),"WeanAlt1","")
&amp;                   IF(AND((CO$44-Sheep!$R$322-Sheep!$N$254                                )&gt;(CO$44-CP$44),(CO$44-Sheep!$R$322-Sheep!$N$254                                )&lt;=0),"WeanAlt2","")
&amp;IFERROR(IF(AND((CO$44-CO52                                                                                     )&gt;(CO$44-CP$44),(CO$44-CO52                                                                                     )&lt;=0),"Join-"    &amp;CO51,""),"")
&amp;IFERROR(IF(AND((CO$44-CO52-INDEX(Sheep!$V$327:$V$334,CO51,1))&gt;(CO$44-CP$44),(CO$44-CO52-INDEX(Sheep!$V$327:$V$334,CO51,1))&lt;=0),"Scan-"  &amp;CO51,""),"")
&amp;IFERROR(IF(AND((CO$44-CO52-150                                                                            )&gt;(CO$44-CP$44),(CO$44-CO52-150                                                                             )&lt;=0),"Birth-" &amp;CO51,""),"")
&amp;IFERROR(IF(AND((CO$44-CO52-150-Sheep!$R$320                                           )&gt;(CO$44-CP$44),(CO$44-CO52-150-Sheep!$R$320                                            )&lt;=0),"Wean-"&amp;CO51,""),"")
&amp;IFERROR(IF(AND((CO$44-CO52-150-Sheep!$R$321                                           )&gt;(CO$44-CP$44),(CO$44-CO52-150-Sheep!$R$321                                            )&lt;=0),"Alt1-"   &amp;CO51,""),"")
&amp;IFERROR(IF(AND((CO$44-CO52-150-Sheep!$R$322                                           )&gt;(CO$44-CP$44),(CO$44-CO52-150-Sheep!$R$322                                            )&lt;=0),"Alt2-"   &amp;CO51,""),"")</f>
        <v/>
      </c>
      <c r="CP53" s="440" t="str">
        <f xml:space="preserve">                    IF(AND((CP$44                                  -Sheep!$N$254                               )&gt;(CP$44-CQ$44),(CP$44                                  -Sheep!$N$254                                )&lt;=0),"Born","")
&amp;                   IF(AND((CP$44-Sheep!$R$320-Sheep!$N$254                                )&gt;(CP$44-CQ$44),(CP$44-Sheep!$R$320-Sheep!$N$254                                )&lt;=0),"WeanStd","")
&amp;                   IF(AND((CP$44-Sheep!$R$321-Sheep!$N$254                                )&gt;(CP$44-CQ$44),(CP$44-Sheep!$R$321-Sheep!$N$254                                )&lt;=0),"WeanAlt1","")
&amp;                   IF(AND((CP$44-Sheep!$R$322-Sheep!$N$254                                )&gt;(CP$44-CQ$44),(CP$44-Sheep!$R$322-Sheep!$N$254                                )&lt;=0),"WeanAlt2","")
&amp;IFERROR(IF(AND((CP$44-CP52                                                                                     )&gt;(CP$44-CQ$44),(CP$44-CP52                                                                                     )&lt;=0),"Join-"    &amp;CP51,""),"")
&amp;IFERROR(IF(AND((CP$44-CP52-INDEX(Sheep!$V$327:$V$334,CP51,1))&gt;(CP$44-CQ$44),(CP$44-CP52-INDEX(Sheep!$V$327:$V$334,CP51,1))&lt;=0),"Scan-"  &amp;CP51,""),"")
&amp;IFERROR(IF(AND((CP$44-CP52-150                                                                            )&gt;(CP$44-CQ$44),(CP$44-CP52-150                                                                             )&lt;=0),"Birth-" &amp;CP51,""),"")
&amp;IFERROR(IF(AND((CP$44-CP52-150-Sheep!$R$320                                           )&gt;(CP$44-CQ$44),(CP$44-CP52-150-Sheep!$R$320                                            )&lt;=0),"Wean-"&amp;CP51,""),"")
&amp;IFERROR(IF(AND((CP$44-CP52-150-Sheep!$R$321                                           )&gt;(CP$44-CQ$44),(CP$44-CP52-150-Sheep!$R$321                                            )&lt;=0),"Alt1-"   &amp;CP51,""),"")
&amp;IFERROR(IF(AND((CP$44-CP52-150-Sheep!$R$322                                           )&gt;(CP$44-CQ$44),(CP$44-CP52-150-Sheep!$R$322                                            )&lt;=0),"Alt2-"   &amp;CP51,""),"")</f>
        <v/>
      </c>
      <c r="CQ53" s="440" t="str">
        <f xml:space="preserve">                    IF(AND((CQ$44                                  -Sheep!$N$254                               )&gt;(CQ$44-CR$44),(CQ$44                                  -Sheep!$N$254                                )&lt;=0),"Born","")
&amp;                   IF(AND((CQ$44-Sheep!$R$320-Sheep!$N$254                                )&gt;(CQ$44-CR$44),(CQ$44-Sheep!$R$320-Sheep!$N$254                                )&lt;=0),"WeanStd","")
&amp;                   IF(AND((CQ$44-Sheep!$R$321-Sheep!$N$254                                )&gt;(CQ$44-CR$44),(CQ$44-Sheep!$R$321-Sheep!$N$254                                )&lt;=0),"WeanAlt1","")
&amp;                   IF(AND((CQ$44-Sheep!$R$322-Sheep!$N$254                                )&gt;(CQ$44-CR$44),(CQ$44-Sheep!$R$322-Sheep!$N$254                                )&lt;=0),"WeanAlt2","")
&amp;IFERROR(IF(AND((CQ$44-CQ52                                                                                     )&gt;(CQ$44-CR$44),(CQ$44-CQ52                                                                                     )&lt;=0),"Join-"    &amp;CQ51,""),"")
&amp;IFERROR(IF(AND((CQ$44-CQ52-INDEX(Sheep!$V$327:$V$334,CQ51,1))&gt;(CQ$44-CR$44),(CQ$44-CQ52-INDEX(Sheep!$V$327:$V$334,CQ51,1))&lt;=0),"Scan-"  &amp;CQ51,""),"")
&amp;IFERROR(IF(AND((CQ$44-CQ52-150                                                                            )&gt;(CQ$44-CR$44),(CQ$44-CQ52-150                                                                             )&lt;=0),"Birth-" &amp;CQ51,""),"")
&amp;IFERROR(IF(AND((CQ$44-CQ52-150-Sheep!$R$320                                           )&gt;(CQ$44-CR$44),(CQ$44-CQ52-150-Sheep!$R$320                                            )&lt;=0),"Wean-"&amp;CQ51,""),"")
&amp;IFERROR(IF(AND((CQ$44-CQ52-150-Sheep!$R$321                                           )&gt;(CQ$44-CR$44),(CQ$44-CQ52-150-Sheep!$R$321                                            )&lt;=0),"Alt1-"   &amp;CQ51,""),"")
&amp;IFERROR(IF(AND((CQ$44-CQ52-150-Sheep!$R$322                                           )&gt;(CQ$44-CR$44),(CQ$44-CQ52-150-Sheep!$R$322                                            )&lt;=0),"Alt2-"   &amp;CQ51,""),"")</f>
        <v/>
      </c>
      <c r="CR53" s="440" t="str">
        <f xml:space="preserve">                    IF(AND((CR$44                                  -Sheep!$N$254                               )&gt;(CR$44-CS$44),(CR$44                                  -Sheep!$N$254                                )&lt;=0),"Born","")
&amp;                   IF(AND((CR$44-Sheep!$R$320-Sheep!$N$254                                )&gt;(CR$44-CS$44),(CR$44-Sheep!$R$320-Sheep!$N$254                                )&lt;=0),"WeanStd","")
&amp;                   IF(AND((CR$44-Sheep!$R$321-Sheep!$N$254                                )&gt;(CR$44-CS$44),(CR$44-Sheep!$R$321-Sheep!$N$254                                )&lt;=0),"WeanAlt1","")
&amp;                   IF(AND((CR$44-Sheep!$R$322-Sheep!$N$254                                )&gt;(CR$44-CS$44),(CR$44-Sheep!$R$322-Sheep!$N$254                                )&lt;=0),"WeanAlt2","")
&amp;IFERROR(IF(AND((CR$44-CR52                                                                                     )&gt;(CR$44-CS$44),(CR$44-CR52                                                                                     )&lt;=0),"Join-"    &amp;CR51,""),"")
&amp;IFERROR(IF(AND((CR$44-CR52-INDEX(Sheep!$V$327:$V$334,CR51,1))&gt;(CR$44-CS$44),(CR$44-CR52-INDEX(Sheep!$V$327:$V$334,CR51,1))&lt;=0),"Scan-"  &amp;CR51,""),"")
&amp;IFERROR(IF(AND((CR$44-CR52-150                                                                            )&gt;(CR$44-CS$44),(CR$44-CR52-150                                                                             )&lt;=0),"Birth-" &amp;CR51,""),"")
&amp;IFERROR(IF(AND((CR$44-CR52-150-Sheep!$R$320                                           )&gt;(CR$44-CS$44),(CR$44-CR52-150-Sheep!$R$320                                            )&lt;=0),"Wean-"&amp;CR51,""),"")
&amp;IFERROR(IF(AND((CR$44-CR52-150-Sheep!$R$321                                           )&gt;(CR$44-CS$44),(CR$44-CR52-150-Sheep!$R$321                                            )&lt;=0),"Alt1-"   &amp;CR51,""),"")
&amp;IFERROR(IF(AND((CR$44-CR52-150-Sheep!$R$322                                           )&gt;(CR$44-CS$44),(CR$44-CR52-150-Sheep!$R$322                                            )&lt;=0),"Alt2-"   &amp;CR51,""),"")</f>
        <v/>
      </c>
      <c r="CS53" s="440" t="str">
        <f xml:space="preserve">                    IF(AND((CS$44                                  -Sheep!$N$254                               )&gt;(CS$44-CT$44),(CS$44                                  -Sheep!$N$254                                )&lt;=0),"Born","")
&amp;                   IF(AND((CS$44-Sheep!$R$320-Sheep!$N$254                                )&gt;(CS$44-CT$44),(CS$44-Sheep!$R$320-Sheep!$N$254                                )&lt;=0),"WeanStd","")
&amp;                   IF(AND((CS$44-Sheep!$R$321-Sheep!$N$254                                )&gt;(CS$44-CT$44),(CS$44-Sheep!$R$321-Sheep!$N$254                                )&lt;=0),"WeanAlt1","")
&amp;                   IF(AND((CS$44-Sheep!$R$322-Sheep!$N$254                                )&gt;(CS$44-CT$44),(CS$44-Sheep!$R$322-Sheep!$N$254                                )&lt;=0),"WeanAlt2","")
&amp;IFERROR(IF(AND((CS$44-CS52                                                                                     )&gt;(CS$44-CT$44),(CS$44-CS52                                                                                     )&lt;=0),"Join-"    &amp;CS51,""),"")
&amp;IFERROR(IF(AND((CS$44-CS52-INDEX(Sheep!$V$327:$V$334,CS51,1))&gt;(CS$44-CT$44),(CS$44-CS52-INDEX(Sheep!$V$327:$V$334,CS51,1))&lt;=0),"Scan-"  &amp;CS51,""),"")
&amp;IFERROR(IF(AND((CS$44-CS52-150                                                                            )&gt;(CS$44-CT$44),(CS$44-CS52-150                                                                             )&lt;=0),"Birth-" &amp;CS51,""),"")
&amp;IFERROR(IF(AND((CS$44-CS52-150-Sheep!$R$320                                           )&gt;(CS$44-CT$44),(CS$44-CS52-150-Sheep!$R$320                                            )&lt;=0),"Wean-"&amp;CS51,""),"")
&amp;IFERROR(IF(AND((CS$44-CS52-150-Sheep!$R$321                                           )&gt;(CS$44-CT$44),(CS$44-CS52-150-Sheep!$R$321                                            )&lt;=0),"Alt1-"   &amp;CS51,""),"")
&amp;IFERROR(IF(AND((CS$44-CS52-150-Sheep!$R$322                                           )&gt;(CS$44-CT$44),(CS$44-CS52-150-Sheep!$R$322                                            )&lt;=0),"Alt2-"   &amp;CS51,""),"")</f>
        <v/>
      </c>
      <c r="CT53" s="440" t="str">
        <f xml:space="preserve">                    IF(AND((CT$44                                  -Sheep!$N$254                               )&gt;(CT$44-CU$44),(CT$44                                  -Sheep!$N$254                                )&lt;=0),"Born","")
&amp;                   IF(AND((CT$44-Sheep!$R$320-Sheep!$N$254                                )&gt;(CT$44-CU$44),(CT$44-Sheep!$R$320-Sheep!$N$254                                )&lt;=0),"WeanStd","")
&amp;                   IF(AND((CT$44-Sheep!$R$321-Sheep!$N$254                                )&gt;(CT$44-CU$44),(CT$44-Sheep!$R$321-Sheep!$N$254                                )&lt;=0),"WeanAlt1","")
&amp;                   IF(AND((CT$44-Sheep!$R$322-Sheep!$N$254                                )&gt;(CT$44-CU$44),(CT$44-Sheep!$R$322-Sheep!$N$254                                )&lt;=0),"WeanAlt2","")
&amp;IFERROR(IF(AND((CT$44-CT52                                                                                     )&gt;(CT$44-CU$44),(CT$44-CT52                                                                                     )&lt;=0),"Join-"    &amp;CT51,""),"")
&amp;IFERROR(IF(AND((CT$44-CT52-INDEX(Sheep!$V$327:$V$334,CT51,1))&gt;(CT$44-CU$44),(CT$44-CT52-INDEX(Sheep!$V$327:$V$334,CT51,1))&lt;=0),"Scan-"  &amp;CT51,""),"")
&amp;IFERROR(IF(AND((CT$44-CT52-150                                                                            )&gt;(CT$44-CU$44),(CT$44-CT52-150                                                                             )&lt;=0),"Birth-" &amp;CT51,""),"")
&amp;IFERROR(IF(AND((CT$44-CT52-150-Sheep!$R$320                                           )&gt;(CT$44-CU$44),(CT$44-CT52-150-Sheep!$R$320                                            )&lt;=0),"Wean-"&amp;CT51,""),"")
&amp;IFERROR(IF(AND((CT$44-CT52-150-Sheep!$R$321                                           )&gt;(CT$44-CU$44),(CT$44-CT52-150-Sheep!$R$321                                            )&lt;=0),"Alt1-"   &amp;CT51,""),"")
&amp;IFERROR(IF(AND((CT$44-CT52-150-Sheep!$R$322                                           )&gt;(CT$44-CU$44),(CT$44-CT52-150-Sheep!$R$322                                            )&lt;=0),"Alt2-"   &amp;CT51,""),"")</f>
        <v/>
      </c>
      <c r="CU53" s="440" t="str">
        <f xml:space="preserve">                    IF(AND((CU$44                                  -Sheep!$N$254                               )&gt;(CU$44-CV$44),(CU$44                                  -Sheep!$N$254                                )&lt;=0),"Born","")
&amp;                   IF(AND((CU$44-Sheep!$R$320-Sheep!$N$254                                )&gt;(CU$44-CV$44),(CU$44-Sheep!$R$320-Sheep!$N$254                                )&lt;=0),"WeanStd","")
&amp;                   IF(AND((CU$44-Sheep!$R$321-Sheep!$N$254                                )&gt;(CU$44-CV$44),(CU$44-Sheep!$R$321-Sheep!$N$254                                )&lt;=0),"WeanAlt1","")
&amp;                   IF(AND((CU$44-Sheep!$R$322-Sheep!$N$254                                )&gt;(CU$44-CV$44),(CU$44-Sheep!$R$322-Sheep!$N$254                                )&lt;=0),"WeanAlt2","")
&amp;IFERROR(IF(AND((CU$44-CU52                                                                                     )&gt;(CU$44-CV$44),(CU$44-CU52                                                                                     )&lt;=0),"Join-"    &amp;CU51,""),"")
&amp;IFERROR(IF(AND((CU$44-CU52-INDEX(Sheep!$V$327:$V$334,CU51,1))&gt;(CU$44-CV$44),(CU$44-CU52-INDEX(Sheep!$V$327:$V$334,CU51,1))&lt;=0),"Scan-"  &amp;CU51,""),"")
&amp;IFERROR(IF(AND((CU$44-CU52-150                                                                            )&gt;(CU$44-CV$44),(CU$44-CU52-150                                                                             )&lt;=0),"Birth-" &amp;CU51,""),"")
&amp;IFERROR(IF(AND((CU$44-CU52-150-Sheep!$R$320                                           )&gt;(CU$44-CV$44),(CU$44-CU52-150-Sheep!$R$320                                            )&lt;=0),"Wean-"&amp;CU51,""),"")
&amp;IFERROR(IF(AND((CU$44-CU52-150-Sheep!$R$321                                           )&gt;(CU$44-CV$44),(CU$44-CU52-150-Sheep!$R$321                                            )&lt;=0),"Alt1-"   &amp;CU51,""),"")
&amp;IFERROR(IF(AND((CU$44-CU52-150-Sheep!$R$322                                           )&gt;(CU$44-CV$44),(CU$44-CU52-150-Sheep!$R$322                                            )&lt;=0),"Alt2-"   &amp;CU51,""),"")</f>
        <v/>
      </c>
      <c r="CV53" s="440" t="str">
        <f xml:space="preserve">                    IF(AND((CV$44                                  -Sheep!$N$254                               )&gt;(CV$44-CW$44),(CV$44                                  -Sheep!$N$254                                )&lt;=0),"Born","")
&amp;                   IF(AND((CV$44-Sheep!$R$320-Sheep!$N$254                                )&gt;(CV$44-CW$44),(CV$44-Sheep!$R$320-Sheep!$N$254                                )&lt;=0),"WeanStd","")
&amp;                   IF(AND((CV$44-Sheep!$R$321-Sheep!$N$254                                )&gt;(CV$44-CW$44),(CV$44-Sheep!$R$321-Sheep!$N$254                                )&lt;=0),"WeanAlt1","")
&amp;                   IF(AND((CV$44-Sheep!$R$322-Sheep!$N$254                                )&gt;(CV$44-CW$44),(CV$44-Sheep!$R$322-Sheep!$N$254                                )&lt;=0),"WeanAlt2","")
&amp;IFERROR(IF(AND((CV$44-CV52                                                                                     )&gt;(CV$44-CW$44),(CV$44-CV52                                                                                     )&lt;=0),"Join-"    &amp;CV51,""),"")
&amp;IFERROR(IF(AND((CV$44-CV52-INDEX(Sheep!$V$327:$V$334,CV51,1))&gt;(CV$44-CW$44),(CV$44-CV52-INDEX(Sheep!$V$327:$V$334,CV51,1))&lt;=0),"Scan-"  &amp;CV51,""),"")
&amp;IFERROR(IF(AND((CV$44-CV52-150                                                                            )&gt;(CV$44-CW$44),(CV$44-CV52-150                                                                             )&lt;=0),"Birth-" &amp;CV51,""),"")
&amp;IFERROR(IF(AND((CV$44-CV52-150-Sheep!$R$320                                           )&gt;(CV$44-CW$44),(CV$44-CV52-150-Sheep!$R$320                                            )&lt;=0),"Wean-"&amp;CV51,""),"")
&amp;IFERROR(IF(AND((CV$44-CV52-150-Sheep!$R$321                                           )&gt;(CV$44-CW$44),(CV$44-CV52-150-Sheep!$R$321                                            )&lt;=0),"Alt1-"   &amp;CV51,""),"")
&amp;IFERROR(IF(AND((CV$44-CV52-150-Sheep!$R$322                                           )&gt;(CV$44-CW$44),(CV$44-CV52-150-Sheep!$R$322                                            )&lt;=0),"Alt2-"   &amp;CV51,""),"")</f>
        <v/>
      </c>
      <c r="CW53" s="440" t="str">
        <f xml:space="preserve">                    IF(AND((CW$44                                  -Sheep!$N$254                               )&gt;(CW$44-CX$44),(CW$44                                  -Sheep!$N$254                                )&lt;=0),"Born","")
&amp;                   IF(AND((CW$44-Sheep!$R$320-Sheep!$N$254                                )&gt;(CW$44-CX$44),(CW$44-Sheep!$R$320-Sheep!$N$254                                )&lt;=0),"WeanStd","")
&amp;                   IF(AND((CW$44-Sheep!$R$321-Sheep!$N$254                                )&gt;(CW$44-CX$44),(CW$44-Sheep!$R$321-Sheep!$N$254                                )&lt;=0),"WeanAlt1","")
&amp;                   IF(AND((CW$44-Sheep!$R$322-Sheep!$N$254                                )&gt;(CW$44-CX$44),(CW$44-Sheep!$R$322-Sheep!$N$254                                )&lt;=0),"WeanAlt2","")
&amp;IFERROR(IF(AND((CW$44-CW52                                                                                     )&gt;(CW$44-CX$44),(CW$44-CW52                                                                                     )&lt;=0),"Join-"    &amp;CW51,""),"")
&amp;IFERROR(IF(AND((CW$44-CW52-INDEX(Sheep!$V$327:$V$334,CW51,1))&gt;(CW$44-CX$44),(CW$44-CW52-INDEX(Sheep!$V$327:$V$334,CW51,1))&lt;=0),"Scan-"  &amp;CW51,""),"")
&amp;IFERROR(IF(AND((CW$44-CW52-150                                                                            )&gt;(CW$44-CX$44),(CW$44-CW52-150                                                                             )&lt;=0),"Birth-" &amp;CW51,""),"")
&amp;IFERROR(IF(AND((CW$44-CW52-150-Sheep!$R$320                                           )&gt;(CW$44-CX$44),(CW$44-CW52-150-Sheep!$R$320                                            )&lt;=0),"Wean-"&amp;CW51,""),"")
&amp;IFERROR(IF(AND((CW$44-CW52-150-Sheep!$R$321                                           )&gt;(CW$44-CX$44),(CW$44-CW52-150-Sheep!$R$321                                            )&lt;=0),"Alt1-"   &amp;CW51,""),"")
&amp;IFERROR(IF(AND((CW$44-CW52-150-Sheep!$R$322                                           )&gt;(CW$44-CX$44),(CW$44-CW52-150-Sheep!$R$322                                            )&lt;=0),"Alt2-"   &amp;CW51,""),"")</f>
        <v/>
      </c>
      <c r="CX53" s="440" t="str">
        <f xml:space="preserve">                    IF(AND((CX$44                                  -Sheep!$N$254                               )&gt;(CX$44-CY$44),(CX$44                                  -Sheep!$N$254                                )&lt;=0),"Born","")
&amp;                   IF(AND((CX$44-Sheep!$R$320-Sheep!$N$254                                )&gt;(CX$44-CY$44),(CX$44-Sheep!$R$320-Sheep!$N$254                                )&lt;=0),"WeanStd","")
&amp;                   IF(AND((CX$44-Sheep!$R$321-Sheep!$N$254                                )&gt;(CX$44-CY$44),(CX$44-Sheep!$R$321-Sheep!$N$254                                )&lt;=0),"WeanAlt1","")
&amp;                   IF(AND((CX$44-Sheep!$R$322-Sheep!$N$254                                )&gt;(CX$44-CY$44),(CX$44-Sheep!$R$322-Sheep!$N$254                                )&lt;=0),"WeanAlt2","")
&amp;IFERROR(IF(AND((CX$44-CX52                                                                                     )&gt;(CX$44-CY$44),(CX$44-CX52                                                                                     )&lt;=0),"Join-"    &amp;CX51,""),"")
&amp;IFERROR(IF(AND((CX$44-CX52-INDEX(Sheep!$V$327:$V$334,CX51,1))&gt;(CX$44-CY$44),(CX$44-CX52-INDEX(Sheep!$V$327:$V$334,CX51,1))&lt;=0),"Scan-"  &amp;CX51,""),"")
&amp;IFERROR(IF(AND((CX$44-CX52-150                                                                            )&gt;(CX$44-CY$44),(CX$44-CX52-150                                                                             )&lt;=0),"Birth-" &amp;CX51,""),"")
&amp;IFERROR(IF(AND((CX$44-CX52-150-Sheep!$R$320                                           )&gt;(CX$44-CY$44),(CX$44-CX52-150-Sheep!$R$320                                            )&lt;=0),"Wean-"&amp;CX51,""),"")
&amp;IFERROR(IF(AND((CX$44-CX52-150-Sheep!$R$321                                           )&gt;(CX$44-CY$44),(CX$44-CX52-150-Sheep!$R$321                                            )&lt;=0),"Alt1-"   &amp;CX51,""),"")
&amp;IFERROR(IF(AND((CX$44-CX52-150-Sheep!$R$322                                           )&gt;(CX$44-CY$44),(CX$44-CX52-150-Sheep!$R$322                                            )&lt;=0),"Alt2-"   &amp;CX51,""),"")</f>
        <v/>
      </c>
      <c r="CY53" s="440" t="str">
        <f xml:space="preserve">                    IF(AND((CY$44                                  -Sheep!$N$254                               )&gt;(CY$44-CZ$44),(CY$44                                  -Sheep!$N$254                                )&lt;=0),"Born","")
&amp;                   IF(AND((CY$44-Sheep!$R$320-Sheep!$N$254                                )&gt;(CY$44-CZ$44),(CY$44-Sheep!$R$320-Sheep!$N$254                                )&lt;=0),"WeanStd","")
&amp;                   IF(AND((CY$44-Sheep!$R$321-Sheep!$N$254                                )&gt;(CY$44-CZ$44),(CY$44-Sheep!$R$321-Sheep!$N$254                                )&lt;=0),"WeanAlt1","")
&amp;                   IF(AND((CY$44-Sheep!$R$322-Sheep!$N$254                                )&gt;(CY$44-CZ$44),(CY$44-Sheep!$R$322-Sheep!$N$254                                )&lt;=0),"WeanAlt2","")
&amp;IFERROR(IF(AND((CY$44-CY52                                                                                     )&gt;(CY$44-CZ$44),(CY$44-CY52                                                                                     )&lt;=0),"Join-"    &amp;CY51,""),"")
&amp;IFERROR(IF(AND((CY$44-CY52-INDEX(Sheep!$V$327:$V$334,CY51,1))&gt;(CY$44-CZ$44),(CY$44-CY52-INDEX(Sheep!$V$327:$V$334,CY51,1))&lt;=0),"Scan-"  &amp;CY51,""),"")
&amp;IFERROR(IF(AND((CY$44-CY52-150                                                                            )&gt;(CY$44-CZ$44),(CY$44-CY52-150                                                                             )&lt;=0),"Birth-" &amp;CY51,""),"")
&amp;IFERROR(IF(AND((CY$44-CY52-150-Sheep!$R$320                                           )&gt;(CY$44-CZ$44),(CY$44-CY52-150-Sheep!$R$320                                            )&lt;=0),"Wean-"&amp;CY51,""),"")
&amp;IFERROR(IF(AND((CY$44-CY52-150-Sheep!$R$321                                           )&gt;(CY$44-CZ$44),(CY$44-CY52-150-Sheep!$R$321                                            )&lt;=0),"Alt1-"   &amp;CY51,""),"")
&amp;IFERROR(IF(AND((CY$44-CY52-150-Sheep!$R$322                                           )&gt;(CY$44-CZ$44),(CY$44-CY52-150-Sheep!$R$322                                            )&lt;=0),"Alt2-"   &amp;CY51,""),"")</f>
        <v/>
      </c>
      <c r="CZ53" s="440" t="str">
        <f xml:space="preserve">                    IF(AND((CZ$44                                  -Sheep!$N$254                               )&gt;(CZ$44-DA$44),(CZ$44                                  -Sheep!$N$254                                )&lt;=0),"Born","")
&amp;                   IF(AND((CZ$44-Sheep!$R$320-Sheep!$N$254                                )&gt;(CZ$44-DA$44),(CZ$44-Sheep!$R$320-Sheep!$N$254                                )&lt;=0),"WeanStd","")
&amp;                   IF(AND((CZ$44-Sheep!$R$321-Sheep!$N$254                                )&gt;(CZ$44-DA$44),(CZ$44-Sheep!$R$321-Sheep!$N$254                                )&lt;=0),"WeanAlt1","")
&amp;                   IF(AND((CZ$44-Sheep!$R$322-Sheep!$N$254                                )&gt;(CZ$44-DA$44),(CZ$44-Sheep!$R$322-Sheep!$N$254                                )&lt;=0),"WeanAlt2","")
&amp;IFERROR(IF(AND((CZ$44-CZ52                                                                                     )&gt;(CZ$44-DA$44),(CZ$44-CZ52                                                                                     )&lt;=0),"Join-"    &amp;CZ51,""),"")
&amp;IFERROR(IF(AND((CZ$44-CZ52-INDEX(Sheep!$V$327:$V$334,CZ51,1))&gt;(CZ$44-DA$44),(CZ$44-CZ52-INDEX(Sheep!$V$327:$V$334,CZ51,1))&lt;=0),"Scan-"  &amp;CZ51,""),"")
&amp;IFERROR(IF(AND((CZ$44-CZ52-150                                                                            )&gt;(CZ$44-DA$44),(CZ$44-CZ52-150                                                                             )&lt;=0),"Birth-" &amp;CZ51,""),"")
&amp;IFERROR(IF(AND((CZ$44-CZ52-150-Sheep!$R$320                                           )&gt;(CZ$44-DA$44),(CZ$44-CZ52-150-Sheep!$R$320                                            )&lt;=0),"Wean-"&amp;CZ51,""),"")
&amp;IFERROR(IF(AND((CZ$44-CZ52-150-Sheep!$R$321                                           )&gt;(CZ$44-DA$44),(CZ$44-CZ52-150-Sheep!$R$321                                            )&lt;=0),"Alt1-"   &amp;CZ51,""),"")
&amp;IFERROR(IF(AND((CZ$44-CZ52-150-Sheep!$R$322                                           )&gt;(CZ$44-DA$44),(CZ$44-CZ52-150-Sheep!$R$322                                            )&lt;=0),"Alt2-"   &amp;CZ51,""),"")</f>
        <v/>
      </c>
      <c r="DA53" s="440" t="str">
        <f xml:space="preserve">                    IF(AND((DA$44                                  -Sheep!$N$254                               )&gt;(DA$44-DB$44),(DA$44                                  -Sheep!$N$254                                )&lt;=0),"Born","")
&amp;                   IF(AND((DA$44-Sheep!$R$320-Sheep!$N$254                                )&gt;(DA$44-DB$44),(DA$44-Sheep!$R$320-Sheep!$N$254                                )&lt;=0),"WeanStd","")
&amp;                   IF(AND((DA$44-Sheep!$R$321-Sheep!$N$254                                )&gt;(DA$44-DB$44),(DA$44-Sheep!$R$321-Sheep!$N$254                                )&lt;=0),"WeanAlt1","")
&amp;                   IF(AND((DA$44-Sheep!$R$322-Sheep!$N$254                                )&gt;(DA$44-DB$44),(DA$44-Sheep!$R$322-Sheep!$N$254                                )&lt;=0),"WeanAlt2","")
&amp;IFERROR(IF(AND((DA$44-DA52                                                                                     )&gt;(DA$44-DB$44),(DA$44-DA52                                                                                     )&lt;=0),"Join-"    &amp;DA51,""),"")
&amp;IFERROR(IF(AND((DA$44-DA52-INDEX(Sheep!$V$327:$V$334,DA51,1))&gt;(DA$44-DB$44),(DA$44-DA52-INDEX(Sheep!$V$327:$V$334,DA51,1))&lt;=0),"Scan-"  &amp;DA51,""),"")
&amp;IFERROR(IF(AND((DA$44-DA52-150                                                                            )&gt;(DA$44-DB$44),(DA$44-DA52-150                                                                             )&lt;=0),"Birth-" &amp;DA51,""),"")
&amp;IFERROR(IF(AND((DA$44-DA52-150-Sheep!$R$320                                           )&gt;(DA$44-DB$44),(DA$44-DA52-150-Sheep!$R$320                                            )&lt;=0),"Wean-"&amp;DA51,""),"")
&amp;IFERROR(IF(AND((DA$44-DA52-150-Sheep!$R$321                                           )&gt;(DA$44-DB$44),(DA$44-DA52-150-Sheep!$R$321                                            )&lt;=0),"Alt1-"   &amp;DA51,""),"")
&amp;IFERROR(IF(AND((DA$44-DA52-150-Sheep!$R$322                                           )&gt;(DA$44-DB$44),(DA$44-DA52-150-Sheep!$R$322                                            )&lt;=0),"Alt2-"   &amp;DA51,""),"")</f>
        <v>Wean-1</v>
      </c>
      <c r="DB53" s="440" t="str">
        <f xml:space="preserve">                    IF(AND((DB$44                                  -Sheep!$N$254                               )&gt;(DB$44-DC$44),(DB$44                                  -Sheep!$N$254                                )&lt;=0),"Born","")
&amp;                   IF(AND((DB$44-Sheep!$R$320-Sheep!$N$254                                )&gt;(DB$44-DC$44),(DB$44-Sheep!$R$320-Sheep!$N$254                                )&lt;=0),"WeanStd","")
&amp;                   IF(AND((DB$44-Sheep!$R$321-Sheep!$N$254                                )&gt;(DB$44-DC$44),(DB$44-Sheep!$R$321-Sheep!$N$254                                )&lt;=0),"WeanAlt1","")
&amp;                   IF(AND((DB$44-Sheep!$R$322-Sheep!$N$254                                )&gt;(DB$44-DC$44),(DB$44-Sheep!$R$322-Sheep!$N$254                                )&lt;=0),"WeanAlt2","")
&amp;IFERROR(IF(AND((DB$44-DB52                                                                                     )&gt;(DB$44-DC$44),(DB$44-DB52                                                                                     )&lt;=0),"Join-"    &amp;DB51,""),"")
&amp;IFERROR(IF(AND((DB$44-DB52-INDEX(Sheep!$V$327:$V$334,DB51,1))&gt;(DB$44-DC$44),(DB$44-DB52-INDEX(Sheep!$V$327:$V$334,DB51,1))&lt;=0),"Scan-"  &amp;DB51,""),"")
&amp;IFERROR(IF(AND((DB$44-DB52-150                                                                            )&gt;(DB$44-DC$44),(DB$44-DB52-150                                                                             )&lt;=0),"Birth-" &amp;DB51,""),"")
&amp;IFERROR(IF(AND((DB$44-DB52-150-Sheep!$R$320                                           )&gt;(DB$44-DC$44),(DB$44-DB52-150-Sheep!$R$320                                            )&lt;=0),"Wean-"&amp;DB51,""),"")
&amp;IFERROR(IF(AND((DB$44-DB52-150-Sheep!$R$321                                           )&gt;(DB$44-DC$44),(DB$44-DB52-150-Sheep!$R$321                                            )&lt;=0),"Alt1-"   &amp;DB51,""),"")
&amp;IFERROR(IF(AND((DB$44-DB52-150-Sheep!$R$322                                           )&gt;(DB$44-DC$44),(DB$44-DB52-150-Sheep!$R$322                                            )&lt;=0),"Alt2-"   &amp;DB51,""),"")</f>
        <v/>
      </c>
      <c r="DC53" s="440" t="str">
        <f xml:space="preserve">                    IF(AND((DC$44                                  -Sheep!$N$254                               )&gt;(DC$44-DD$44),(DC$44                                  -Sheep!$N$254                                )&lt;=0),"Born","")
&amp;                   IF(AND((DC$44-Sheep!$R$320-Sheep!$N$254                                )&gt;(DC$44-DD$44),(DC$44-Sheep!$R$320-Sheep!$N$254                                )&lt;=0),"WeanStd","")
&amp;                   IF(AND((DC$44-Sheep!$R$321-Sheep!$N$254                                )&gt;(DC$44-DD$44),(DC$44-Sheep!$R$321-Sheep!$N$254                                )&lt;=0),"WeanAlt1","")
&amp;                   IF(AND((DC$44-Sheep!$R$322-Sheep!$N$254                                )&gt;(DC$44-DD$44),(DC$44-Sheep!$R$322-Sheep!$N$254                                )&lt;=0),"WeanAlt2","")
&amp;IFERROR(IF(AND((DC$44-DC52                                                                                     )&gt;(DC$44-DD$44),(DC$44-DC52                                                                                     )&lt;=0),"Join-"    &amp;DC51,""),"")
&amp;IFERROR(IF(AND((DC$44-DC52-INDEX(Sheep!$V$327:$V$334,DC51,1))&gt;(DC$44-DD$44),(DC$44-DC52-INDEX(Sheep!$V$327:$V$334,DC51,1))&lt;=0),"Scan-"  &amp;DC51,""),"")
&amp;IFERROR(IF(AND((DC$44-DC52-150                                                                            )&gt;(DC$44-DD$44),(DC$44-DC52-150                                                                             )&lt;=0),"Birth-" &amp;DC51,""),"")
&amp;IFERROR(IF(AND((DC$44-DC52-150-Sheep!$R$320                                           )&gt;(DC$44-DD$44),(DC$44-DC52-150-Sheep!$R$320                                            )&lt;=0),"Wean-"&amp;DC51,""),"")
&amp;IFERROR(IF(AND((DC$44-DC52-150-Sheep!$R$321                                           )&gt;(DC$44-DD$44),(DC$44-DC52-150-Sheep!$R$321                                            )&lt;=0),"Alt1-"   &amp;DC51,""),"")
&amp;IFERROR(IF(AND((DC$44-DC52-150-Sheep!$R$322                                           )&gt;(DC$44-DD$44),(DC$44-DC52-150-Sheep!$R$322                                            )&lt;=0),"Alt2-"   &amp;DC51,""),"")</f>
        <v/>
      </c>
      <c r="DD53" s="440" t="str">
        <f xml:space="preserve">                    IF(AND((DD$44                                  -Sheep!$N$254                               )&gt;(DD$44-DE$44),(DD$44                                  -Sheep!$N$254                                )&lt;=0),"Born","")
&amp;                   IF(AND((DD$44-Sheep!$R$320-Sheep!$N$254                                )&gt;(DD$44-DE$44),(DD$44-Sheep!$R$320-Sheep!$N$254                                )&lt;=0),"WeanStd","")
&amp;                   IF(AND((DD$44-Sheep!$R$321-Sheep!$N$254                                )&gt;(DD$44-DE$44),(DD$44-Sheep!$R$321-Sheep!$N$254                                )&lt;=0),"WeanAlt1","")
&amp;                   IF(AND((DD$44-Sheep!$R$322-Sheep!$N$254                                )&gt;(DD$44-DE$44),(DD$44-Sheep!$R$322-Sheep!$N$254                                )&lt;=0),"WeanAlt2","")
&amp;IFERROR(IF(AND((DD$44-DD52                                                                                     )&gt;(DD$44-DE$44),(DD$44-DD52                                                                                     )&lt;=0),"Join-"    &amp;DD51,""),"")
&amp;IFERROR(IF(AND((DD$44-DD52-INDEX(Sheep!$V$327:$V$334,DD51,1))&gt;(DD$44-DE$44),(DD$44-DD52-INDEX(Sheep!$V$327:$V$334,DD51,1))&lt;=0),"Scan-"  &amp;DD51,""),"")
&amp;IFERROR(IF(AND((DD$44-DD52-150                                                                            )&gt;(DD$44-DE$44),(DD$44-DD52-150                                                                             )&lt;=0),"Birth-" &amp;DD51,""),"")
&amp;IFERROR(IF(AND((DD$44-DD52-150-Sheep!$R$320                                           )&gt;(DD$44-DE$44),(DD$44-DD52-150-Sheep!$R$320                                            )&lt;=0),"Wean-"&amp;DD51,""),"")
&amp;IFERROR(IF(AND((DD$44-DD52-150-Sheep!$R$321                                           )&gt;(DD$44-DE$44),(DD$44-DD52-150-Sheep!$R$321                                            )&lt;=0),"Alt1-"   &amp;DD51,""),"")
&amp;IFERROR(IF(AND((DD$44-DD52-150-Sheep!$R$322                                           )&gt;(DD$44-DE$44),(DD$44-DD52-150-Sheep!$R$322                                            )&lt;=0),"Alt2-"   &amp;DD51,""),"")</f>
        <v/>
      </c>
      <c r="DE53" s="440" t="str">
        <f xml:space="preserve">                    IF(AND((DE$44                                  -Sheep!$N$254                               )&gt;(DE$44-DF$44),(DE$44                                  -Sheep!$N$254                                )&lt;=0),"Born","")
&amp;                   IF(AND((DE$44-Sheep!$R$320-Sheep!$N$254                                )&gt;(DE$44-DF$44),(DE$44-Sheep!$R$320-Sheep!$N$254                                )&lt;=0),"WeanStd","")
&amp;                   IF(AND((DE$44-Sheep!$R$321-Sheep!$N$254                                )&gt;(DE$44-DF$44),(DE$44-Sheep!$R$321-Sheep!$N$254                                )&lt;=0),"WeanAlt1","")
&amp;                   IF(AND((DE$44-Sheep!$R$322-Sheep!$N$254                                )&gt;(DE$44-DF$44),(DE$44-Sheep!$R$322-Sheep!$N$254                                )&lt;=0),"WeanAlt2","")
&amp;IFERROR(IF(AND((DE$44-DE52                                                                                     )&gt;(DE$44-DF$44),(DE$44-DE52                                                                                     )&lt;=0),"Join-"    &amp;DE51,""),"")
&amp;IFERROR(IF(AND((DE$44-DE52-INDEX(Sheep!$V$327:$V$334,DE51,1))&gt;(DE$44-DF$44),(DE$44-DE52-INDEX(Sheep!$V$327:$V$334,DE51,1))&lt;=0),"Scan-"  &amp;DE51,""),"")
&amp;IFERROR(IF(AND((DE$44-DE52-150                                                                            )&gt;(DE$44-DF$44),(DE$44-DE52-150                                                                             )&lt;=0),"Birth-" &amp;DE51,""),"")
&amp;IFERROR(IF(AND((DE$44-DE52-150-Sheep!$R$320                                           )&gt;(DE$44-DF$44),(DE$44-DE52-150-Sheep!$R$320                                            )&lt;=0),"Wean-"&amp;DE51,""),"")
&amp;IFERROR(IF(AND((DE$44-DE52-150-Sheep!$R$321                                           )&gt;(DE$44-DF$44),(DE$44-DE52-150-Sheep!$R$321                                            )&lt;=0),"Alt1-"   &amp;DE51,""),"")
&amp;IFERROR(IF(AND((DE$44-DE52-150-Sheep!$R$322                                           )&gt;(DE$44-DF$44),(DE$44-DE52-150-Sheep!$R$322                                            )&lt;=0),"Alt2-"   &amp;DE51,""),"")</f>
        <v>Alt1-1</v>
      </c>
      <c r="DF53" s="440" t="str">
        <f xml:space="preserve">                    IF(AND((DF$44                                  -Sheep!$N$254                               )&gt;(DF$44-DG$44),(DF$44                                  -Sheep!$N$254                                )&lt;=0),"Born","")
&amp;                   IF(AND((DF$44-Sheep!$R$320-Sheep!$N$254                                )&gt;(DF$44-DG$44),(DF$44-Sheep!$R$320-Sheep!$N$254                                )&lt;=0),"WeanStd","")
&amp;                   IF(AND((DF$44-Sheep!$R$321-Sheep!$N$254                                )&gt;(DF$44-DG$44),(DF$44-Sheep!$R$321-Sheep!$N$254                                )&lt;=0),"WeanAlt1","")
&amp;                   IF(AND((DF$44-Sheep!$R$322-Sheep!$N$254                                )&gt;(DF$44-DG$44),(DF$44-Sheep!$R$322-Sheep!$N$254                                )&lt;=0),"WeanAlt2","")
&amp;IFERROR(IF(AND((DF$44-DF52                                                                                     )&gt;(DF$44-DG$44),(DF$44-DF52                                                                                     )&lt;=0),"Join-"    &amp;DF51,""),"")
&amp;IFERROR(IF(AND((DF$44-DF52-INDEX(Sheep!$V$327:$V$334,DF51,1))&gt;(DF$44-DG$44),(DF$44-DF52-INDEX(Sheep!$V$327:$V$334,DF51,1))&lt;=0),"Scan-"  &amp;DF51,""),"")
&amp;IFERROR(IF(AND((DF$44-DF52-150                                                                            )&gt;(DF$44-DG$44),(DF$44-DF52-150                                                                             )&lt;=0),"Birth-" &amp;DF51,""),"")
&amp;IFERROR(IF(AND((DF$44-DF52-150-Sheep!$R$320                                           )&gt;(DF$44-DG$44),(DF$44-DF52-150-Sheep!$R$320                                            )&lt;=0),"Wean-"&amp;DF51,""),"")
&amp;IFERROR(IF(AND((DF$44-DF52-150-Sheep!$R$321                                           )&gt;(DF$44-DG$44),(DF$44-DF52-150-Sheep!$R$321                                            )&lt;=0),"Alt1-"   &amp;DF51,""),"")
&amp;IFERROR(IF(AND((DF$44-DF52-150-Sheep!$R$322                                           )&gt;(DF$44-DG$44),(DF$44-DF52-150-Sheep!$R$322                                            )&lt;=0),"Alt2-"   &amp;DF51,""),"")</f>
        <v/>
      </c>
      <c r="DG53" s="440" t="str">
        <f xml:space="preserve">                    IF(AND((DG$44                                  -Sheep!$N$254                               )&gt;(DG$44-DH$44),(DG$44                                  -Sheep!$N$254                                )&lt;=0),"Born","")
&amp;                   IF(AND((DG$44-Sheep!$R$320-Sheep!$N$254                                )&gt;(DG$44-DH$44),(DG$44-Sheep!$R$320-Sheep!$N$254                                )&lt;=0),"WeanStd","")
&amp;                   IF(AND((DG$44-Sheep!$R$321-Sheep!$N$254                                )&gt;(DG$44-DH$44),(DG$44-Sheep!$R$321-Sheep!$N$254                                )&lt;=0),"WeanAlt1","")
&amp;                   IF(AND((DG$44-Sheep!$R$322-Sheep!$N$254                                )&gt;(DG$44-DH$44),(DG$44-Sheep!$R$322-Sheep!$N$254                                )&lt;=0),"WeanAlt2","")
&amp;IFERROR(IF(AND((DG$44-DG52                                                                                     )&gt;(DG$44-DH$44),(DG$44-DG52                                                                                     )&lt;=0),"Join-"    &amp;DG51,""),"")
&amp;IFERROR(IF(AND((DG$44-DG52-INDEX(Sheep!$V$327:$V$334,DG51,1))&gt;(DG$44-DH$44),(DG$44-DG52-INDEX(Sheep!$V$327:$V$334,DG51,1))&lt;=0),"Scan-"  &amp;DG51,""),"")
&amp;IFERROR(IF(AND((DG$44-DG52-150                                                                            )&gt;(DG$44-DH$44),(DG$44-DG52-150                                                                             )&lt;=0),"Birth-" &amp;DG51,""),"")
&amp;IFERROR(IF(AND((DG$44-DG52-150-Sheep!$R$320                                           )&gt;(DG$44-DH$44),(DG$44-DG52-150-Sheep!$R$320                                            )&lt;=0),"Wean-"&amp;DG51,""),"")
&amp;IFERROR(IF(AND((DG$44-DG52-150-Sheep!$R$321                                           )&gt;(DG$44-DH$44),(DG$44-DG52-150-Sheep!$R$321                                            )&lt;=0),"Alt1-"   &amp;DG51,""),"")
&amp;IFERROR(IF(AND((DG$44-DG52-150-Sheep!$R$322                                           )&gt;(DG$44-DH$44),(DG$44-DG52-150-Sheep!$R$322                                            )&lt;=0),"Alt2-"   &amp;DG51,""),"")</f>
        <v/>
      </c>
      <c r="DH53" s="440" t="str">
        <f xml:space="preserve">                    IF(AND((DH$44                                  -Sheep!$N$254                               )&gt;(DH$44-DI$44),(DH$44                                  -Sheep!$N$254                                )&lt;=0),"Born","")
&amp;                   IF(AND((DH$44-Sheep!$R$320-Sheep!$N$254                                )&gt;(DH$44-DI$44),(DH$44-Sheep!$R$320-Sheep!$N$254                                )&lt;=0),"WeanStd","")
&amp;                   IF(AND((DH$44-Sheep!$R$321-Sheep!$N$254                                )&gt;(DH$44-DI$44),(DH$44-Sheep!$R$321-Sheep!$N$254                                )&lt;=0),"WeanAlt1","")
&amp;                   IF(AND((DH$44-Sheep!$R$322-Sheep!$N$254                                )&gt;(DH$44-DI$44),(DH$44-Sheep!$R$322-Sheep!$N$254                                )&lt;=0),"WeanAlt2","")
&amp;IFERROR(IF(AND((DH$44-DH52                                                                                     )&gt;(DH$44-DI$44),(DH$44-DH52                                                                                     )&lt;=0),"Join-"    &amp;DH51,""),"")
&amp;IFERROR(IF(AND((DH$44-DH52-INDEX(Sheep!$V$327:$V$334,DH51,1))&gt;(DH$44-DI$44),(DH$44-DH52-INDEX(Sheep!$V$327:$V$334,DH51,1))&lt;=0),"Scan-"  &amp;DH51,""),"")
&amp;IFERROR(IF(AND((DH$44-DH52-150                                                                            )&gt;(DH$44-DI$44),(DH$44-DH52-150                                                                             )&lt;=0),"Birth-" &amp;DH51,""),"")
&amp;IFERROR(IF(AND((DH$44-DH52-150-Sheep!$R$320                                           )&gt;(DH$44-DI$44),(DH$44-DH52-150-Sheep!$R$320                                            )&lt;=0),"Wean-"&amp;DH51,""),"")
&amp;IFERROR(IF(AND((DH$44-DH52-150-Sheep!$R$321                                           )&gt;(DH$44-DI$44),(DH$44-DH52-150-Sheep!$R$321                                            )&lt;=0),"Alt1-"   &amp;DH51,""),"")
&amp;IFERROR(IF(AND((DH$44-DH52-150-Sheep!$R$322                                           )&gt;(DH$44-DI$44),(DH$44-DH52-150-Sheep!$R$322                                            )&lt;=0),"Alt2-"   &amp;DH51,""),"")</f>
        <v/>
      </c>
      <c r="DI53" s="440" t="str">
        <f xml:space="preserve">                    IF(AND((DI$44                                  -Sheep!$N$254                               )&gt;(DI$44-DJ$44),(DI$44                                  -Sheep!$N$254                                )&lt;=0),"Born","")
&amp;                   IF(AND((DI$44-Sheep!$R$320-Sheep!$N$254                                )&gt;(DI$44-DJ$44),(DI$44-Sheep!$R$320-Sheep!$N$254                                )&lt;=0),"WeanStd","")
&amp;                   IF(AND((DI$44-Sheep!$R$321-Sheep!$N$254                                )&gt;(DI$44-DJ$44),(DI$44-Sheep!$R$321-Sheep!$N$254                                )&lt;=0),"WeanAlt1","")
&amp;                   IF(AND((DI$44-Sheep!$R$322-Sheep!$N$254                                )&gt;(DI$44-DJ$44),(DI$44-Sheep!$R$322-Sheep!$N$254                                )&lt;=0),"WeanAlt2","")
&amp;IFERROR(IF(AND((DI$44-DI52                                                                                     )&gt;(DI$44-DJ$44),(DI$44-DI52                                                                                     )&lt;=0),"Join-"    &amp;DI51,""),"")
&amp;IFERROR(IF(AND((DI$44-DI52-INDEX(Sheep!$V$327:$V$334,DI51,1))&gt;(DI$44-DJ$44),(DI$44-DI52-INDEX(Sheep!$V$327:$V$334,DI51,1))&lt;=0),"Scan-"  &amp;DI51,""),"")
&amp;IFERROR(IF(AND((DI$44-DI52-150                                                                            )&gt;(DI$44-DJ$44),(DI$44-DI52-150                                                                             )&lt;=0),"Birth-" &amp;DI51,""),"")
&amp;IFERROR(IF(AND((DI$44-DI52-150-Sheep!$R$320                                           )&gt;(DI$44-DJ$44),(DI$44-DI52-150-Sheep!$R$320                                            )&lt;=0),"Wean-"&amp;DI51,""),"")
&amp;IFERROR(IF(AND((DI$44-DI52-150-Sheep!$R$321                                           )&gt;(DI$44-DJ$44),(DI$44-DI52-150-Sheep!$R$321                                            )&lt;=0),"Alt1-"   &amp;DI51,""),"")
&amp;IFERROR(IF(AND((DI$44-DI52-150-Sheep!$R$322                                           )&gt;(DI$44-DJ$44),(DI$44-DI52-150-Sheep!$R$322                                            )&lt;=0),"Alt2-"   &amp;DI51,""),"")</f>
        <v>Alt2-1</v>
      </c>
      <c r="DJ53" s="440" t="str">
        <f xml:space="preserve">                    IF(AND((DJ$44                                  -Sheep!$N$254                               )&gt;(DJ$44-DK$44),(DJ$44                                  -Sheep!$N$254                                )&lt;=0),"Born","")
&amp;                   IF(AND((DJ$44-Sheep!$R$320-Sheep!$N$254                                )&gt;(DJ$44-DK$44),(DJ$44-Sheep!$R$320-Sheep!$N$254                                )&lt;=0),"WeanStd","")
&amp;                   IF(AND((DJ$44-Sheep!$R$321-Sheep!$N$254                                )&gt;(DJ$44-DK$44),(DJ$44-Sheep!$R$321-Sheep!$N$254                                )&lt;=0),"WeanAlt1","")
&amp;                   IF(AND((DJ$44-Sheep!$R$322-Sheep!$N$254                                )&gt;(DJ$44-DK$44),(DJ$44-Sheep!$R$322-Sheep!$N$254                                )&lt;=0),"WeanAlt2","")
&amp;IFERROR(IF(AND((DJ$44-DJ52                                                                                     )&gt;(DJ$44-DK$44),(DJ$44-DJ52                                                                                     )&lt;=0),"Join-"    &amp;DJ51,""),"")
&amp;IFERROR(IF(AND((DJ$44-DJ52-INDEX(Sheep!$V$327:$V$334,DJ51,1))&gt;(DJ$44-DK$44),(DJ$44-DJ52-INDEX(Sheep!$V$327:$V$334,DJ51,1))&lt;=0),"Scan-"  &amp;DJ51,""),"")
&amp;IFERROR(IF(AND((DJ$44-DJ52-150                                                                            )&gt;(DJ$44-DK$44),(DJ$44-DJ52-150                                                                             )&lt;=0),"Birth-" &amp;DJ51,""),"")
&amp;IFERROR(IF(AND((DJ$44-DJ52-150-Sheep!$R$320                                           )&gt;(DJ$44-DK$44),(DJ$44-DJ52-150-Sheep!$R$320                                            )&lt;=0),"Wean-"&amp;DJ51,""),"")
&amp;IFERROR(IF(AND((DJ$44-DJ52-150-Sheep!$R$321                                           )&gt;(DJ$44-DK$44),(DJ$44-DJ52-150-Sheep!$R$321                                            )&lt;=0),"Alt1-"   &amp;DJ51,""),"")
&amp;IFERROR(IF(AND((DJ$44-DJ52-150-Sheep!$R$322                                           )&gt;(DJ$44-DK$44),(DJ$44-DJ52-150-Sheep!$R$322                                            )&lt;=0),"Alt2-"   &amp;DJ51,""),"")</f>
        <v/>
      </c>
      <c r="DK53" s="440" t="str">
        <f xml:space="preserve">                    IF(AND((DK$44                                  -Sheep!$N$254                               )&gt;(DK$44-DL$44),(DK$44                                  -Sheep!$N$254                                )&lt;=0),"Born","")
&amp;                   IF(AND((DK$44-Sheep!$R$320-Sheep!$N$254                                )&gt;(DK$44-DL$44),(DK$44-Sheep!$R$320-Sheep!$N$254                                )&lt;=0),"WeanStd","")
&amp;                   IF(AND((DK$44-Sheep!$R$321-Sheep!$N$254                                )&gt;(DK$44-DL$44),(DK$44-Sheep!$R$321-Sheep!$N$254                                )&lt;=0),"WeanAlt1","")
&amp;                   IF(AND((DK$44-Sheep!$R$322-Sheep!$N$254                                )&gt;(DK$44-DL$44),(DK$44-Sheep!$R$322-Sheep!$N$254                                )&lt;=0),"WeanAlt2","")
&amp;IFERROR(IF(AND((DK$44-DK52                                                                                     )&gt;(DK$44-DL$44),(DK$44-DK52                                                                                     )&lt;=0),"Join-"    &amp;DK51,""),"")
&amp;IFERROR(IF(AND((DK$44-DK52-INDEX(Sheep!$V$327:$V$334,DK51,1))&gt;(DK$44-DL$44),(DK$44-DK52-INDEX(Sheep!$V$327:$V$334,DK51,1))&lt;=0),"Scan-"  &amp;DK51,""),"")
&amp;IFERROR(IF(AND((DK$44-DK52-150                                                                            )&gt;(DK$44-DL$44),(DK$44-DK52-150                                                                             )&lt;=0),"Birth-" &amp;DK51,""),"")
&amp;IFERROR(IF(AND((DK$44-DK52-150-Sheep!$R$320                                           )&gt;(DK$44-DL$44),(DK$44-DK52-150-Sheep!$R$320                                            )&lt;=0),"Wean-"&amp;DK51,""),"")
&amp;IFERROR(IF(AND((DK$44-DK52-150-Sheep!$R$321                                           )&gt;(DK$44-DL$44),(DK$44-DK52-150-Sheep!$R$321                                            )&lt;=0),"Alt1-"   &amp;DK51,""),"")
&amp;IFERROR(IF(AND((DK$44-DK52-150-Sheep!$R$322                                           )&gt;(DK$44-DL$44),(DK$44-DK52-150-Sheep!$R$322                                            )&lt;=0),"Alt2-"   &amp;DK51,""),"")</f>
        <v/>
      </c>
      <c r="DL53" s="440" t="str">
        <f xml:space="preserve">                    IF(AND((DL$44                                  -Sheep!$N$254                               )&gt;(DL$44-DM$44),(DL$44                                  -Sheep!$N$254                                )&lt;=0),"Born","")
&amp;                   IF(AND((DL$44-Sheep!$R$320-Sheep!$N$254                                )&gt;(DL$44-DM$44),(DL$44-Sheep!$R$320-Sheep!$N$254                                )&lt;=0),"WeanStd","")
&amp;                   IF(AND((DL$44-Sheep!$R$321-Sheep!$N$254                                )&gt;(DL$44-DM$44),(DL$44-Sheep!$R$321-Sheep!$N$254                                )&lt;=0),"WeanAlt1","")
&amp;                   IF(AND((DL$44-Sheep!$R$322-Sheep!$N$254                                )&gt;(DL$44-DM$44),(DL$44-Sheep!$R$322-Sheep!$N$254                                )&lt;=0),"WeanAlt2","")
&amp;IFERROR(IF(AND((DL$44-DL52                                                                                     )&gt;(DL$44-DM$44),(DL$44-DL52                                                                                     )&lt;=0),"Join-"    &amp;DL51,""),"")
&amp;IFERROR(IF(AND((DL$44-DL52-INDEX(Sheep!$V$327:$V$334,DL51,1))&gt;(DL$44-DM$44),(DL$44-DL52-INDEX(Sheep!$V$327:$V$334,DL51,1))&lt;=0),"Scan-"  &amp;DL51,""),"")
&amp;IFERROR(IF(AND((DL$44-DL52-150                                                                            )&gt;(DL$44-DM$44),(DL$44-DL52-150                                                                             )&lt;=0),"Birth-" &amp;DL51,""),"")
&amp;IFERROR(IF(AND((DL$44-DL52-150-Sheep!$R$320                                           )&gt;(DL$44-DM$44),(DL$44-DL52-150-Sheep!$R$320                                            )&lt;=0),"Wean-"&amp;DL51,""),"")
&amp;IFERROR(IF(AND((DL$44-DL52-150-Sheep!$R$321                                           )&gt;(DL$44-DM$44),(DL$44-DL52-150-Sheep!$R$321                                            )&lt;=0),"Alt1-"   &amp;DL51,""),"")
&amp;IFERROR(IF(AND((DL$44-DL52-150-Sheep!$R$322                                           )&gt;(DL$44-DM$44),(DL$44-DL52-150-Sheep!$R$322                                            )&lt;=0),"Alt2-"   &amp;DL51,""),"")</f>
        <v/>
      </c>
      <c r="DM53" s="440" t="str">
        <f xml:space="preserve">                    IF(AND((DM$44                                  -Sheep!$N$254                               )&gt;(DM$44-DN$44),(DM$44                                  -Sheep!$N$254                                )&lt;=0),"Born","")
&amp;                   IF(AND((DM$44-Sheep!$R$320-Sheep!$N$254                                )&gt;(DM$44-DN$44),(DM$44-Sheep!$R$320-Sheep!$N$254                                )&lt;=0),"WeanStd","")
&amp;                   IF(AND((DM$44-Sheep!$R$321-Sheep!$N$254                                )&gt;(DM$44-DN$44),(DM$44-Sheep!$R$321-Sheep!$N$254                                )&lt;=0),"WeanAlt1","")
&amp;                   IF(AND((DM$44-Sheep!$R$322-Sheep!$N$254                                )&gt;(DM$44-DN$44),(DM$44-Sheep!$R$322-Sheep!$N$254                                )&lt;=0),"WeanAlt2","")
&amp;IFERROR(IF(AND((DM$44-DM52                                                                                     )&gt;(DM$44-DN$44),(DM$44-DM52                                                                                     )&lt;=0),"Join-"    &amp;DM51,""),"")
&amp;IFERROR(IF(AND((DM$44-DM52-INDEX(Sheep!$V$327:$V$334,DM51,1))&gt;(DM$44-DN$44),(DM$44-DM52-INDEX(Sheep!$V$327:$V$334,DM51,1))&lt;=0),"Scan-"  &amp;DM51,""),"")
&amp;IFERROR(IF(AND((DM$44-DM52-150                                                                            )&gt;(DM$44-DN$44),(DM$44-DM52-150                                                                             )&lt;=0),"Birth-" &amp;DM51,""),"")
&amp;IFERROR(IF(AND((DM$44-DM52-150-Sheep!$R$320                                           )&gt;(DM$44-DN$44),(DM$44-DM52-150-Sheep!$R$320                                            )&lt;=0),"Wean-"&amp;DM51,""),"")
&amp;IFERROR(IF(AND((DM$44-DM52-150-Sheep!$R$321                                           )&gt;(DM$44-DN$44),(DM$44-DM52-150-Sheep!$R$321                                            )&lt;=0),"Alt1-"   &amp;DM51,""),"")
&amp;IFERROR(IF(AND((DM$44-DM52-150-Sheep!$R$322                                           )&gt;(DM$44-DN$44),(DM$44-DM52-150-Sheep!$R$322                                            )&lt;=0),"Alt2-"   &amp;DM51,""),"")</f>
        <v/>
      </c>
      <c r="DN53" s="440" t="str">
        <f xml:space="preserve">                    IF(AND((DN$44                                  -Sheep!$N$254                               )&gt;(DN$44-DO$44),(DN$44                                  -Sheep!$N$254                                )&lt;=0),"Born","")
&amp;                   IF(AND((DN$44-Sheep!$R$320-Sheep!$N$254                                )&gt;(DN$44-DO$44),(DN$44-Sheep!$R$320-Sheep!$N$254                                )&lt;=0),"WeanStd","")
&amp;                   IF(AND((DN$44-Sheep!$R$321-Sheep!$N$254                                )&gt;(DN$44-DO$44),(DN$44-Sheep!$R$321-Sheep!$N$254                                )&lt;=0),"WeanAlt1","")
&amp;                   IF(AND((DN$44-Sheep!$R$322-Sheep!$N$254                                )&gt;(DN$44-DO$44),(DN$44-Sheep!$R$322-Sheep!$N$254                                )&lt;=0),"WeanAlt2","")
&amp;IFERROR(IF(AND((DN$44-DN52                                                                                     )&gt;(DN$44-DO$44),(DN$44-DN52                                                                                     )&lt;=0),"Join-"    &amp;DN51,""),"")
&amp;IFERROR(IF(AND((DN$44-DN52-INDEX(Sheep!$V$327:$V$334,DN51,1))&gt;(DN$44-DO$44),(DN$44-DN52-INDEX(Sheep!$V$327:$V$334,DN51,1))&lt;=0),"Scan-"  &amp;DN51,""),"")
&amp;IFERROR(IF(AND((DN$44-DN52-150                                                                            )&gt;(DN$44-DO$44),(DN$44-DN52-150                                                                             )&lt;=0),"Birth-" &amp;DN51,""),"")
&amp;IFERROR(IF(AND((DN$44-DN52-150-Sheep!$R$320                                           )&gt;(DN$44-DO$44),(DN$44-DN52-150-Sheep!$R$320                                            )&lt;=0),"Wean-"&amp;DN51,""),"")
&amp;IFERROR(IF(AND((DN$44-DN52-150-Sheep!$R$321                                           )&gt;(DN$44-DO$44),(DN$44-DN52-150-Sheep!$R$321                                            )&lt;=0),"Alt1-"   &amp;DN51,""),"")
&amp;IFERROR(IF(AND((DN$44-DN52-150-Sheep!$R$322                                           )&gt;(DN$44-DO$44),(DN$44-DN52-150-Sheep!$R$322                                            )&lt;=0),"Alt2-"   &amp;DN51,""),"")</f>
        <v/>
      </c>
      <c r="DO53" s="440" t="str">
        <f xml:space="preserve">                    IF(AND((DO$44                                  -Sheep!$N$254                               )&gt;(DO$44-DP$44),(DO$44                                  -Sheep!$N$254                                )&lt;=0),"Born","")
&amp;                   IF(AND((DO$44-Sheep!$R$320-Sheep!$N$254                                )&gt;(DO$44-DP$44),(DO$44-Sheep!$R$320-Sheep!$N$254                                )&lt;=0),"WeanStd","")
&amp;                   IF(AND((DO$44-Sheep!$R$321-Sheep!$N$254                                )&gt;(DO$44-DP$44),(DO$44-Sheep!$R$321-Sheep!$N$254                                )&lt;=0),"WeanAlt1","")
&amp;                   IF(AND((DO$44-Sheep!$R$322-Sheep!$N$254                                )&gt;(DO$44-DP$44),(DO$44-Sheep!$R$322-Sheep!$N$254                                )&lt;=0),"WeanAlt2","")
&amp;IFERROR(IF(AND((DO$44-DO52                                                                                     )&gt;(DO$44-DP$44),(DO$44-DO52                                                                                     )&lt;=0),"Join-"    &amp;DO51,""),"")
&amp;IFERROR(IF(AND((DO$44-DO52-INDEX(Sheep!$V$327:$V$334,DO51,1))&gt;(DO$44-DP$44),(DO$44-DO52-INDEX(Sheep!$V$327:$V$334,DO51,1))&lt;=0),"Scan-"  &amp;DO51,""),"")
&amp;IFERROR(IF(AND((DO$44-DO52-150                                                                            )&gt;(DO$44-DP$44),(DO$44-DO52-150                                                                             )&lt;=0),"Birth-" &amp;DO51,""),"")
&amp;IFERROR(IF(AND((DO$44-DO52-150-Sheep!$R$320                                           )&gt;(DO$44-DP$44),(DO$44-DO52-150-Sheep!$R$320                                            )&lt;=0),"Wean-"&amp;DO51,""),"")
&amp;IFERROR(IF(AND((DO$44-DO52-150-Sheep!$R$321                                           )&gt;(DO$44-DP$44),(DO$44-DO52-150-Sheep!$R$321                                            )&lt;=0),"Alt1-"   &amp;DO51,""),"")
&amp;IFERROR(IF(AND((DO$44-DO52-150-Sheep!$R$322                                           )&gt;(DO$44-DP$44),(DO$44-DO52-150-Sheep!$R$322                                            )&lt;=0),"Alt2-"   &amp;DO51,""),"")</f>
        <v/>
      </c>
      <c r="DP53" s="440" t="str">
        <f xml:space="preserve">                    IF(AND((DP$44                                  -Sheep!$N$254                               )&gt;(DP$44-DQ$44),(DP$44                                  -Sheep!$N$254                                )&lt;=0),"Born","")
&amp;                   IF(AND((DP$44-Sheep!$R$320-Sheep!$N$254                                )&gt;(DP$44-DQ$44),(DP$44-Sheep!$R$320-Sheep!$N$254                                )&lt;=0),"WeanStd","")
&amp;                   IF(AND((DP$44-Sheep!$R$321-Sheep!$N$254                                )&gt;(DP$44-DQ$44),(DP$44-Sheep!$R$321-Sheep!$N$254                                )&lt;=0),"WeanAlt1","")
&amp;                   IF(AND((DP$44-Sheep!$R$322-Sheep!$N$254                                )&gt;(DP$44-DQ$44),(DP$44-Sheep!$R$322-Sheep!$N$254                                )&lt;=0),"WeanAlt2","")
&amp;IFERROR(IF(AND((DP$44-DP52                                                                                     )&gt;(DP$44-DQ$44),(DP$44-DP52                                                                                     )&lt;=0),"Join-"    &amp;DP51,""),"")
&amp;IFERROR(IF(AND((DP$44-DP52-INDEX(Sheep!$V$327:$V$334,DP51,1))&gt;(DP$44-DQ$44),(DP$44-DP52-INDEX(Sheep!$V$327:$V$334,DP51,1))&lt;=0),"Scan-"  &amp;DP51,""),"")
&amp;IFERROR(IF(AND((DP$44-DP52-150                                                                            )&gt;(DP$44-DQ$44),(DP$44-DP52-150                                                                             )&lt;=0),"Birth-" &amp;DP51,""),"")
&amp;IFERROR(IF(AND((DP$44-DP52-150-Sheep!$R$320                                           )&gt;(DP$44-DQ$44),(DP$44-DP52-150-Sheep!$R$320                                            )&lt;=0),"Wean-"&amp;DP51,""),"")
&amp;IFERROR(IF(AND((DP$44-DP52-150-Sheep!$R$321                                           )&gt;(DP$44-DQ$44),(DP$44-DP52-150-Sheep!$R$321                                            )&lt;=0),"Alt1-"   &amp;DP51,""),"")
&amp;IFERROR(IF(AND((DP$44-DP52-150-Sheep!$R$322                                           )&gt;(DP$44-DQ$44),(DP$44-DP52-150-Sheep!$R$322                                            )&lt;=0),"Alt2-"   &amp;DP51,""),"")</f>
        <v/>
      </c>
      <c r="DQ53" s="440" t="str">
        <f xml:space="preserve">                    IF(AND((DQ$44                                  -Sheep!$N$254                               )&gt;(DQ$44-DR$44),(DQ$44                                  -Sheep!$N$254                                )&lt;=0),"Born","")
&amp;                   IF(AND((DQ$44-Sheep!$R$320-Sheep!$N$254                                )&gt;(DQ$44-DR$44),(DQ$44-Sheep!$R$320-Sheep!$N$254                                )&lt;=0),"WeanStd","")
&amp;                   IF(AND((DQ$44-Sheep!$R$321-Sheep!$N$254                                )&gt;(DQ$44-DR$44),(DQ$44-Sheep!$R$321-Sheep!$N$254                                )&lt;=0),"WeanAlt1","")
&amp;                   IF(AND((DQ$44-Sheep!$R$322-Sheep!$N$254                                )&gt;(DQ$44-DR$44),(DQ$44-Sheep!$R$322-Sheep!$N$254                                )&lt;=0),"WeanAlt2","")
&amp;IFERROR(IF(AND((DQ$44-DQ52                                                                                     )&gt;(DQ$44-DR$44),(DQ$44-DQ52                                                                                     )&lt;=0),"Join-"    &amp;DQ51,""),"")
&amp;IFERROR(IF(AND((DQ$44-DQ52-INDEX(Sheep!$V$327:$V$334,DQ51,1))&gt;(DQ$44-DR$44),(DQ$44-DQ52-INDEX(Sheep!$V$327:$V$334,DQ51,1))&lt;=0),"Scan-"  &amp;DQ51,""),"")
&amp;IFERROR(IF(AND((DQ$44-DQ52-150                                                                            )&gt;(DQ$44-DR$44),(DQ$44-DQ52-150                                                                             )&lt;=0),"Birth-" &amp;DQ51,""),"")
&amp;IFERROR(IF(AND((DQ$44-DQ52-150-Sheep!$R$320                                           )&gt;(DQ$44-DR$44),(DQ$44-DQ52-150-Sheep!$R$320                                            )&lt;=0),"Wean-"&amp;DQ51,""),"")
&amp;IFERROR(IF(AND((DQ$44-DQ52-150-Sheep!$R$321                                           )&gt;(DQ$44-DR$44),(DQ$44-DQ52-150-Sheep!$R$321                                            )&lt;=0),"Alt1-"   &amp;DQ51,""),"")
&amp;IFERROR(IF(AND((DQ$44-DQ52-150-Sheep!$R$322                                           )&gt;(DQ$44-DR$44),(DQ$44-DQ52-150-Sheep!$R$322                                            )&lt;=0),"Alt2-"   &amp;DQ51,""),"")</f>
        <v/>
      </c>
      <c r="DR53" s="440" t="str">
        <f xml:space="preserve">                    IF(AND((DR$44                                  -Sheep!$N$254                               )&gt;(DR$44-DS$44),(DR$44                                  -Sheep!$N$254                                )&lt;=0),"Born","")
&amp;                   IF(AND((DR$44-Sheep!$R$320-Sheep!$N$254                                )&gt;(DR$44-DS$44),(DR$44-Sheep!$R$320-Sheep!$N$254                                )&lt;=0),"WeanStd","")
&amp;                   IF(AND((DR$44-Sheep!$R$321-Sheep!$N$254                                )&gt;(DR$44-DS$44),(DR$44-Sheep!$R$321-Sheep!$N$254                                )&lt;=0),"WeanAlt1","")
&amp;                   IF(AND((DR$44-Sheep!$R$322-Sheep!$N$254                                )&gt;(DR$44-DS$44),(DR$44-Sheep!$R$322-Sheep!$N$254                                )&lt;=0),"WeanAlt2","")
&amp;IFERROR(IF(AND((DR$44-DR52                                                                                     )&gt;(DR$44-DS$44),(DR$44-DR52                                                                                     )&lt;=0),"Join-"    &amp;DR51,""),"")
&amp;IFERROR(IF(AND((DR$44-DR52-INDEX(Sheep!$V$327:$V$334,DR51,1))&gt;(DR$44-DS$44),(DR$44-DR52-INDEX(Sheep!$V$327:$V$334,DR51,1))&lt;=0),"Scan-"  &amp;DR51,""),"")
&amp;IFERROR(IF(AND((DR$44-DR52-150                                                                            )&gt;(DR$44-DS$44),(DR$44-DR52-150                                                                             )&lt;=0),"Birth-" &amp;DR51,""),"")
&amp;IFERROR(IF(AND((DR$44-DR52-150-Sheep!$R$320                                           )&gt;(DR$44-DS$44),(DR$44-DR52-150-Sheep!$R$320                                            )&lt;=0),"Wean-"&amp;DR51,""),"")
&amp;IFERROR(IF(AND((DR$44-DR52-150-Sheep!$R$321                                           )&gt;(DR$44-DS$44),(DR$44-DR52-150-Sheep!$R$321                                            )&lt;=0),"Alt1-"   &amp;DR51,""),"")
&amp;IFERROR(IF(AND((DR$44-DR52-150-Sheep!$R$322                                           )&gt;(DR$44-DS$44),(DR$44-DR52-150-Sheep!$R$322                                            )&lt;=0),"Alt2-"   &amp;DR51,""),"")</f>
        <v>Join-2</v>
      </c>
      <c r="DS53" s="440" t="str">
        <f xml:space="preserve">                    IF(AND((DS$44                                  -Sheep!$N$254                               )&gt;(DS$44-DT$44),(DS$44                                  -Sheep!$N$254                                )&lt;=0),"Born","")
&amp;                   IF(AND((DS$44-Sheep!$R$320-Sheep!$N$254                                )&gt;(DS$44-DT$44),(DS$44-Sheep!$R$320-Sheep!$N$254                                )&lt;=0),"WeanStd","")
&amp;                   IF(AND((DS$44-Sheep!$R$321-Sheep!$N$254                                )&gt;(DS$44-DT$44),(DS$44-Sheep!$R$321-Sheep!$N$254                                )&lt;=0),"WeanAlt1","")
&amp;                   IF(AND((DS$44-Sheep!$R$322-Sheep!$N$254                                )&gt;(DS$44-DT$44),(DS$44-Sheep!$R$322-Sheep!$N$254                                )&lt;=0),"WeanAlt2","")
&amp;IFERROR(IF(AND((DS$44-DS52                                                                                     )&gt;(DS$44-DT$44),(DS$44-DS52                                                                                     )&lt;=0),"Join-"    &amp;DS51,""),"")
&amp;IFERROR(IF(AND((DS$44-DS52-INDEX(Sheep!$V$327:$V$334,DS51,1))&gt;(DS$44-DT$44),(DS$44-DS52-INDEX(Sheep!$V$327:$V$334,DS51,1))&lt;=0),"Scan-"  &amp;DS51,""),"")
&amp;IFERROR(IF(AND((DS$44-DS52-150                                                                            )&gt;(DS$44-DT$44),(DS$44-DS52-150                                                                             )&lt;=0),"Birth-" &amp;DS51,""),"")
&amp;IFERROR(IF(AND((DS$44-DS52-150-Sheep!$R$320                                           )&gt;(DS$44-DT$44),(DS$44-DS52-150-Sheep!$R$320                                            )&lt;=0),"Wean-"&amp;DS51,""),"")
&amp;IFERROR(IF(AND((DS$44-DS52-150-Sheep!$R$321                                           )&gt;(DS$44-DT$44),(DS$44-DS52-150-Sheep!$R$321                                            )&lt;=0),"Alt1-"   &amp;DS51,""),"")
&amp;IFERROR(IF(AND((DS$44-DS52-150-Sheep!$R$322                                           )&gt;(DS$44-DT$44),(DS$44-DS52-150-Sheep!$R$322                                            )&lt;=0),"Alt2-"   &amp;DS51,""),"")</f>
        <v/>
      </c>
      <c r="DT53" s="440" t="str">
        <f xml:space="preserve">                    IF(AND((DT$44                                  -Sheep!$N$254                               )&gt;(DT$44-DU$44),(DT$44                                  -Sheep!$N$254                                )&lt;=0),"Born","")
&amp;                   IF(AND((DT$44-Sheep!$R$320-Sheep!$N$254                                )&gt;(DT$44-DU$44),(DT$44-Sheep!$R$320-Sheep!$N$254                                )&lt;=0),"WeanStd","")
&amp;                   IF(AND((DT$44-Sheep!$R$321-Sheep!$N$254                                )&gt;(DT$44-DU$44),(DT$44-Sheep!$R$321-Sheep!$N$254                                )&lt;=0),"WeanAlt1","")
&amp;                   IF(AND((DT$44-Sheep!$R$322-Sheep!$N$254                                )&gt;(DT$44-DU$44),(DT$44-Sheep!$R$322-Sheep!$N$254                                )&lt;=0),"WeanAlt2","")
&amp;IFERROR(IF(AND((DT$44-DT52                                                                                     )&gt;(DT$44-DU$44),(DT$44-DT52                                                                                     )&lt;=0),"Join-"    &amp;DT51,""),"")
&amp;IFERROR(IF(AND((DT$44-DT52-INDEX(Sheep!$V$327:$V$334,DT51,1))&gt;(DT$44-DU$44),(DT$44-DT52-INDEX(Sheep!$V$327:$V$334,DT51,1))&lt;=0),"Scan-"  &amp;DT51,""),"")
&amp;IFERROR(IF(AND((DT$44-DT52-150                                                                            )&gt;(DT$44-DU$44),(DT$44-DT52-150                                                                             )&lt;=0),"Birth-" &amp;DT51,""),"")
&amp;IFERROR(IF(AND((DT$44-DT52-150-Sheep!$R$320                                           )&gt;(DT$44-DU$44),(DT$44-DT52-150-Sheep!$R$320                                            )&lt;=0),"Wean-"&amp;DT51,""),"")
&amp;IFERROR(IF(AND((DT$44-DT52-150-Sheep!$R$321                                           )&gt;(DT$44-DU$44),(DT$44-DT52-150-Sheep!$R$321                                            )&lt;=0),"Alt1-"   &amp;DT51,""),"")
&amp;IFERROR(IF(AND((DT$44-DT52-150-Sheep!$R$322                                           )&gt;(DT$44-DU$44),(DT$44-DT52-150-Sheep!$R$322                                            )&lt;=0),"Alt2-"   &amp;DT51,""),"")</f>
        <v/>
      </c>
      <c r="DU53" s="440" t="str">
        <f xml:space="preserve">                    IF(AND((DU$44                                  -Sheep!$N$254                               )&gt;(DU$44-DV$44),(DU$44                                  -Sheep!$N$254                                )&lt;=0),"Born","")
&amp;                   IF(AND((DU$44-Sheep!$R$320-Sheep!$N$254                                )&gt;(DU$44-DV$44),(DU$44-Sheep!$R$320-Sheep!$N$254                                )&lt;=0),"WeanStd","")
&amp;                   IF(AND((DU$44-Sheep!$R$321-Sheep!$N$254                                )&gt;(DU$44-DV$44),(DU$44-Sheep!$R$321-Sheep!$N$254                                )&lt;=0),"WeanAlt1","")
&amp;                   IF(AND((DU$44-Sheep!$R$322-Sheep!$N$254                                )&gt;(DU$44-DV$44),(DU$44-Sheep!$R$322-Sheep!$N$254                                )&lt;=0),"WeanAlt2","")
&amp;IFERROR(IF(AND((DU$44-DU52                                                                                     )&gt;(DU$44-DV$44),(DU$44-DU52                                                                                     )&lt;=0),"Join-"    &amp;DU51,""),"")
&amp;IFERROR(IF(AND((DU$44-DU52-INDEX(Sheep!$V$327:$V$334,DU51,1))&gt;(DU$44-DV$44),(DU$44-DU52-INDEX(Sheep!$V$327:$V$334,DU51,1))&lt;=0),"Scan-"  &amp;DU51,""),"")
&amp;IFERROR(IF(AND((DU$44-DU52-150                                                                            )&gt;(DU$44-DV$44),(DU$44-DU52-150                                                                             )&lt;=0),"Birth-" &amp;DU51,""),"")
&amp;IFERROR(IF(AND((DU$44-DU52-150-Sheep!$R$320                                           )&gt;(DU$44-DV$44),(DU$44-DU52-150-Sheep!$R$320                                            )&lt;=0),"Wean-"&amp;DU51,""),"")
&amp;IFERROR(IF(AND((DU$44-DU52-150-Sheep!$R$321                                           )&gt;(DU$44-DV$44),(DU$44-DU52-150-Sheep!$R$321                                            )&lt;=0),"Alt1-"   &amp;DU51,""),"")
&amp;IFERROR(IF(AND((DU$44-DU52-150-Sheep!$R$322                                           )&gt;(DU$44-DV$44),(DU$44-DU52-150-Sheep!$R$322                                            )&lt;=0),"Alt2-"   &amp;DU51,""),"")</f>
        <v/>
      </c>
      <c r="DV53" s="440" t="str">
        <f xml:space="preserve">                    IF(AND((DV$44                                  -Sheep!$N$254                               )&gt;(DV$44-DW$44),(DV$44                                  -Sheep!$N$254                                )&lt;=0),"Born","")
&amp;                   IF(AND((DV$44-Sheep!$R$320-Sheep!$N$254                                )&gt;(DV$44-DW$44),(DV$44-Sheep!$R$320-Sheep!$N$254                                )&lt;=0),"WeanStd","")
&amp;                   IF(AND((DV$44-Sheep!$R$321-Sheep!$N$254                                )&gt;(DV$44-DW$44),(DV$44-Sheep!$R$321-Sheep!$N$254                                )&lt;=0),"WeanAlt1","")
&amp;                   IF(AND((DV$44-Sheep!$R$322-Sheep!$N$254                                )&gt;(DV$44-DW$44),(DV$44-Sheep!$R$322-Sheep!$N$254                                )&lt;=0),"WeanAlt2","")
&amp;IFERROR(IF(AND((DV$44-DV52                                                                                     )&gt;(DV$44-DW$44),(DV$44-DV52                                                                                     )&lt;=0),"Join-"    &amp;DV51,""),"")
&amp;IFERROR(IF(AND((DV$44-DV52-INDEX(Sheep!$V$327:$V$334,DV51,1))&gt;(DV$44-DW$44),(DV$44-DV52-INDEX(Sheep!$V$327:$V$334,DV51,1))&lt;=0),"Scan-"  &amp;DV51,""),"")
&amp;IFERROR(IF(AND((DV$44-DV52-150                                                                            )&gt;(DV$44-DW$44),(DV$44-DV52-150                                                                             )&lt;=0),"Birth-" &amp;DV51,""),"")
&amp;IFERROR(IF(AND((DV$44-DV52-150-Sheep!$R$320                                           )&gt;(DV$44-DW$44),(DV$44-DV52-150-Sheep!$R$320                                            )&lt;=0),"Wean-"&amp;DV51,""),"")
&amp;IFERROR(IF(AND((DV$44-DV52-150-Sheep!$R$321                                           )&gt;(DV$44-DW$44),(DV$44-DV52-150-Sheep!$R$321                                            )&lt;=0),"Alt1-"   &amp;DV51,""),"")
&amp;IFERROR(IF(AND((DV$44-DV52-150-Sheep!$R$322                                           )&gt;(DV$44-DW$44),(DV$44-DV52-150-Sheep!$R$322                                            )&lt;=0),"Alt2-"   &amp;DV51,""),"")</f>
        <v/>
      </c>
      <c r="DW53" s="440" t="str">
        <f xml:space="preserve">                    IF(AND((DW$44                                  -Sheep!$N$254                               )&gt;(DW$44-DX$44),(DW$44                                  -Sheep!$N$254                                )&lt;=0),"Born","")
&amp;                   IF(AND((DW$44-Sheep!$R$320-Sheep!$N$254                                )&gt;(DW$44-DX$44),(DW$44-Sheep!$R$320-Sheep!$N$254                                )&lt;=0),"WeanStd","")
&amp;                   IF(AND((DW$44-Sheep!$R$321-Sheep!$N$254                                )&gt;(DW$44-DX$44),(DW$44-Sheep!$R$321-Sheep!$N$254                                )&lt;=0),"WeanAlt1","")
&amp;                   IF(AND((DW$44-Sheep!$R$322-Sheep!$N$254                                )&gt;(DW$44-DX$44),(DW$44-Sheep!$R$322-Sheep!$N$254                                )&lt;=0),"WeanAlt2","")
&amp;IFERROR(IF(AND((DW$44-DW52                                                                                     )&gt;(DW$44-DX$44),(DW$44-DW52                                                                                     )&lt;=0),"Join-"    &amp;DW51,""),"")
&amp;IFERROR(IF(AND((DW$44-DW52-INDEX(Sheep!$V$327:$V$334,DW51,1))&gt;(DW$44-DX$44),(DW$44-DW52-INDEX(Sheep!$V$327:$V$334,DW51,1))&lt;=0),"Scan-"  &amp;DW51,""),"")
&amp;IFERROR(IF(AND((DW$44-DW52-150                                                                            )&gt;(DW$44-DX$44),(DW$44-DW52-150                                                                             )&lt;=0),"Birth-" &amp;DW51,""),"")
&amp;IFERROR(IF(AND((DW$44-DW52-150-Sheep!$R$320                                           )&gt;(DW$44-DX$44),(DW$44-DW52-150-Sheep!$R$320                                            )&lt;=0),"Wean-"&amp;DW51,""),"")
&amp;IFERROR(IF(AND((DW$44-DW52-150-Sheep!$R$321                                           )&gt;(DW$44-DX$44),(DW$44-DW52-150-Sheep!$R$321                                            )&lt;=0),"Alt1-"   &amp;DW51,""),"")
&amp;IFERROR(IF(AND((DW$44-DW52-150-Sheep!$R$322                                           )&gt;(DW$44-DX$44),(DW$44-DW52-150-Sheep!$R$322                                            )&lt;=0),"Alt2-"   &amp;DW51,""),"")</f>
        <v/>
      </c>
      <c r="DX53" s="440" t="str">
        <f xml:space="preserve">                    IF(AND((DX$44                                  -Sheep!$N$254                               )&gt;(DX$44-DY$44),(DX$44                                  -Sheep!$N$254                                )&lt;=0),"Born","")
&amp;                   IF(AND((DX$44-Sheep!$R$320-Sheep!$N$254                                )&gt;(DX$44-DY$44),(DX$44-Sheep!$R$320-Sheep!$N$254                                )&lt;=0),"WeanStd","")
&amp;                   IF(AND((DX$44-Sheep!$R$321-Sheep!$N$254                                )&gt;(DX$44-DY$44),(DX$44-Sheep!$R$321-Sheep!$N$254                                )&lt;=0),"WeanAlt1","")
&amp;                   IF(AND((DX$44-Sheep!$R$322-Sheep!$N$254                                )&gt;(DX$44-DY$44),(DX$44-Sheep!$R$322-Sheep!$N$254                                )&lt;=0),"WeanAlt2","")
&amp;IFERROR(IF(AND((DX$44-DX52                                                                                     )&gt;(DX$44-DY$44),(DX$44-DX52                                                                                     )&lt;=0),"Join-"    &amp;DX51,""),"")
&amp;IFERROR(IF(AND((DX$44-DX52-INDEX(Sheep!$V$327:$V$334,DX51,1))&gt;(DX$44-DY$44),(DX$44-DX52-INDEX(Sheep!$V$327:$V$334,DX51,1))&lt;=0),"Scan-"  &amp;DX51,""),"")
&amp;IFERROR(IF(AND((DX$44-DX52-150                                                                            )&gt;(DX$44-DY$44),(DX$44-DX52-150                                                                             )&lt;=0),"Birth-" &amp;DX51,""),"")
&amp;IFERROR(IF(AND((DX$44-DX52-150-Sheep!$R$320                                           )&gt;(DX$44-DY$44),(DX$44-DX52-150-Sheep!$R$320                                            )&lt;=0),"Wean-"&amp;DX51,""),"")
&amp;IFERROR(IF(AND((DX$44-DX52-150-Sheep!$R$321                                           )&gt;(DX$44-DY$44),(DX$44-DX52-150-Sheep!$R$321                                            )&lt;=0),"Alt1-"   &amp;DX51,""),"")
&amp;IFERROR(IF(AND((DX$44-DX52-150-Sheep!$R$322                                           )&gt;(DX$44-DY$44),(DX$44-DX52-150-Sheep!$R$322                                            )&lt;=0),"Alt2-"   &amp;DX51,""),"")</f>
        <v/>
      </c>
      <c r="DY53" s="440" t="str">
        <f xml:space="preserve">                    IF(AND((DY$44                                  -Sheep!$N$254                               )&gt;(DY$44-DZ$44),(DY$44                                  -Sheep!$N$254                                )&lt;=0),"Born","")
&amp;                   IF(AND((DY$44-Sheep!$R$320-Sheep!$N$254                                )&gt;(DY$44-DZ$44),(DY$44-Sheep!$R$320-Sheep!$N$254                                )&lt;=0),"WeanStd","")
&amp;                   IF(AND((DY$44-Sheep!$R$321-Sheep!$N$254                                )&gt;(DY$44-DZ$44),(DY$44-Sheep!$R$321-Sheep!$N$254                                )&lt;=0),"WeanAlt1","")
&amp;                   IF(AND((DY$44-Sheep!$R$322-Sheep!$N$254                                )&gt;(DY$44-DZ$44),(DY$44-Sheep!$R$322-Sheep!$N$254                                )&lt;=0),"WeanAlt2","")
&amp;IFERROR(IF(AND((DY$44-DY52                                                                                     )&gt;(DY$44-DZ$44),(DY$44-DY52                                                                                     )&lt;=0),"Join-"    &amp;DY51,""),"")
&amp;IFERROR(IF(AND((DY$44-DY52-INDEX(Sheep!$V$327:$V$334,DY51,1))&gt;(DY$44-DZ$44),(DY$44-DY52-INDEX(Sheep!$V$327:$V$334,DY51,1))&lt;=0),"Scan-"  &amp;DY51,""),"")
&amp;IFERROR(IF(AND((DY$44-DY52-150                                                                            )&gt;(DY$44-DZ$44),(DY$44-DY52-150                                                                             )&lt;=0),"Birth-" &amp;DY51,""),"")
&amp;IFERROR(IF(AND((DY$44-DY52-150-Sheep!$R$320                                           )&gt;(DY$44-DZ$44),(DY$44-DY52-150-Sheep!$R$320                                            )&lt;=0),"Wean-"&amp;DY51,""),"")
&amp;IFERROR(IF(AND((DY$44-DY52-150-Sheep!$R$321                                           )&gt;(DY$44-DZ$44),(DY$44-DY52-150-Sheep!$R$321                                            )&lt;=0),"Alt1-"   &amp;DY51,""),"")
&amp;IFERROR(IF(AND((DY$44-DY52-150-Sheep!$R$322                                           )&gt;(DY$44-DZ$44),(DY$44-DY52-150-Sheep!$R$322                                            )&lt;=0),"Alt2-"   &amp;DY51,""),"")</f>
        <v/>
      </c>
      <c r="DZ53" s="440" t="str">
        <f xml:space="preserve">                    IF(AND((DZ$44                                  -Sheep!$N$254                               )&gt;(DZ$44-EA$44),(DZ$44                                  -Sheep!$N$254                                )&lt;=0),"Born","")
&amp;                   IF(AND((DZ$44-Sheep!$R$320-Sheep!$N$254                                )&gt;(DZ$44-EA$44),(DZ$44-Sheep!$R$320-Sheep!$N$254                                )&lt;=0),"WeanStd","")
&amp;                   IF(AND((DZ$44-Sheep!$R$321-Sheep!$N$254                                )&gt;(DZ$44-EA$44),(DZ$44-Sheep!$R$321-Sheep!$N$254                                )&lt;=0),"WeanAlt1","")
&amp;                   IF(AND((DZ$44-Sheep!$R$322-Sheep!$N$254                                )&gt;(DZ$44-EA$44),(DZ$44-Sheep!$R$322-Sheep!$N$254                                )&lt;=0),"WeanAlt2","")
&amp;IFERROR(IF(AND((DZ$44-DZ52                                                                                     )&gt;(DZ$44-EA$44),(DZ$44-DZ52                                                                                     )&lt;=0),"Join-"    &amp;DZ51,""),"")
&amp;IFERROR(IF(AND((DZ$44-DZ52-INDEX(Sheep!$V$327:$V$334,DZ51,1))&gt;(DZ$44-EA$44),(DZ$44-DZ52-INDEX(Sheep!$V$327:$V$334,DZ51,1))&lt;=0),"Scan-"  &amp;DZ51,""),"")
&amp;IFERROR(IF(AND((DZ$44-DZ52-150                                                                            )&gt;(DZ$44-EA$44),(DZ$44-DZ52-150                                                                             )&lt;=0),"Birth-" &amp;DZ51,""),"")
&amp;IFERROR(IF(AND((DZ$44-DZ52-150-Sheep!$R$320                                           )&gt;(DZ$44-EA$44),(DZ$44-DZ52-150-Sheep!$R$320                                            )&lt;=0),"Wean-"&amp;DZ51,""),"")
&amp;IFERROR(IF(AND((DZ$44-DZ52-150-Sheep!$R$321                                           )&gt;(DZ$44-EA$44),(DZ$44-DZ52-150-Sheep!$R$321                                            )&lt;=0),"Alt1-"   &amp;DZ51,""),"")
&amp;IFERROR(IF(AND((DZ$44-DZ52-150-Sheep!$R$322                                           )&gt;(DZ$44-EA$44),(DZ$44-DZ52-150-Sheep!$R$322                                            )&lt;=0),"Alt2-"   &amp;DZ51,""),"")</f>
        <v/>
      </c>
      <c r="EA53" s="440" t="str">
        <f xml:space="preserve">                    IF(AND((EA$44                                  -Sheep!$N$254                               )&gt;(EA$44-EB$44),(EA$44                                  -Sheep!$N$254                                )&lt;=0),"Born","")
&amp;                   IF(AND((EA$44-Sheep!$R$320-Sheep!$N$254                                )&gt;(EA$44-EB$44),(EA$44-Sheep!$R$320-Sheep!$N$254                                )&lt;=0),"WeanStd","")
&amp;                   IF(AND((EA$44-Sheep!$R$321-Sheep!$N$254                                )&gt;(EA$44-EB$44),(EA$44-Sheep!$R$321-Sheep!$N$254                                )&lt;=0),"WeanAlt1","")
&amp;                   IF(AND((EA$44-Sheep!$R$322-Sheep!$N$254                                )&gt;(EA$44-EB$44),(EA$44-Sheep!$R$322-Sheep!$N$254                                )&lt;=0),"WeanAlt2","")
&amp;IFERROR(IF(AND((EA$44-EA52                                                                                     )&gt;(EA$44-EB$44),(EA$44-EA52                                                                                     )&lt;=0),"Join-"    &amp;EA51,""),"")
&amp;IFERROR(IF(AND((EA$44-EA52-INDEX(Sheep!$V$327:$V$334,EA51,1))&gt;(EA$44-EB$44),(EA$44-EA52-INDEX(Sheep!$V$327:$V$334,EA51,1))&lt;=0),"Scan-"  &amp;EA51,""),"")
&amp;IFERROR(IF(AND((EA$44-EA52-150                                                                            )&gt;(EA$44-EB$44),(EA$44-EA52-150                                                                             )&lt;=0),"Birth-" &amp;EA51,""),"")
&amp;IFERROR(IF(AND((EA$44-EA52-150-Sheep!$R$320                                           )&gt;(EA$44-EB$44),(EA$44-EA52-150-Sheep!$R$320                                            )&lt;=0),"Wean-"&amp;EA51,""),"")
&amp;IFERROR(IF(AND((EA$44-EA52-150-Sheep!$R$321                                           )&gt;(EA$44-EB$44),(EA$44-EA52-150-Sheep!$R$321                                            )&lt;=0),"Alt1-"   &amp;EA51,""),"")
&amp;IFERROR(IF(AND((EA$44-EA52-150-Sheep!$R$322                                           )&gt;(EA$44-EB$44),(EA$44-EA52-150-Sheep!$R$322                                            )&lt;=0),"Alt2-"   &amp;EA51,""),"")</f>
        <v/>
      </c>
      <c r="EB53" s="440" t="str">
        <f xml:space="preserve">                    IF(AND((EB$44                                  -Sheep!$N$254                               )&gt;(EB$44-EC$44),(EB$44                                  -Sheep!$N$254                                )&lt;=0),"Born","")
&amp;                   IF(AND((EB$44-Sheep!$R$320-Sheep!$N$254                                )&gt;(EB$44-EC$44),(EB$44-Sheep!$R$320-Sheep!$N$254                                )&lt;=0),"WeanStd","")
&amp;                   IF(AND((EB$44-Sheep!$R$321-Sheep!$N$254                                )&gt;(EB$44-EC$44),(EB$44-Sheep!$R$321-Sheep!$N$254                                )&lt;=0),"WeanAlt1","")
&amp;                   IF(AND((EB$44-Sheep!$R$322-Sheep!$N$254                                )&gt;(EB$44-EC$44),(EB$44-Sheep!$R$322-Sheep!$N$254                                )&lt;=0),"WeanAlt2","")
&amp;IFERROR(IF(AND((EB$44-EB52                                                                                     )&gt;(EB$44-EC$44),(EB$44-EB52                                                                                     )&lt;=0),"Join-"    &amp;EB51,""),"")
&amp;IFERROR(IF(AND((EB$44-EB52-INDEX(Sheep!$V$327:$V$334,EB51,1))&gt;(EB$44-EC$44),(EB$44-EB52-INDEX(Sheep!$V$327:$V$334,EB51,1))&lt;=0),"Scan-"  &amp;EB51,""),"")
&amp;IFERROR(IF(AND((EB$44-EB52-150                                                                            )&gt;(EB$44-EC$44),(EB$44-EB52-150                                                                             )&lt;=0),"Birth-" &amp;EB51,""),"")
&amp;IFERROR(IF(AND((EB$44-EB52-150-Sheep!$R$320                                           )&gt;(EB$44-EC$44),(EB$44-EB52-150-Sheep!$R$320                                            )&lt;=0),"Wean-"&amp;EB51,""),"")
&amp;IFERROR(IF(AND((EB$44-EB52-150-Sheep!$R$321                                           )&gt;(EB$44-EC$44),(EB$44-EB52-150-Sheep!$R$321                                            )&lt;=0),"Alt1-"   &amp;EB51,""),"")
&amp;IFERROR(IF(AND((EB$44-EB52-150-Sheep!$R$322                                           )&gt;(EB$44-EC$44),(EB$44-EB52-150-Sheep!$R$322                                            )&lt;=0),"Alt2-"   &amp;EB51,""),"")</f>
        <v>Scan-2</v>
      </c>
      <c r="EC53" s="440" t="str">
        <f xml:space="preserve">                    IF(AND((EC$44                                  -Sheep!$N$254                               )&gt;(EC$44-ED$44),(EC$44                                  -Sheep!$N$254                                )&lt;=0),"Born","")
&amp;                   IF(AND((EC$44-Sheep!$R$320-Sheep!$N$254                                )&gt;(EC$44-ED$44),(EC$44-Sheep!$R$320-Sheep!$N$254                                )&lt;=0),"WeanStd","")
&amp;                   IF(AND((EC$44-Sheep!$R$321-Sheep!$N$254                                )&gt;(EC$44-ED$44),(EC$44-Sheep!$R$321-Sheep!$N$254                                )&lt;=0),"WeanAlt1","")
&amp;                   IF(AND((EC$44-Sheep!$R$322-Sheep!$N$254                                )&gt;(EC$44-ED$44),(EC$44-Sheep!$R$322-Sheep!$N$254                                )&lt;=0),"WeanAlt2","")
&amp;IFERROR(IF(AND((EC$44-EC52                                                                                     )&gt;(EC$44-ED$44),(EC$44-EC52                                                                                     )&lt;=0),"Join-"    &amp;EC51,""),"")
&amp;IFERROR(IF(AND((EC$44-EC52-INDEX(Sheep!$V$327:$V$334,EC51,1))&gt;(EC$44-ED$44),(EC$44-EC52-INDEX(Sheep!$V$327:$V$334,EC51,1))&lt;=0),"Scan-"  &amp;EC51,""),"")
&amp;IFERROR(IF(AND((EC$44-EC52-150                                                                            )&gt;(EC$44-ED$44),(EC$44-EC52-150                                                                             )&lt;=0),"Birth-" &amp;EC51,""),"")
&amp;IFERROR(IF(AND((EC$44-EC52-150-Sheep!$R$320                                           )&gt;(EC$44-ED$44),(EC$44-EC52-150-Sheep!$R$320                                            )&lt;=0),"Wean-"&amp;EC51,""),"")
&amp;IFERROR(IF(AND((EC$44-EC52-150-Sheep!$R$321                                           )&gt;(EC$44-ED$44),(EC$44-EC52-150-Sheep!$R$321                                            )&lt;=0),"Alt1-"   &amp;EC51,""),"")
&amp;IFERROR(IF(AND((EC$44-EC52-150-Sheep!$R$322                                           )&gt;(EC$44-ED$44),(EC$44-EC52-150-Sheep!$R$322                                            )&lt;=0),"Alt2-"   &amp;EC51,""),"")</f>
        <v/>
      </c>
      <c r="ED53" s="440" t="str">
        <f xml:space="preserve">                    IF(AND((ED$44                                  -Sheep!$N$254                               )&gt;(ED$44-EE$44),(ED$44                                  -Sheep!$N$254                                )&lt;=0),"Born","")
&amp;                   IF(AND((ED$44-Sheep!$R$320-Sheep!$N$254                                )&gt;(ED$44-EE$44),(ED$44-Sheep!$R$320-Sheep!$N$254                                )&lt;=0),"WeanStd","")
&amp;                   IF(AND((ED$44-Sheep!$R$321-Sheep!$N$254                                )&gt;(ED$44-EE$44),(ED$44-Sheep!$R$321-Sheep!$N$254                                )&lt;=0),"WeanAlt1","")
&amp;                   IF(AND((ED$44-Sheep!$R$322-Sheep!$N$254                                )&gt;(ED$44-EE$44),(ED$44-Sheep!$R$322-Sheep!$N$254                                )&lt;=0),"WeanAlt2","")
&amp;IFERROR(IF(AND((ED$44-ED52                                                                                     )&gt;(ED$44-EE$44),(ED$44-ED52                                                                                     )&lt;=0),"Join-"    &amp;ED51,""),"")
&amp;IFERROR(IF(AND((ED$44-ED52-INDEX(Sheep!$V$327:$V$334,ED51,1))&gt;(ED$44-EE$44),(ED$44-ED52-INDEX(Sheep!$V$327:$V$334,ED51,1))&lt;=0),"Scan-"  &amp;ED51,""),"")
&amp;IFERROR(IF(AND((ED$44-ED52-150                                                                            )&gt;(ED$44-EE$44),(ED$44-ED52-150                                                                             )&lt;=0),"Birth-" &amp;ED51,""),"")
&amp;IFERROR(IF(AND((ED$44-ED52-150-Sheep!$R$320                                           )&gt;(ED$44-EE$44),(ED$44-ED52-150-Sheep!$R$320                                            )&lt;=0),"Wean-"&amp;ED51,""),"")
&amp;IFERROR(IF(AND((ED$44-ED52-150-Sheep!$R$321                                           )&gt;(ED$44-EE$44),(ED$44-ED52-150-Sheep!$R$321                                            )&lt;=0),"Alt1-"   &amp;ED51,""),"")
&amp;IFERROR(IF(AND((ED$44-ED52-150-Sheep!$R$322                                           )&gt;(ED$44-EE$44),(ED$44-ED52-150-Sheep!$R$322                                            )&lt;=0),"Alt2-"   &amp;ED51,""),"")</f>
        <v/>
      </c>
      <c r="EE53" s="440" t="str">
        <f xml:space="preserve">                    IF(AND((EE$44                                  -Sheep!$N$254                               )&gt;(EE$44-EF$44),(EE$44                                  -Sheep!$N$254                                )&lt;=0),"Born","")
&amp;                   IF(AND((EE$44-Sheep!$R$320-Sheep!$N$254                                )&gt;(EE$44-EF$44),(EE$44-Sheep!$R$320-Sheep!$N$254                                )&lt;=0),"WeanStd","")
&amp;                   IF(AND((EE$44-Sheep!$R$321-Sheep!$N$254                                )&gt;(EE$44-EF$44),(EE$44-Sheep!$R$321-Sheep!$N$254                                )&lt;=0),"WeanAlt1","")
&amp;                   IF(AND((EE$44-Sheep!$R$322-Sheep!$N$254                                )&gt;(EE$44-EF$44),(EE$44-Sheep!$R$322-Sheep!$N$254                                )&lt;=0),"WeanAlt2","")
&amp;IFERROR(IF(AND((EE$44-EE52                                                                                     )&gt;(EE$44-EF$44),(EE$44-EE52                                                                                     )&lt;=0),"Join-"    &amp;EE51,""),"")
&amp;IFERROR(IF(AND((EE$44-EE52-INDEX(Sheep!$V$327:$V$334,EE51,1))&gt;(EE$44-EF$44),(EE$44-EE52-INDEX(Sheep!$V$327:$V$334,EE51,1))&lt;=0),"Scan-"  &amp;EE51,""),"")
&amp;IFERROR(IF(AND((EE$44-EE52-150                                                                            )&gt;(EE$44-EF$44),(EE$44-EE52-150                                                                             )&lt;=0),"Birth-" &amp;EE51,""),"")
&amp;IFERROR(IF(AND((EE$44-EE52-150-Sheep!$R$320                                           )&gt;(EE$44-EF$44),(EE$44-EE52-150-Sheep!$R$320                                            )&lt;=0),"Wean-"&amp;EE51,""),"")
&amp;IFERROR(IF(AND((EE$44-EE52-150-Sheep!$R$321                                           )&gt;(EE$44-EF$44),(EE$44-EE52-150-Sheep!$R$321                                            )&lt;=0),"Alt1-"   &amp;EE51,""),"")
&amp;IFERROR(IF(AND((EE$44-EE52-150-Sheep!$R$322                                           )&gt;(EE$44-EF$44),(EE$44-EE52-150-Sheep!$R$322                                            )&lt;=0),"Alt2-"   &amp;EE51,""),"")</f>
        <v/>
      </c>
      <c r="EF53" s="440" t="str">
        <f xml:space="preserve">                    IF(AND((EF$44                                  -Sheep!$N$254                               )&gt;(EF$44-EG$44),(EF$44                                  -Sheep!$N$254                                )&lt;=0),"Born","")
&amp;                   IF(AND((EF$44-Sheep!$R$320-Sheep!$N$254                                )&gt;(EF$44-EG$44),(EF$44-Sheep!$R$320-Sheep!$N$254                                )&lt;=0),"WeanStd","")
&amp;                   IF(AND((EF$44-Sheep!$R$321-Sheep!$N$254                                )&gt;(EF$44-EG$44),(EF$44-Sheep!$R$321-Sheep!$N$254                                )&lt;=0),"WeanAlt1","")
&amp;                   IF(AND((EF$44-Sheep!$R$322-Sheep!$N$254                                )&gt;(EF$44-EG$44),(EF$44-Sheep!$R$322-Sheep!$N$254                                )&lt;=0),"WeanAlt2","")
&amp;IFERROR(IF(AND((EF$44-EF52                                                                                     )&gt;(EF$44-EG$44),(EF$44-EF52                                                                                     )&lt;=0),"Join-"    &amp;EF51,""),"")
&amp;IFERROR(IF(AND((EF$44-EF52-INDEX(Sheep!$V$327:$V$334,EF51,1))&gt;(EF$44-EG$44),(EF$44-EF52-INDEX(Sheep!$V$327:$V$334,EF51,1))&lt;=0),"Scan-"  &amp;EF51,""),"")
&amp;IFERROR(IF(AND((EF$44-EF52-150                                                                            )&gt;(EF$44-EG$44),(EF$44-EF52-150                                                                             )&lt;=0),"Birth-" &amp;EF51,""),"")
&amp;IFERROR(IF(AND((EF$44-EF52-150-Sheep!$R$320                                           )&gt;(EF$44-EG$44),(EF$44-EF52-150-Sheep!$R$320                                            )&lt;=0),"Wean-"&amp;EF51,""),"")
&amp;IFERROR(IF(AND((EF$44-EF52-150-Sheep!$R$321                                           )&gt;(EF$44-EG$44),(EF$44-EF52-150-Sheep!$R$321                                            )&lt;=0),"Alt1-"   &amp;EF51,""),"")
&amp;IFERROR(IF(AND((EF$44-EF52-150-Sheep!$R$322                                           )&gt;(EF$44-EG$44),(EF$44-EF52-150-Sheep!$R$322                                            )&lt;=0),"Alt2-"   &amp;EF51,""),"")</f>
        <v/>
      </c>
      <c r="EG53" s="440" t="str">
        <f xml:space="preserve">                    IF(AND((EG$44                                  -Sheep!$N$254                               )&gt;(EG$44-EH$44),(EG$44                                  -Sheep!$N$254                                )&lt;=0),"Born","")
&amp;                   IF(AND((EG$44-Sheep!$R$320-Sheep!$N$254                                )&gt;(EG$44-EH$44),(EG$44-Sheep!$R$320-Sheep!$N$254                                )&lt;=0),"WeanStd","")
&amp;                   IF(AND((EG$44-Sheep!$R$321-Sheep!$N$254                                )&gt;(EG$44-EH$44),(EG$44-Sheep!$R$321-Sheep!$N$254                                )&lt;=0),"WeanAlt1","")
&amp;                   IF(AND((EG$44-Sheep!$R$322-Sheep!$N$254                                )&gt;(EG$44-EH$44),(EG$44-Sheep!$R$322-Sheep!$N$254                                )&lt;=0),"WeanAlt2","")
&amp;IFERROR(IF(AND((EG$44-EG52                                                                                     )&gt;(EG$44-EH$44),(EG$44-EG52                                                                                     )&lt;=0),"Join-"    &amp;EG51,""),"")
&amp;IFERROR(IF(AND((EG$44-EG52-INDEX(Sheep!$V$327:$V$334,EG51,1))&gt;(EG$44-EH$44),(EG$44-EG52-INDEX(Sheep!$V$327:$V$334,EG51,1))&lt;=0),"Scan-"  &amp;EG51,""),"")
&amp;IFERROR(IF(AND((EG$44-EG52-150                                                                            )&gt;(EG$44-EH$44),(EG$44-EG52-150                                                                             )&lt;=0),"Birth-" &amp;EG51,""),"")
&amp;IFERROR(IF(AND((EG$44-EG52-150-Sheep!$R$320                                           )&gt;(EG$44-EH$44),(EG$44-EG52-150-Sheep!$R$320                                            )&lt;=0),"Wean-"&amp;EG51,""),"")
&amp;IFERROR(IF(AND((EG$44-EG52-150-Sheep!$R$321                                           )&gt;(EG$44-EH$44),(EG$44-EG52-150-Sheep!$R$321                                            )&lt;=0),"Alt1-"   &amp;EG51,""),"")
&amp;IFERROR(IF(AND((EG$44-EG52-150-Sheep!$R$322                                           )&gt;(EG$44-EH$44),(EG$44-EG52-150-Sheep!$R$322                                            )&lt;=0),"Alt2-"   &amp;EG51,""),"")</f>
        <v/>
      </c>
      <c r="EH53" s="440" t="str">
        <f xml:space="preserve">                    IF(AND((EH$44                                  -Sheep!$N$254                               )&gt;(EH$44-EI$44),(EH$44                                  -Sheep!$N$254                                )&lt;=0),"Born","")
&amp;                   IF(AND((EH$44-Sheep!$R$320-Sheep!$N$254                                )&gt;(EH$44-EI$44),(EH$44-Sheep!$R$320-Sheep!$N$254                                )&lt;=0),"WeanStd","")
&amp;                   IF(AND((EH$44-Sheep!$R$321-Sheep!$N$254                                )&gt;(EH$44-EI$44),(EH$44-Sheep!$R$321-Sheep!$N$254                                )&lt;=0),"WeanAlt1","")
&amp;                   IF(AND((EH$44-Sheep!$R$322-Sheep!$N$254                                )&gt;(EH$44-EI$44),(EH$44-Sheep!$R$322-Sheep!$N$254                                )&lt;=0),"WeanAlt2","")
&amp;IFERROR(IF(AND((EH$44-EH52                                                                                     )&gt;(EH$44-EI$44),(EH$44-EH52                                                                                     )&lt;=0),"Join-"    &amp;EH51,""),"")
&amp;IFERROR(IF(AND((EH$44-EH52-INDEX(Sheep!$V$327:$V$334,EH51,1))&gt;(EH$44-EI$44),(EH$44-EH52-INDEX(Sheep!$V$327:$V$334,EH51,1))&lt;=0),"Scan-"  &amp;EH51,""),"")
&amp;IFERROR(IF(AND((EH$44-EH52-150                                                                            )&gt;(EH$44-EI$44),(EH$44-EH52-150                                                                             )&lt;=0),"Birth-" &amp;EH51,""),"")
&amp;IFERROR(IF(AND((EH$44-EH52-150-Sheep!$R$320                                           )&gt;(EH$44-EI$44),(EH$44-EH52-150-Sheep!$R$320                                            )&lt;=0),"Wean-"&amp;EH51,""),"")
&amp;IFERROR(IF(AND((EH$44-EH52-150-Sheep!$R$321                                           )&gt;(EH$44-EI$44),(EH$44-EH52-150-Sheep!$R$321                                            )&lt;=0),"Alt1-"   &amp;EH51,""),"")
&amp;IFERROR(IF(AND((EH$44-EH52-150-Sheep!$R$322                                           )&gt;(EH$44-EI$44),(EH$44-EH52-150-Sheep!$R$322                                            )&lt;=0),"Alt2-"   &amp;EH51,""),"")</f>
        <v/>
      </c>
      <c r="EI53" s="440" t="str">
        <f xml:space="preserve">                    IF(AND((EI$44                                  -Sheep!$N$254                               )&gt;(EI$44-EJ$44),(EI$44                                  -Sheep!$N$254                                )&lt;=0),"Born","")
&amp;                   IF(AND((EI$44-Sheep!$R$320-Sheep!$N$254                                )&gt;(EI$44-EJ$44),(EI$44-Sheep!$R$320-Sheep!$N$254                                )&lt;=0),"WeanStd","")
&amp;                   IF(AND((EI$44-Sheep!$R$321-Sheep!$N$254                                )&gt;(EI$44-EJ$44),(EI$44-Sheep!$R$321-Sheep!$N$254                                )&lt;=0),"WeanAlt1","")
&amp;                   IF(AND((EI$44-Sheep!$R$322-Sheep!$N$254                                )&gt;(EI$44-EJ$44),(EI$44-Sheep!$R$322-Sheep!$N$254                                )&lt;=0),"WeanAlt2","")
&amp;IFERROR(IF(AND((EI$44-EI52                                                                                     )&gt;(EI$44-EJ$44),(EI$44-EI52                                                                                     )&lt;=0),"Join-"    &amp;EI51,""),"")
&amp;IFERROR(IF(AND((EI$44-EI52-INDEX(Sheep!$V$327:$V$334,EI51,1))&gt;(EI$44-EJ$44),(EI$44-EI52-INDEX(Sheep!$V$327:$V$334,EI51,1))&lt;=0),"Scan-"  &amp;EI51,""),"")
&amp;IFERROR(IF(AND((EI$44-EI52-150                                                                            )&gt;(EI$44-EJ$44),(EI$44-EI52-150                                                                             )&lt;=0),"Birth-" &amp;EI51,""),"")
&amp;IFERROR(IF(AND((EI$44-EI52-150-Sheep!$R$320                                           )&gt;(EI$44-EJ$44),(EI$44-EI52-150-Sheep!$R$320                                            )&lt;=0),"Wean-"&amp;EI51,""),"")
&amp;IFERROR(IF(AND((EI$44-EI52-150-Sheep!$R$321                                           )&gt;(EI$44-EJ$44),(EI$44-EI52-150-Sheep!$R$321                                            )&lt;=0),"Alt1-"   &amp;EI51,""),"")
&amp;IFERROR(IF(AND((EI$44-EI52-150-Sheep!$R$322                                           )&gt;(EI$44-EJ$44),(EI$44-EI52-150-Sheep!$R$322                                            )&lt;=0),"Alt2-"   &amp;EI51,""),"")</f>
        <v/>
      </c>
      <c r="EJ53" s="440" t="str">
        <f xml:space="preserve">                    IF(AND((EJ$44                                  -Sheep!$N$254                               )&gt;(EJ$44-EK$44),(EJ$44                                  -Sheep!$N$254                                )&lt;=0),"Born","")
&amp;                   IF(AND((EJ$44-Sheep!$R$320-Sheep!$N$254                                )&gt;(EJ$44-EK$44),(EJ$44-Sheep!$R$320-Sheep!$N$254                                )&lt;=0),"WeanStd","")
&amp;                   IF(AND((EJ$44-Sheep!$R$321-Sheep!$N$254                                )&gt;(EJ$44-EK$44),(EJ$44-Sheep!$R$321-Sheep!$N$254                                )&lt;=0),"WeanAlt1","")
&amp;                   IF(AND((EJ$44-Sheep!$R$322-Sheep!$N$254                                )&gt;(EJ$44-EK$44),(EJ$44-Sheep!$R$322-Sheep!$N$254                                )&lt;=0),"WeanAlt2","")
&amp;IFERROR(IF(AND((EJ$44-EJ52                                                                                     )&gt;(EJ$44-EK$44),(EJ$44-EJ52                                                                                     )&lt;=0),"Join-"    &amp;EJ51,""),"")
&amp;IFERROR(IF(AND((EJ$44-EJ52-INDEX(Sheep!$V$327:$V$334,EJ51,1))&gt;(EJ$44-EK$44),(EJ$44-EJ52-INDEX(Sheep!$V$327:$V$334,EJ51,1))&lt;=0),"Scan-"  &amp;EJ51,""),"")
&amp;IFERROR(IF(AND((EJ$44-EJ52-150                                                                            )&gt;(EJ$44-EK$44),(EJ$44-EJ52-150                                                                             )&lt;=0),"Birth-" &amp;EJ51,""),"")
&amp;IFERROR(IF(AND((EJ$44-EJ52-150-Sheep!$R$320                                           )&gt;(EJ$44-EK$44),(EJ$44-EJ52-150-Sheep!$R$320                                            )&lt;=0),"Wean-"&amp;EJ51,""),"")
&amp;IFERROR(IF(AND((EJ$44-EJ52-150-Sheep!$R$321                                           )&gt;(EJ$44-EK$44),(EJ$44-EJ52-150-Sheep!$R$321                                            )&lt;=0),"Alt1-"   &amp;EJ51,""),"")
&amp;IFERROR(IF(AND((EJ$44-EJ52-150-Sheep!$R$322                                           )&gt;(EJ$44-EK$44),(EJ$44-EJ52-150-Sheep!$R$322                                            )&lt;=0),"Alt2-"   &amp;EJ51,""),"")</f>
        <v/>
      </c>
      <c r="EK53" s="440" t="str">
        <f xml:space="preserve">                    IF(AND((EK$44                                  -Sheep!$N$254                               )&gt;(EK$44-EL$44),(EK$44                                  -Sheep!$N$254                                )&lt;=0),"Born","")
&amp;                   IF(AND((EK$44-Sheep!$R$320-Sheep!$N$254                                )&gt;(EK$44-EL$44),(EK$44-Sheep!$R$320-Sheep!$N$254                                )&lt;=0),"WeanStd","")
&amp;                   IF(AND((EK$44-Sheep!$R$321-Sheep!$N$254                                )&gt;(EK$44-EL$44),(EK$44-Sheep!$R$321-Sheep!$N$254                                )&lt;=0),"WeanAlt1","")
&amp;                   IF(AND((EK$44-Sheep!$R$322-Sheep!$N$254                                )&gt;(EK$44-EL$44),(EK$44-Sheep!$R$322-Sheep!$N$254                                )&lt;=0),"WeanAlt2","")
&amp;IFERROR(IF(AND((EK$44-EK52                                                                                     )&gt;(EK$44-EL$44),(EK$44-EK52                                                                                     )&lt;=0),"Join-"    &amp;EK51,""),"")
&amp;IFERROR(IF(AND((EK$44-EK52-INDEX(Sheep!$V$327:$V$334,EK51,1))&gt;(EK$44-EL$44),(EK$44-EK52-INDEX(Sheep!$V$327:$V$334,EK51,1))&lt;=0),"Scan-"  &amp;EK51,""),"")
&amp;IFERROR(IF(AND((EK$44-EK52-150                                                                            )&gt;(EK$44-EL$44),(EK$44-EK52-150                                                                             )&lt;=0),"Birth-" &amp;EK51,""),"")
&amp;IFERROR(IF(AND((EK$44-EK52-150-Sheep!$R$320                                           )&gt;(EK$44-EL$44),(EK$44-EK52-150-Sheep!$R$320                                            )&lt;=0),"Wean-"&amp;EK51,""),"")
&amp;IFERROR(IF(AND((EK$44-EK52-150-Sheep!$R$321                                           )&gt;(EK$44-EL$44),(EK$44-EK52-150-Sheep!$R$321                                            )&lt;=0),"Alt1-"   &amp;EK51,""),"")
&amp;IFERROR(IF(AND((EK$44-EK52-150-Sheep!$R$322                                           )&gt;(EK$44-EL$44),(EK$44-EK52-150-Sheep!$R$322                                            )&lt;=0),"Alt2-"   &amp;EK51,""),"")</f>
        <v/>
      </c>
      <c r="EL53" s="440" t="str">
        <f xml:space="preserve">                    IF(AND((EL$44                                  -Sheep!$N$254                               )&gt;(EL$44-EM$44),(EL$44                                  -Sheep!$N$254                                )&lt;=0),"Born","")
&amp;                   IF(AND((EL$44-Sheep!$R$320-Sheep!$N$254                                )&gt;(EL$44-EM$44),(EL$44-Sheep!$R$320-Sheep!$N$254                                )&lt;=0),"WeanStd","")
&amp;                   IF(AND((EL$44-Sheep!$R$321-Sheep!$N$254                                )&gt;(EL$44-EM$44),(EL$44-Sheep!$R$321-Sheep!$N$254                                )&lt;=0),"WeanAlt1","")
&amp;                   IF(AND((EL$44-Sheep!$R$322-Sheep!$N$254                                )&gt;(EL$44-EM$44),(EL$44-Sheep!$R$322-Sheep!$N$254                                )&lt;=0),"WeanAlt2","")
&amp;IFERROR(IF(AND((EL$44-EL52                                                                                     )&gt;(EL$44-EM$44),(EL$44-EL52                                                                                     )&lt;=0),"Join-"    &amp;EL51,""),"")
&amp;IFERROR(IF(AND((EL$44-EL52-INDEX(Sheep!$V$327:$V$334,EL51,1))&gt;(EL$44-EM$44),(EL$44-EL52-INDEX(Sheep!$V$327:$V$334,EL51,1))&lt;=0),"Scan-"  &amp;EL51,""),"")
&amp;IFERROR(IF(AND((EL$44-EL52-150                                                                            )&gt;(EL$44-EM$44),(EL$44-EL52-150                                                                             )&lt;=0),"Birth-" &amp;EL51,""),"")
&amp;IFERROR(IF(AND((EL$44-EL52-150-Sheep!$R$320                                           )&gt;(EL$44-EM$44),(EL$44-EL52-150-Sheep!$R$320                                            )&lt;=0),"Wean-"&amp;EL51,""),"")
&amp;IFERROR(IF(AND((EL$44-EL52-150-Sheep!$R$321                                           )&gt;(EL$44-EM$44),(EL$44-EL52-150-Sheep!$R$321                                            )&lt;=0),"Alt1-"   &amp;EL51,""),"")
&amp;IFERROR(IF(AND((EL$44-EL52-150-Sheep!$R$322                                           )&gt;(EL$44-EM$44),(EL$44-EL52-150-Sheep!$R$322                                            )&lt;=0),"Alt2-"   &amp;EL51,""),"")</f>
        <v/>
      </c>
      <c r="EM53" s="440" t="str">
        <f xml:space="preserve">                    IF(AND((EM$44                                  -Sheep!$N$254                               )&gt;(EM$44-EN$44),(EM$44                                  -Sheep!$N$254                                )&lt;=0),"Born","")
&amp;                   IF(AND((EM$44-Sheep!$R$320-Sheep!$N$254                                )&gt;(EM$44-EN$44),(EM$44-Sheep!$R$320-Sheep!$N$254                                )&lt;=0),"WeanStd","")
&amp;                   IF(AND((EM$44-Sheep!$R$321-Sheep!$N$254                                )&gt;(EM$44-EN$44),(EM$44-Sheep!$R$321-Sheep!$N$254                                )&lt;=0),"WeanAlt1","")
&amp;                   IF(AND((EM$44-Sheep!$R$322-Sheep!$N$254                                )&gt;(EM$44-EN$44),(EM$44-Sheep!$R$322-Sheep!$N$254                                )&lt;=0),"WeanAlt2","")
&amp;IFERROR(IF(AND((EM$44-EM52                                                                                     )&gt;(EM$44-EN$44),(EM$44-EM52                                                                                     )&lt;=0),"Join-"    &amp;EM51,""),"")
&amp;IFERROR(IF(AND((EM$44-EM52-INDEX(Sheep!$V$327:$V$334,EM51,1))&gt;(EM$44-EN$44),(EM$44-EM52-INDEX(Sheep!$V$327:$V$334,EM51,1))&lt;=0),"Scan-"  &amp;EM51,""),"")
&amp;IFERROR(IF(AND((EM$44-EM52-150                                                                            )&gt;(EM$44-EN$44),(EM$44-EM52-150                                                                             )&lt;=0),"Birth-" &amp;EM51,""),"")
&amp;IFERROR(IF(AND((EM$44-EM52-150-Sheep!$R$320                                           )&gt;(EM$44-EN$44),(EM$44-EM52-150-Sheep!$R$320                                            )&lt;=0),"Wean-"&amp;EM51,""),"")
&amp;IFERROR(IF(AND((EM$44-EM52-150-Sheep!$R$321                                           )&gt;(EM$44-EN$44),(EM$44-EM52-150-Sheep!$R$321                                            )&lt;=0),"Alt1-"   &amp;EM51,""),"")
&amp;IFERROR(IF(AND((EM$44-EM52-150-Sheep!$R$322                                           )&gt;(EM$44-EN$44),(EM$44-EM52-150-Sheep!$R$322                                            )&lt;=0),"Alt2-"   &amp;EM51,""),"")</f>
        <v/>
      </c>
      <c r="EN53" s="440" t="str">
        <f xml:space="preserve">                    IF(AND((EN$44                                  -Sheep!$N$254                               )&gt;(EN$44-EO$44),(EN$44                                  -Sheep!$N$254                                )&lt;=0),"Born","")
&amp;                   IF(AND((EN$44-Sheep!$R$320-Sheep!$N$254                                )&gt;(EN$44-EO$44),(EN$44-Sheep!$R$320-Sheep!$N$254                                )&lt;=0),"WeanStd","")
&amp;                   IF(AND((EN$44-Sheep!$R$321-Sheep!$N$254                                )&gt;(EN$44-EO$44),(EN$44-Sheep!$R$321-Sheep!$N$254                                )&lt;=0),"WeanAlt1","")
&amp;                   IF(AND((EN$44-Sheep!$R$322-Sheep!$N$254                                )&gt;(EN$44-EO$44),(EN$44-Sheep!$R$322-Sheep!$N$254                                )&lt;=0),"WeanAlt2","")
&amp;IFERROR(IF(AND((EN$44-EN52                                                                                     )&gt;(EN$44-EO$44),(EN$44-EN52                                                                                     )&lt;=0),"Join-"    &amp;EN51,""),"")
&amp;IFERROR(IF(AND((EN$44-EN52-INDEX(Sheep!$V$327:$V$334,EN51,1))&gt;(EN$44-EO$44),(EN$44-EN52-INDEX(Sheep!$V$327:$V$334,EN51,1))&lt;=0),"Scan-"  &amp;EN51,""),"")
&amp;IFERROR(IF(AND((EN$44-EN52-150                                                                            )&gt;(EN$44-EO$44),(EN$44-EN52-150                                                                             )&lt;=0),"Birth-" &amp;EN51,""),"")
&amp;IFERROR(IF(AND((EN$44-EN52-150-Sheep!$R$320                                           )&gt;(EN$44-EO$44),(EN$44-EN52-150-Sheep!$R$320                                            )&lt;=0),"Wean-"&amp;EN51,""),"")
&amp;IFERROR(IF(AND((EN$44-EN52-150-Sheep!$R$321                                           )&gt;(EN$44-EO$44),(EN$44-EN52-150-Sheep!$R$321                                            )&lt;=0),"Alt1-"   &amp;EN51,""),"")
&amp;IFERROR(IF(AND((EN$44-EN52-150-Sheep!$R$322                                           )&gt;(EN$44-EO$44),(EN$44-EN52-150-Sheep!$R$322                                            )&lt;=0),"Alt2-"   &amp;EN51,""),"")</f>
        <v>Birth-2</v>
      </c>
      <c r="EO53" s="440" t="str">
        <f xml:space="preserve">                    IF(AND((EO$44                                  -Sheep!$N$254                               )&gt;(EO$44-EP$44),(EO$44                                  -Sheep!$N$254                                )&lt;=0),"Born","")
&amp;                   IF(AND((EO$44-Sheep!$R$320-Sheep!$N$254                                )&gt;(EO$44-EP$44),(EO$44-Sheep!$R$320-Sheep!$N$254                                )&lt;=0),"WeanStd","")
&amp;                   IF(AND((EO$44-Sheep!$R$321-Sheep!$N$254                                )&gt;(EO$44-EP$44),(EO$44-Sheep!$R$321-Sheep!$N$254                                )&lt;=0),"WeanAlt1","")
&amp;                   IF(AND((EO$44-Sheep!$R$322-Sheep!$N$254                                )&gt;(EO$44-EP$44),(EO$44-Sheep!$R$322-Sheep!$N$254                                )&lt;=0),"WeanAlt2","")
&amp;IFERROR(IF(AND((EO$44-EO52                                                                                     )&gt;(EO$44-EP$44),(EO$44-EO52                                                                                     )&lt;=0),"Join-"    &amp;EO51,""),"")
&amp;IFERROR(IF(AND((EO$44-EO52-INDEX(Sheep!$V$327:$V$334,EO51,1))&gt;(EO$44-EP$44),(EO$44-EO52-INDEX(Sheep!$V$327:$V$334,EO51,1))&lt;=0),"Scan-"  &amp;EO51,""),"")
&amp;IFERROR(IF(AND((EO$44-EO52-150                                                                            )&gt;(EO$44-EP$44),(EO$44-EO52-150                                                                             )&lt;=0),"Birth-" &amp;EO51,""),"")
&amp;IFERROR(IF(AND((EO$44-EO52-150-Sheep!$R$320                                           )&gt;(EO$44-EP$44),(EO$44-EO52-150-Sheep!$R$320                                            )&lt;=0),"Wean-"&amp;EO51,""),"")
&amp;IFERROR(IF(AND((EO$44-EO52-150-Sheep!$R$321                                           )&gt;(EO$44-EP$44),(EO$44-EO52-150-Sheep!$R$321                                            )&lt;=0),"Alt1-"   &amp;EO51,""),"")
&amp;IFERROR(IF(AND((EO$44-EO52-150-Sheep!$R$322                                           )&gt;(EO$44-EP$44),(EO$44-EO52-150-Sheep!$R$322                                            )&lt;=0),"Alt2-"   &amp;EO51,""),"")</f>
        <v/>
      </c>
      <c r="EP53" s="440" t="str">
        <f xml:space="preserve">                    IF(AND((EP$44                                  -Sheep!$N$254                               )&gt;(EP$44-EQ$44),(EP$44                                  -Sheep!$N$254                                )&lt;=0),"Born","")
&amp;                   IF(AND((EP$44-Sheep!$R$320-Sheep!$N$254                                )&gt;(EP$44-EQ$44),(EP$44-Sheep!$R$320-Sheep!$N$254                                )&lt;=0),"WeanStd","")
&amp;                   IF(AND((EP$44-Sheep!$R$321-Sheep!$N$254                                )&gt;(EP$44-EQ$44),(EP$44-Sheep!$R$321-Sheep!$N$254                                )&lt;=0),"WeanAlt1","")
&amp;                   IF(AND((EP$44-Sheep!$R$322-Sheep!$N$254                                )&gt;(EP$44-EQ$44),(EP$44-Sheep!$R$322-Sheep!$N$254                                )&lt;=0),"WeanAlt2","")
&amp;IFERROR(IF(AND((EP$44-EP52                                                                                     )&gt;(EP$44-EQ$44),(EP$44-EP52                                                                                     )&lt;=0),"Join-"    &amp;EP51,""),"")
&amp;IFERROR(IF(AND((EP$44-EP52-INDEX(Sheep!$V$327:$V$334,EP51,1))&gt;(EP$44-EQ$44),(EP$44-EP52-INDEX(Sheep!$V$327:$V$334,EP51,1))&lt;=0),"Scan-"  &amp;EP51,""),"")
&amp;IFERROR(IF(AND((EP$44-EP52-150                                                                            )&gt;(EP$44-EQ$44),(EP$44-EP52-150                                                                             )&lt;=0),"Birth-" &amp;EP51,""),"")
&amp;IFERROR(IF(AND((EP$44-EP52-150-Sheep!$R$320                                           )&gt;(EP$44-EQ$44),(EP$44-EP52-150-Sheep!$R$320                                            )&lt;=0),"Wean-"&amp;EP51,""),"")
&amp;IFERROR(IF(AND((EP$44-EP52-150-Sheep!$R$321                                           )&gt;(EP$44-EQ$44),(EP$44-EP52-150-Sheep!$R$321                                            )&lt;=0),"Alt1-"   &amp;EP51,""),"")
&amp;IFERROR(IF(AND((EP$44-EP52-150-Sheep!$R$322                                           )&gt;(EP$44-EQ$44),(EP$44-EP52-150-Sheep!$R$322                                            )&lt;=0),"Alt2-"   &amp;EP51,""),"")</f>
        <v/>
      </c>
      <c r="EQ53" s="440" t="str">
        <f xml:space="preserve">                    IF(AND((EQ$44                                  -Sheep!$N$254                               )&gt;(EQ$44-ER$44),(EQ$44                                  -Sheep!$N$254                                )&lt;=0),"Born","")
&amp;                   IF(AND((EQ$44-Sheep!$R$320-Sheep!$N$254                                )&gt;(EQ$44-ER$44),(EQ$44-Sheep!$R$320-Sheep!$N$254                                )&lt;=0),"WeanStd","")
&amp;                   IF(AND((EQ$44-Sheep!$R$321-Sheep!$N$254                                )&gt;(EQ$44-ER$44),(EQ$44-Sheep!$R$321-Sheep!$N$254                                )&lt;=0),"WeanAlt1","")
&amp;                   IF(AND((EQ$44-Sheep!$R$322-Sheep!$N$254                                )&gt;(EQ$44-ER$44),(EQ$44-Sheep!$R$322-Sheep!$N$254                                )&lt;=0),"WeanAlt2","")
&amp;IFERROR(IF(AND((EQ$44-EQ52                                                                                     )&gt;(EQ$44-ER$44),(EQ$44-EQ52                                                                                     )&lt;=0),"Join-"    &amp;EQ51,""),"")
&amp;IFERROR(IF(AND((EQ$44-EQ52-INDEX(Sheep!$V$327:$V$334,EQ51,1))&gt;(EQ$44-ER$44),(EQ$44-EQ52-INDEX(Sheep!$V$327:$V$334,EQ51,1))&lt;=0),"Scan-"  &amp;EQ51,""),"")
&amp;IFERROR(IF(AND((EQ$44-EQ52-150                                                                            )&gt;(EQ$44-ER$44),(EQ$44-EQ52-150                                                                             )&lt;=0),"Birth-" &amp;EQ51,""),"")
&amp;IFERROR(IF(AND((EQ$44-EQ52-150-Sheep!$R$320                                           )&gt;(EQ$44-ER$44),(EQ$44-EQ52-150-Sheep!$R$320                                            )&lt;=0),"Wean-"&amp;EQ51,""),"")
&amp;IFERROR(IF(AND((EQ$44-EQ52-150-Sheep!$R$321                                           )&gt;(EQ$44-ER$44),(EQ$44-EQ52-150-Sheep!$R$321                                            )&lt;=0),"Alt1-"   &amp;EQ51,""),"")
&amp;IFERROR(IF(AND((EQ$44-EQ52-150-Sheep!$R$322                                           )&gt;(EQ$44-ER$44),(EQ$44-EQ52-150-Sheep!$R$322                                            )&lt;=0),"Alt2-"   &amp;EQ51,""),"")</f>
        <v/>
      </c>
      <c r="ER53" s="440" t="str">
        <f xml:space="preserve">                    IF(AND((ER$44                                  -Sheep!$N$254                               )&gt;(ER$44-ES$44),(ER$44                                  -Sheep!$N$254                                )&lt;=0),"Born","")
&amp;                   IF(AND((ER$44-Sheep!$R$320-Sheep!$N$254                                )&gt;(ER$44-ES$44),(ER$44-Sheep!$R$320-Sheep!$N$254                                )&lt;=0),"WeanStd","")
&amp;                   IF(AND((ER$44-Sheep!$R$321-Sheep!$N$254                                )&gt;(ER$44-ES$44),(ER$44-Sheep!$R$321-Sheep!$N$254                                )&lt;=0),"WeanAlt1","")
&amp;                   IF(AND((ER$44-Sheep!$R$322-Sheep!$N$254                                )&gt;(ER$44-ES$44),(ER$44-Sheep!$R$322-Sheep!$N$254                                )&lt;=0),"WeanAlt2","")
&amp;IFERROR(IF(AND((ER$44-ER52                                                                                     )&gt;(ER$44-ES$44),(ER$44-ER52                                                                                     )&lt;=0),"Join-"    &amp;ER51,""),"")
&amp;IFERROR(IF(AND((ER$44-ER52-INDEX(Sheep!$V$327:$V$334,ER51,1))&gt;(ER$44-ES$44),(ER$44-ER52-INDEX(Sheep!$V$327:$V$334,ER51,1))&lt;=0),"Scan-"  &amp;ER51,""),"")
&amp;IFERROR(IF(AND((ER$44-ER52-150                                                                            )&gt;(ER$44-ES$44),(ER$44-ER52-150                                                                             )&lt;=0),"Birth-" &amp;ER51,""),"")
&amp;IFERROR(IF(AND((ER$44-ER52-150-Sheep!$R$320                                           )&gt;(ER$44-ES$44),(ER$44-ER52-150-Sheep!$R$320                                            )&lt;=0),"Wean-"&amp;ER51,""),"")
&amp;IFERROR(IF(AND((ER$44-ER52-150-Sheep!$R$321                                           )&gt;(ER$44-ES$44),(ER$44-ER52-150-Sheep!$R$321                                            )&lt;=0),"Alt1-"   &amp;ER51,""),"")
&amp;IFERROR(IF(AND((ER$44-ER52-150-Sheep!$R$322                                           )&gt;(ER$44-ES$44),(ER$44-ER52-150-Sheep!$R$322                                            )&lt;=0),"Alt2-"   &amp;ER51,""),"")</f>
        <v/>
      </c>
      <c r="ES53" s="440" t="str">
        <f xml:space="preserve">                    IF(AND((ES$44                                  -Sheep!$N$254                               )&gt;(ES$44-ET$44),(ES$44                                  -Sheep!$N$254                                )&lt;=0),"Born","")
&amp;                   IF(AND((ES$44-Sheep!$R$320-Sheep!$N$254                                )&gt;(ES$44-ET$44),(ES$44-Sheep!$R$320-Sheep!$N$254                                )&lt;=0),"WeanStd","")
&amp;                   IF(AND((ES$44-Sheep!$R$321-Sheep!$N$254                                )&gt;(ES$44-ET$44),(ES$44-Sheep!$R$321-Sheep!$N$254                                )&lt;=0),"WeanAlt1","")
&amp;                   IF(AND((ES$44-Sheep!$R$322-Sheep!$N$254                                )&gt;(ES$44-ET$44),(ES$44-Sheep!$R$322-Sheep!$N$254                                )&lt;=0),"WeanAlt2","")
&amp;IFERROR(IF(AND((ES$44-ES52                                                                                     )&gt;(ES$44-ET$44),(ES$44-ES52                                                                                     )&lt;=0),"Join-"    &amp;ES51,""),"")
&amp;IFERROR(IF(AND((ES$44-ES52-INDEX(Sheep!$V$327:$V$334,ES51,1))&gt;(ES$44-ET$44),(ES$44-ES52-INDEX(Sheep!$V$327:$V$334,ES51,1))&lt;=0),"Scan-"  &amp;ES51,""),"")
&amp;IFERROR(IF(AND((ES$44-ES52-150                                                                            )&gt;(ES$44-ET$44),(ES$44-ES52-150                                                                             )&lt;=0),"Birth-" &amp;ES51,""),"")
&amp;IFERROR(IF(AND((ES$44-ES52-150-Sheep!$R$320                                           )&gt;(ES$44-ET$44),(ES$44-ES52-150-Sheep!$R$320                                            )&lt;=0),"Wean-"&amp;ES51,""),"")
&amp;IFERROR(IF(AND((ES$44-ES52-150-Sheep!$R$321                                           )&gt;(ES$44-ET$44),(ES$44-ES52-150-Sheep!$R$321                                            )&lt;=0),"Alt1-"   &amp;ES51,""),"")
&amp;IFERROR(IF(AND((ES$44-ES52-150-Sheep!$R$322                                           )&gt;(ES$44-ET$44),(ES$44-ES52-150-Sheep!$R$322                                            )&lt;=0),"Alt2-"   &amp;ES51,""),"")</f>
        <v/>
      </c>
      <c r="ET53" s="440" t="str">
        <f xml:space="preserve">                    IF(AND((ET$44                                  -Sheep!$N$254                               )&gt;(ET$44-EU$44),(ET$44                                  -Sheep!$N$254                                )&lt;=0),"Born","")
&amp;                   IF(AND((ET$44-Sheep!$R$320-Sheep!$N$254                                )&gt;(ET$44-EU$44),(ET$44-Sheep!$R$320-Sheep!$N$254                                )&lt;=0),"WeanStd","")
&amp;                   IF(AND((ET$44-Sheep!$R$321-Sheep!$N$254                                )&gt;(ET$44-EU$44),(ET$44-Sheep!$R$321-Sheep!$N$254                                )&lt;=0),"WeanAlt1","")
&amp;                   IF(AND((ET$44-Sheep!$R$322-Sheep!$N$254                                )&gt;(ET$44-EU$44),(ET$44-Sheep!$R$322-Sheep!$N$254                                )&lt;=0),"WeanAlt2","")
&amp;IFERROR(IF(AND((ET$44-ET52                                                                                     )&gt;(ET$44-EU$44),(ET$44-ET52                                                                                     )&lt;=0),"Join-"    &amp;ET51,""),"")
&amp;IFERROR(IF(AND((ET$44-ET52-INDEX(Sheep!$V$327:$V$334,ET51,1))&gt;(ET$44-EU$44),(ET$44-ET52-INDEX(Sheep!$V$327:$V$334,ET51,1))&lt;=0),"Scan-"  &amp;ET51,""),"")
&amp;IFERROR(IF(AND((ET$44-ET52-150                                                                            )&gt;(ET$44-EU$44),(ET$44-ET52-150                                                                             )&lt;=0),"Birth-" &amp;ET51,""),"")
&amp;IFERROR(IF(AND((ET$44-ET52-150-Sheep!$R$320                                           )&gt;(ET$44-EU$44),(ET$44-ET52-150-Sheep!$R$320                                            )&lt;=0),"Wean-"&amp;ET51,""),"")
&amp;IFERROR(IF(AND((ET$44-ET52-150-Sheep!$R$321                                           )&gt;(ET$44-EU$44),(ET$44-ET52-150-Sheep!$R$321                                            )&lt;=0),"Alt1-"   &amp;ET51,""),"")
&amp;IFERROR(IF(AND((ET$44-ET52-150-Sheep!$R$322                                           )&gt;(ET$44-EU$44),(ET$44-ET52-150-Sheep!$R$322                                            )&lt;=0),"Alt2-"   &amp;ET51,""),"")</f>
        <v/>
      </c>
      <c r="EU53" s="440" t="str">
        <f xml:space="preserve">                    IF(AND((EU$44                                  -Sheep!$N$254                               )&gt;(EU$44-EV$44),(EU$44                                  -Sheep!$N$254                                )&lt;=0),"Born","")
&amp;                   IF(AND((EU$44-Sheep!$R$320-Sheep!$N$254                                )&gt;(EU$44-EV$44),(EU$44-Sheep!$R$320-Sheep!$N$254                                )&lt;=0),"WeanStd","")
&amp;                   IF(AND((EU$44-Sheep!$R$321-Sheep!$N$254                                )&gt;(EU$44-EV$44),(EU$44-Sheep!$R$321-Sheep!$N$254                                )&lt;=0),"WeanAlt1","")
&amp;                   IF(AND((EU$44-Sheep!$R$322-Sheep!$N$254                                )&gt;(EU$44-EV$44),(EU$44-Sheep!$R$322-Sheep!$N$254                                )&lt;=0),"WeanAlt2","")
&amp;IFERROR(IF(AND((EU$44-EU52                                                                                     )&gt;(EU$44-EV$44),(EU$44-EU52                                                                                     )&lt;=0),"Join-"    &amp;EU51,""),"")
&amp;IFERROR(IF(AND((EU$44-EU52-INDEX(Sheep!$V$327:$V$334,EU51,1))&gt;(EU$44-EV$44),(EU$44-EU52-INDEX(Sheep!$V$327:$V$334,EU51,1))&lt;=0),"Scan-"  &amp;EU51,""),"")
&amp;IFERROR(IF(AND((EU$44-EU52-150                                                                            )&gt;(EU$44-EV$44),(EU$44-EU52-150                                                                             )&lt;=0),"Birth-" &amp;EU51,""),"")
&amp;IFERROR(IF(AND((EU$44-EU52-150-Sheep!$R$320                                           )&gt;(EU$44-EV$44),(EU$44-EU52-150-Sheep!$R$320                                            )&lt;=0),"Wean-"&amp;EU51,""),"")
&amp;IFERROR(IF(AND((EU$44-EU52-150-Sheep!$R$321                                           )&gt;(EU$44-EV$44),(EU$44-EU52-150-Sheep!$R$321                                            )&lt;=0),"Alt1-"   &amp;EU51,""),"")
&amp;IFERROR(IF(AND((EU$44-EU52-150-Sheep!$R$322                                           )&gt;(EU$44-EV$44),(EU$44-EU52-150-Sheep!$R$322                                            )&lt;=0),"Alt2-"   &amp;EU51,""),"")</f>
        <v/>
      </c>
      <c r="EV53" s="440" t="str">
        <f xml:space="preserve">                    IF(AND((EV$44                                  -Sheep!$N$254                               )&gt;(EV$44-EW$44),(EV$44                                  -Sheep!$N$254                                )&lt;=0),"Born","")
&amp;                   IF(AND((EV$44-Sheep!$R$320-Sheep!$N$254                                )&gt;(EV$44-EW$44),(EV$44-Sheep!$R$320-Sheep!$N$254                                )&lt;=0),"WeanStd","")
&amp;                   IF(AND((EV$44-Sheep!$R$321-Sheep!$N$254                                )&gt;(EV$44-EW$44),(EV$44-Sheep!$R$321-Sheep!$N$254                                )&lt;=0),"WeanAlt1","")
&amp;                   IF(AND((EV$44-Sheep!$R$322-Sheep!$N$254                                )&gt;(EV$44-EW$44),(EV$44-Sheep!$R$322-Sheep!$N$254                                )&lt;=0),"WeanAlt2","")
&amp;IFERROR(IF(AND((EV$44-EV52                                                                                     )&gt;(EV$44-EW$44),(EV$44-EV52                                                                                     )&lt;=0),"Join-"    &amp;EV51,""),"")
&amp;IFERROR(IF(AND((EV$44-EV52-INDEX(Sheep!$V$327:$V$334,EV51,1))&gt;(EV$44-EW$44),(EV$44-EV52-INDEX(Sheep!$V$327:$V$334,EV51,1))&lt;=0),"Scan-"  &amp;EV51,""),"")
&amp;IFERROR(IF(AND((EV$44-EV52-150                                                                            )&gt;(EV$44-EW$44),(EV$44-EV52-150                                                                             )&lt;=0),"Birth-" &amp;EV51,""),"")
&amp;IFERROR(IF(AND((EV$44-EV52-150-Sheep!$R$320                                           )&gt;(EV$44-EW$44),(EV$44-EV52-150-Sheep!$R$320                                            )&lt;=0),"Wean-"&amp;EV51,""),"")
&amp;IFERROR(IF(AND((EV$44-EV52-150-Sheep!$R$321                                           )&gt;(EV$44-EW$44),(EV$44-EV52-150-Sheep!$R$321                                            )&lt;=0),"Alt1-"   &amp;EV51,""),"")
&amp;IFERROR(IF(AND((EV$44-EV52-150-Sheep!$R$322                                           )&gt;(EV$44-EW$44),(EV$44-EV52-150-Sheep!$R$322                                            )&lt;=0),"Alt2-"   &amp;EV51,""),"")</f>
        <v/>
      </c>
      <c r="EW53" s="440" t="str">
        <f xml:space="preserve">                    IF(AND((EW$44                                  -Sheep!$N$254                               )&gt;(EW$44-EX$44),(EW$44                                  -Sheep!$N$254                                )&lt;=0),"Born","")
&amp;                   IF(AND((EW$44-Sheep!$R$320-Sheep!$N$254                                )&gt;(EW$44-EX$44),(EW$44-Sheep!$R$320-Sheep!$N$254                                )&lt;=0),"WeanStd","")
&amp;                   IF(AND((EW$44-Sheep!$R$321-Sheep!$N$254                                )&gt;(EW$44-EX$44),(EW$44-Sheep!$R$321-Sheep!$N$254                                )&lt;=0),"WeanAlt1","")
&amp;                   IF(AND((EW$44-Sheep!$R$322-Sheep!$N$254                                )&gt;(EW$44-EX$44),(EW$44-Sheep!$R$322-Sheep!$N$254                                )&lt;=0),"WeanAlt2","")
&amp;IFERROR(IF(AND((EW$44-EW52                                                                                     )&gt;(EW$44-EX$44),(EW$44-EW52                                                                                     )&lt;=0),"Join-"    &amp;EW51,""),"")
&amp;IFERROR(IF(AND((EW$44-EW52-INDEX(Sheep!$V$327:$V$334,EW51,1))&gt;(EW$44-EX$44),(EW$44-EW52-INDEX(Sheep!$V$327:$V$334,EW51,1))&lt;=0),"Scan-"  &amp;EW51,""),"")
&amp;IFERROR(IF(AND((EW$44-EW52-150                                                                            )&gt;(EW$44-EX$44),(EW$44-EW52-150                                                                             )&lt;=0),"Birth-" &amp;EW51,""),"")
&amp;IFERROR(IF(AND((EW$44-EW52-150-Sheep!$R$320                                           )&gt;(EW$44-EX$44),(EW$44-EW52-150-Sheep!$R$320                                            )&lt;=0),"Wean-"&amp;EW51,""),"")
&amp;IFERROR(IF(AND((EW$44-EW52-150-Sheep!$R$321                                           )&gt;(EW$44-EX$44),(EW$44-EW52-150-Sheep!$R$321                                            )&lt;=0),"Alt1-"   &amp;EW51,""),"")
&amp;IFERROR(IF(AND((EW$44-EW52-150-Sheep!$R$322                                           )&gt;(EW$44-EX$44),(EW$44-EW52-150-Sheep!$R$322                                            )&lt;=0),"Alt2-"   &amp;EW51,""),"")</f>
        <v/>
      </c>
      <c r="EX53" s="440" t="str">
        <f xml:space="preserve">                    IF(AND((EX$44                                  -Sheep!$N$254                               )&gt;(EX$44-EY$44),(EX$44                                  -Sheep!$N$254                                )&lt;=0),"Born","")
&amp;                   IF(AND((EX$44-Sheep!$R$320-Sheep!$N$254                                )&gt;(EX$44-EY$44),(EX$44-Sheep!$R$320-Sheep!$N$254                                )&lt;=0),"WeanStd","")
&amp;                   IF(AND((EX$44-Sheep!$R$321-Sheep!$N$254                                )&gt;(EX$44-EY$44),(EX$44-Sheep!$R$321-Sheep!$N$254                                )&lt;=0),"WeanAlt1","")
&amp;                   IF(AND((EX$44-Sheep!$R$322-Sheep!$N$254                                )&gt;(EX$44-EY$44),(EX$44-Sheep!$R$322-Sheep!$N$254                                )&lt;=0),"WeanAlt2","")
&amp;IFERROR(IF(AND((EX$44-EX52                                                                                     )&gt;(EX$44-EY$44),(EX$44-EX52                                                                                     )&lt;=0),"Join-"    &amp;EX51,""),"")
&amp;IFERROR(IF(AND((EX$44-EX52-INDEX(Sheep!$V$327:$V$334,EX51,1))&gt;(EX$44-EY$44),(EX$44-EX52-INDEX(Sheep!$V$327:$V$334,EX51,1))&lt;=0),"Scan-"  &amp;EX51,""),"")
&amp;IFERROR(IF(AND((EX$44-EX52-150                                                                            )&gt;(EX$44-EY$44),(EX$44-EX52-150                                                                             )&lt;=0),"Birth-" &amp;EX51,""),"")
&amp;IFERROR(IF(AND((EX$44-EX52-150-Sheep!$R$320                                           )&gt;(EX$44-EY$44),(EX$44-EX52-150-Sheep!$R$320                                            )&lt;=0),"Wean-"&amp;EX51,""),"")
&amp;IFERROR(IF(AND((EX$44-EX52-150-Sheep!$R$321                                           )&gt;(EX$44-EY$44),(EX$44-EX52-150-Sheep!$R$321                                            )&lt;=0),"Alt1-"   &amp;EX51,""),"")
&amp;IFERROR(IF(AND((EX$44-EX52-150-Sheep!$R$322                                           )&gt;(EX$44-EY$44),(EX$44-EX52-150-Sheep!$R$322                                            )&lt;=0),"Alt2-"   &amp;EX51,""),"")</f>
        <v/>
      </c>
      <c r="EY53" s="440" t="str">
        <f xml:space="preserve">                    IF(AND((EY$44                                  -Sheep!$N$254                               )&gt;(EY$44-EZ$44),(EY$44                                  -Sheep!$N$254                                )&lt;=0),"Born","")
&amp;                   IF(AND((EY$44-Sheep!$R$320-Sheep!$N$254                                )&gt;(EY$44-EZ$44),(EY$44-Sheep!$R$320-Sheep!$N$254                                )&lt;=0),"WeanStd","")
&amp;                   IF(AND((EY$44-Sheep!$R$321-Sheep!$N$254                                )&gt;(EY$44-EZ$44),(EY$44-Sheep!$R$321-Sheep!$N$254                                )&lt;=0),"WeanAlt1","")
&amp;                   IF(AND((EY$44-Sheep!$R$322-Sheep!$N$254                                )&gt;(EY$44-EZ$44),(EY$44-Sheep!$R$322-Sheep!$N$254                                )&lt;=0),"WeanAlt2","")
&amp;IFERROR(IF(AND((EY$44-EY52                                                                                     )&gt;(EY$44-EZ$44),(EY$44-EY52                                                                                     )&lt;=0),"Join-"    &amp;EY51,""),"")
&amp;IFERROR(IF(AND((EY$44-EY52-INDEX(Sheep!$V$327:$V$334,EY51,1))&gt;(EY$44-EZ$44),(EY$44-EY52-INDEX(Sheep!$V$327:$V$334,EY51,1))&lt;=0),"Scan-"  &amp;EY51,""),"")
&amp;IFERROR(IF(AND((EY$44-EY52-150                                                                            )&gt;(EY$44-EZ$44),(EY$44-EY52-150                                                                             )&lt;=0),"Birth-" &amp;EY51,""),"")
&amp;IFERROR(IF(AND((EY$44-EY52-150-Sheep!$R$320                                           )&gt;(EY$44-EZ$44),(EY$44-EY52-150-Sheep!$R$320                                            )&lt;=0),"Wean-"&amp;EY51,""),"")
&amp;IFERROR(IF(AND((EY$44-EY52-150-Sheep!$R$321                                           )&gt;(EY$44-EZ$44),(EY$44-EY52-150-Sheep!$R$321                                            )&lt;=0),"Alt1-"   &amp;EY51,""),"")
&amp;IFERROR(IF(AND((EY$44-EY52-150-Sheep!$R$322                                           )&gt;(EY$44-EZ$44),(EY$44-EY52-150-Sheep!$R$322                                            )&lt;=0),"Alt2-"   &amp;EY51,""),"")</f>
        <v/>
      </c>
      <c r="EZ53" s="440" t="str">
        <f xml:space="preserve">                    IF(AND((EZ$44                                  -Sheep!$N$254                               )&gt;(EZ$44-FA$44),(EZ$44                                  -Sheep!$N$254                                )&lt;=0),"Born","")
&amp;                   IF(AND((EZ$44-Sheep!$R$320-Sheep!$N$254                                )&gt;(EZ$44-FA$44),(EZ$44-Sheep!$R$320-Sheep!$N$254                                )&lt;=0),"WeanStd","")
&amp;                   IF(AND((EZ$44-Sheep!$R$321-Sheep!$N$254                                )&gt;(EZ$44-FA$44),(EZ$44-Sheep!$R$321-Sheep!$N$254                                )&lt;=0),"WeanAlt1","")
&amp;                   IF(AND((EZ$44-Sheep!$R$322-Sheep!$N$254                                )&gt;(EZ$44-FA$44),(EZ$44-Sheep!$R$322-Sheep!$N$254                                )&lt;=0),"WeanAlt2","")
&amp;IFERROR(IF(AND((EZ$44-EZ52                                                                                     )&gt;(EZ$44-FA$44),(EZ$44-EZ52                                                                                     )&lt;=0),"Join-"    &amp;EZ51,""),"")
&amp;IFERROR(IF(AND((EZ$44-EZ52-INDEX(Sheep!$V$327:$V$334,EZ51,1))&gt;(EZ$44-FA$44),(EZ$44-EZ52-INDEX(Sheep!$V$327:$V$334,EZ51,1))&lt;=0),"Scan-"  &amp;EZ51,""),"")
&amp;IFERROR(IF(AND((EZ$44-EZ52-150                                                                            )&gt;(EZ$44-FA$44),(EZ$44-EZ52-150                                                                             )&lt;=0),"Birth-" &amp;EZ51,""),"")
&amp;IFERROR(IF(AND((EZ$44-EZ52-150-Sheep!$R$320                                           )&gt;(EZ$44-FA$44),(EZ$44-EZ52-150-Sheep!$R$320                                            )&lt;=0),"Wean-"&amp;EZ51,""),"")
&amp;IFERROR(IF(AND((EZ$44-EZ52-150-Sheep!$R$321                                           )&gt;(EZ$44-FA$44),(EZ$44-EZ52-150-Sheep!$R$321                                            )&lt;=0),"Alt1-"   &amp;EZ51,""),"")
&amp;IFERROR(IF(AND((EZ$44-EZ52-150-Sheep!$R$322                                           )&gt;(EZ$44-FA$44),(EZ$44-EZ52-150-Sheep!$R$322                                            )&lt;=0),"Alt2-"   &amp;EZ51,""),"")</f>
        <v/>
      </c>
      <c r="FA53" s="440" t="str">
        <f xml:space="preserve">                    IF(AND((FA$44                                  -Sheep!$N$254                               )&gt;(FA$44-FB$44),(FA$44                                  -Sheep!$N$254                                )&lt;=0),"Born","")
&amp;                   IF(AND((FA$44-Sheep!$R$320-Sheep!$N$254                                )&gt;(FA$44-FB$44),(FA$44-Sheep!$R$320-Sheep!$N$254                                )&lt;=0),"WeanStd","")
&amp;                   IF(AND((FA$44-Sheep!$R$321-Sheep!$N$254                                )&gt;(FA$44-FB$44),(FA$44-Sheep!$R$321-Sheep!$N$254                                )&lt;=0),"WeanAlt1","")
&amp;                   IF(AND((FA$44-Sheep!$R$322-Sheep!$N$254                                )&gt;(FA$44-FB$44),(FA$44-Sheep!$R$322-Sheep!$N$254                                )&lt;=0),"WeanAlt2","")
&amp;IFERROR(IF(AND((FA$44-FA52                                                                                     )&gt;(FA$44-FB$44),(FA$44-FA52                                                                                     )&lt;=0),"Join-"    &amp;FA51,""),"")
&amp;IFERROR(IF(AND((FA$44-FA52-INDEX(Sheep!$V$327:$V$334,FA51,1))&gt;(FA$44-FB$44),(FA$44-FA52-INDEX(Sheep!$V$327:$V$334,FA51,1))&lt;=0),"Scan-"  &amp;FA51,""),"")
&amp;IFERROR(IF(AND((FA$44-FA52-150                                                                            )&gt;(FA$44-FB$44),(FA$44-FA52-150                                                                             )&lt;=0),"Birth-" &amp;FA51,""),"")
&amp;IFERROR(IF(AND((FA$44-FA52-150-Sheep!$R$320                                           )&gt;(FA$44-FB$44),(FA$44-FA52-150-Sheep!$R$320                                            )&lt;=0),"Wean-"&amp;FA51,""),"")
&amp;IFERROR(IF(AND((FA$44-FA52-150-Sheep!$R$321                                           )&gt;(FA$44-FB$44),(FA$44-FA52-150-Sheep!$R$321                                            )&lt;=0),"Alt1-"   &amp;FA51,""),"")
&amp;IFERROR(IF(AND((FA$44-FA52-150-Sheep!$R$322                                           )&gt;(FA$44-FB$44),(FA$44-FA52-150-Sheep!$R$322                                            )&lt;=0),"Alt2-"   &amp;FA51,""),"")</f>
        <v>Wean-2</v>
      </c>
      <c r="FB53" s="440" t="str">
        <f xml:space="preserve">                    IF(AND((FB$44                                  -Sheep!$N$254                               )&gt;(FB$44-FC$44),(FB$44                                  -Sheep!$N$254                                )&lt;=0),"Born","")
&amp;                   IF(AND((FB$44-Sheep!$R$320-Sheep!$N$254                                )&gt;(FB$44-FC$44),(FB$44-Sheep!$R$320-Sheep!$N$254                                )&lt;=0),"WeanStd","")
&amp;                   IF(AND((FB$44-Sheep!$R$321-Sheep!$N$254                                )&gt;(FB$44-FC$44),(FB$44-Sheep!$R$321-Sheep!$N$254                                )&lt;=0),"WeanAlt1","")
&amp;                   IF(AND((FB$44-Sheep!$R$322-Sheep!$N$254                                )&gt;(FB$44-FC$44),(FB$44-Sheep!$R$322-Sheep!$N$254                                )&lt;=0),"WeanAlt2","")
&amp;IFERROR(IF(AND((FB$44-FB52                                                                                     )&gt;(FB$44-FC$44),(FB$44-FB52                                                                                     )&lt;=0),"Join-"    &amp;FB51,""),"")
&amp;IFERROR(IF(AND((FB$44-FB52-INDEX(Sheep!$V$327:$V$334,FB51,1))&gt;(FB$44-FC$44),(FB$44-FB52-INDEX(Sheep!$V$327:$V$334,FB51,1))&lt;=0),"Scan-"  &amp;FB51,""),"")
&amp;IFERROR(IF(AND((FB$44-FB52-150                                                                            )&gt;(FB$44-FC$44),(FB$44-FB52-150                                                                             )&lt;=0),"Birth-" &amp;FB51,""),"")
&amp;IFERROR(IF(AND((FB$44-FB52-150-Sheep!$R$320                                           )&gt;(FB$44-FC$44),(FB$44-FB52-150-Sheep!$R$320                                            )&lt;=0),"Wean-"&amp;FB51,""),"")
&amp;IFERROR(IF(AND((FB$44-FB52-150-Sheep!$R$321                                           )&gt;(FB$44-FC$44),(FB$44-FB52-150-Sheep!$R$321                                            )&lt;=0),"Alt1-"   &amp;FB51,""),"")
&amp;IFERROR(IF(AND((FB$44-FB52-150-Sheep!$R$322                                           )&gt;(FB$44-FC$44),(FB$44-FB52-150-Sheep!$R$322                                            )&lt;=0),"Alt2-"   &amp;FB51,""),"")</f>
        <v/>
      </c>
      <c r="FC53" s="440" t="str">
        <f xml:space="preserve">                    IF(AND((FC$44                                  -Sheep!$N$254                               )&gt;(FC$44-FD$44),(FC$44                                  -Sheep!$N$254                                )&lt;=0),"Born","")
&amp;                   IF(AND((FC$44-Sheep!$R$320-Sheep!$N$254                                )&gt;(FC$44-FD$44),(FC$44-Sheep!$R$320-Sheep!$N$254                                )&lt;=0),"WeanStd","")
&amp;                   IF(AND((FC$44-Sheep!$R$321-Sheep!$N$254                                )&gt;(FC$44-FD$44),(FC$44-Sheep!$R$321-Sheep!$N$254                                )&lt;=0),"WeanAlt1","")
&amp;                   IF(AND((FC$44-Sheep!$R$322-Sheep!$N$254                                )&gt;(FC$44-FD$44),(FC$44-Sheep!$R$322-Sheep!$N$254                                )&lt;=0),"WeanAlt2","")
&amp;IFERROR(IF(AND((FC$44-FC52                                                                                     )&gt;(FC$44-FD$44),(FC$44-FC52                                                                                     )&lt;=0),"Join-"    &amp;FC51,""),"")
&amp;IFERROR(IF(AND((FC$44-FC52-INDEX(Sheep!$V$327:$V$334,FC51,1))&gt;(FC$44-FD$44),(FC$44-FC52-INDEX(Sheep!$V$327:$V$334,FC51,1))&lt;=0),"Scan-"  &amp;FC51,""),"")
&amp;IFERROR(IF(AND((FC$44-FC52-150                                                                            )&gt;(FC$44-FD$44),(FC$44-FC52-150                                                                             )&lt;=0),"Birth-" &amp;FC51,""),"")
&amp;IFERROR(IF(AND((FC$44-FC52-150-Sheep!$R$320                                           )&gt;(FC$44-FD$44),(FC$44-FC52-150-Sheep!$R$320                                            )&lt;=0),"Wean-"&amp;FC51,""),"")
&amp;IFERROR(IF(AND((FC$44-FC52-150-Sheep!$R$321                                           )&gt;(FC$44-FD$44),(FC$44-FC52-150-Sheep!$R$321                                            )&lt;=0),"Alt1-"   &amp;FC51,""),"")
&amp;IFERROR(IF(AND((FC$44-FC52-150-Sheep!$R$322                                           )&gt;(FC$44-FD$44),(FC$44-FC52-150-Sheep!$R$322                                            )&lt;=0),"Alt2-"   &amp;FC51,""),"")</f>
        <v/>
      </c>
      <c r="FD53" s="440" t="str">
        <f xml:space="preserve">                    IF(AND((FD$44                                  -Sheep!$N$254                               )&gt;(FD$44-FE$44),(FD$44                                  -Sheep!$N$254                                )&lt;=0),"Born","")
&amp;                   IF(AND((FD$44-Sheep!$R$320-Sheep!$N$254                                )&gt;(FD$44-FE$44),(FD$44-Sheep!$R$320-Sheep!$N$254                                )&lt;=0),"WeanStd","")
&amp;                   IF(AND((FD$44-Sheep!$R$321-Sheep!$N$254                                )&gt;(FD$44-FE$44),(FD$44-Sheep!$R$321-Sheep!$N$254                                )&lt;=0),"WeanAlt1","")
&amp;                   IF(AND((FD$44-Sheep!$R$322-Sheep!$N$254                                )&gt;(FD$44-FE$44),(FD$44-Sheep!$R$322-Sheep!$N$254                                )&lt;=0),"WeanAlt2","")
&amp;IFERROR(IF(AND((FD$44-FD52                                                                                     )&gt;(FD$44-FE$44),(FD$44-FD52                                                                                     )&lt;=0),"Join-"    &amp;FD51,""),"")
&amp;IFERROR(IF(AND((FD$44-FD52-INDEX(Sheep!$V$327:$V$334,FD51,1))&gt;(FD$44-FE$44),(FD$44-FD52-INDEX(Sheep!$V$327:$V$334,FD51,1))&lt;=0),"Scan-"  &amp;FD51,""),"")
&amp;IFERROR(IF(AND((FD$44-FD52-150                                                                            )&gt;(FD$44-FE$44),(FD$44-FD52-150                                                                             )&lt;=0),"Birth-" &amp;FD51,""),"")
&amp;IFERROR(IF(AND((FD$44-FD52-150-Sheep!$R$320                                           )&gt;(FD$44-FE$44),(FD$44-FD52-150-Sheep!$R$320                                            )&lt;=0),"Wean-"&amp;FD51,""),"")
&amp;IFERROR(IF(AND((FD$44-FD52-150-Sheep!$R$321                                           )&gt;(FD$44-FE$44),(FD$44-FD52-150-Sheep!$R$321                                            )&lt;=0),"Alt1-"   &amp;FD51,""),"")
&amp;IFERROR(IF(AND((FD$44-FD52-150-Sheep!$R$322                                           )&gt;(FD$44-FE$44),(FD$44-FD52-150-Sheep!$R$322                                            )&lt;=0),"Alt2-"   &amp;FD51,""),"")</f>
        <v/>
      </c>
      <c r="FE53" s="440" t="str">
        <f xml:space="preserve">                    IF(AND((FE$44                                  -Sheep!$N$254                               )&gt;(FE$44-FF$44),(FE$44                                  -Sheep!$N$254                                )&lt;=0),"Born","")
&amp;                   IF(AND((FE$44-Sheep!$R$320-Sheep!$N$254                                )&gt;(FE$44-FF$44),(FE$44-Sheep!$R$320-Sheep!$N$254                                )&lt;=0),"WeanStd","")
&amp;                   IF(AND((FE$44-Sheep!$R$321-Sheep!$N$254                                )&gt;(FE$44-FF$44),(FE$44-Sheep!$R$321-Sheep!$N$254                                )&lt;=0),"WeanAlt1","")
&amp;                   IF(AND((FE$44-Sheep!$R$322-Sheep!$N$254                                )&gt;(FE$44-FF$44),(FE$44-Sheep!$R$322-Sheep!$N$254                                )&lt;=0),"WeanAlt2","")
&amp;IFERROR(IF(AND((FE$44-FE52                                                                                     )&gt;(FE$44-FF$44),(FE$44-FE52                                                                                     )&lt;=0),"Join-"    &amp;FE51,""),"")
&amp;IFERROR(IF(AND((FE$44-FE52-INDEX(Sheep!$V$327:$V$334,FE51,1))&gt;(FE$44-FF$44),(FE$44-FE52-INDEX(Sheep!$V$327:$V$334,FE51,1))&lt;=0),"Scan-"  &amp;FE51,""),"")
&amp;IFERROR(IF(AND((FE$44-FE52-150                                                                            )&gt;(FE$44-FF$44),(FE$44-FE52-150                                                                             )&lt;=0),"Birth-" &amp;FE51,""),"")
&amp;IFERROR(IF(AND((FE$44-FE52-150-Sheep!$R$320                                           )&gt;(FE$44-FF$44),(FE$44-FE52-150-Sheep!$R$320                                            )&lt;=0),"Wean-"&amp;FE51,""),"")
&amp;IFERROR(IF(AND((FE$44-FE52-150-Sheep!$R$321                                           )&gt;(FE$44-FF$44),(FE$44-FE52-150-Sheep!$R$321                                            )&lt;=0),"Alt1-"   &amp;FE51,""),"")
&amp;IFERROR(IF(AND((FE$44-FE52-150-Sheep!$R$322                                           )&gt;(FE$44-FF$44),(FE$44-FE52-150-Sheep!$R$322                                            )&lt;=0),"Alt2-"   &amp;FE51,""),"")</f>
        <v>Alt1-2</v>
      </c>
      <c r="FF53" s="440" t="str">
        <f xml:space="preserve">                    IF(AND((FF$44                                  -Sheep!$N$254                               )&gt;(FF$44-FG$44),(FF$44                                  -Sheep!$N$254                                )&lt;=0),"Born","")
&amp;                   IF(AND((FF$44-Sheep!$R$320-Sheep!$N$254                                )&gt;(FF$44-FG$44),(FF$44-Sheep!$R$320-Sheep!$N$254                                )&lt;=0),"WeanStd","")
&amp;                   IF(AND((FF$44-Sheep!$R$321-Sheep!$N$254                                )&gt;(FF$44-FG$44),(FF$44-Sheep!$R$321-Sheep!$N$254                                )&lt;=0),"WeanAlt1","")
&amp;                   IF(AND((FF$44-Sheep!$R$322-Sheep!$N$254                                )&gt;(FF$44-FG$44),(FF$44-Sheep!$R$322-Sheep!$N$254                                )&lt;=0),"WeanAlt2","")
&amp;IFERROR(IF(AND((FF$44-FF52                                                                                     )&gt;(FF$44-FG$44),(FF$44-FF52                                                                                     )&lt;=0),"Join-"    &amp;FF51,""),"")
&amp;IFERROR(IF(AND((FF$44-FF52-INDEX(Sheep!$V$327:$V$334,FF51,1))&gt;(FF$44-FG$44),(FF$44-FF52-INDEX(Sheep!$V$327:$V$334,FF51,1))&lt;=0),"Scan-"  &amp;FF51,""),"")
&amp;IFERROR(IF(AND((FF$44-FF52-150                                                                            )&gt;(FF$44-FG$44),(FF$44-FF52-150                                                                             )&lt;=0),"Birth-" &amp;FF51,""),"")
&amp;IFERROR(IF(AND((FF$44-FF52-150-Sheep!$R$320                                           )&gt;(FF$44-FG$44),(FF$44-FF52-150-Sheep!$R$320                                            )&lt;=0),"Wean-"&amp;FF51,""),"")
&amp;IFERROR(IF(AND((FF$44-FF52-150-Sheep!$R$321                                           )&gt;(FF$44-FG$44),(FF$44-FF52-150-Sheep!$R$321                                            )&lt;=0),"Alt1-"   &amp;FF51,""),"")
&amp;IFERROR(IF(AND((FF$44-FF52-150-Sheep!$R$322                                           )&gt;(FF$44-FG$44),(FF$44-FF52-150-Sheep!$R$322                                            )&lt;=0),"Alt2-"   &amp;FF51,""),"")</f>
        <v/>
      </c>
      <c r="FG53" s="440" t="str">
        <f xml:space="preserve">                    IF(AND((FG$44                                  -Sheep!$N$254                               )&gt;(FG$44-FH$44),(FG$44                                  -Sheep!$N$254                                )&lt;=0),"Born","")
&amp;                   IF(AND((FG$44-Sheep!$R$320-Sheep!$N$254                                )&gt;(FG$44-FH$44),(FG$44-Sheep!$R$320-Sheep!$N$254                                )&lt;=0),"WeanStd","")
&amp;                   IF(AND((FG$44-Sheep!$R$321-Sheep!$N$254                                )&gt;(FG$44-FH$44),(FG$44-Sheep!$R$321-Sheep!$N$254                                )&lt;=0),"WeanAlt1","")
&amp;                   IF(AND((FG$44-Sheep!$R$322-Sheep!$N$254                                )&gt;(FG$44-FH$44),(FG$44-Sheep!$R$322-Sheep!$N$254                                )&lt;=0),"WeanAlt2","")
&amp;IFERROR(IF(AND((FG$44-FG52                                                                                     )&gt;(FG$44-FH$44),(FG$44-FG52                                                                                     )&lt;=0),"Join-"    &amp;FG51,""),"")
&amp;IFERROR(IF(AND((FG$44-FG52-INDEX(Sheep!$V$327:$V$334,FG51,1))&gt;(FG$44-FH$44),(FG$44-FG52-INDEX(Sheep!$V$327:$V$334,FG51,1))&lt;=0),"Scan-"  &amp;FG51,""),"")
&amp;IFERROR(IF(AND((FG$44-FG52-150                                                                            )&gt;(FG$44-FH$44),(FG$44-FG52-150                                                                             )&lt;=0),"Birth-" &amp;FG51,""),"")
&amp;IFERROR(IF(AND((FG$44-FG52-150-Sheep!$R$320                                           )&gt;(FG$44-FH$44),(FG$44-FG52-150-Sheep!$R$320                                            )&lt;=0),"Wean-"&amp;FG51,""),"")
&amp;IFERROR(IF(AND((FG$44-FG52-150-Sheep!$R$321                                           )&gt;(FG$44-FH$44),(FG$44-FG52-150-Sheep!$R$321                                            )&lt;=0),"Alt1-"   &amp;FG51,""),"")
&amp;IFERROR(IF(AND((FG$44-FG52-150-Sheep!$R$322                                           )&gt;(FG$44-FH$44),(FG$44-FG52-150-Sheep!$R$322                                            )&lt;=0),"Alt2-"   &amp;FG51,""),"")</f>
        <v/>
      </c>
      <c r="FH53" s="440" t="str">
        <f xml:space="preserve">                    IF(AND((FH$44                                  -Sheep!$N$254                               )&gt;(FH$44-FI$44),(FH$44                                  -Sheep!$N$254                                )&lt;=0),"Born","")
&amp;                   IF(AND((FH$44-Sheep!$R$320-Sheep!$N$254                                )&gt;(FH$44-FI$44),(FH$44-Sheep!$R$320-Sheep!$N$254                                )&lt;=0),"WeanStd","")
&amp;                   IF(AND((FH$44-Sheep!$R$321-Sheep!$N$254                                )&gt;(FH$44-FI$44),(FH$44-Sheep!$R$321-Sheep!$N$254                                )&lt;=0),"WeanAlt1","")
&amp;                   IF(AND((FH$44-Sheep!$R$322-Sheep!$N$254                                )&gt;(FH$44-FI$44),(FH$44-Sheep!$R$322-Sheep!$N$254                                )&lt;=0),"WeanAlt2","")
&amp;IFERROR(IF(AND((FH$44-FH52                                                                                     )&gt;(FH$44-FI$44),(FH$44-FH52                                                                                     )&lt;=0),"Join-"    &amp;FH51,""),"")
&amp;IFERROR(IF(AND((FH$44-FH52-INDEX(Sheep!$V$327:$V$334,FH51,1))&gt;(FH$44-FI$44),(FH$44-FH52-INDEX(Sheep!$V$327:$V$334,FH51,1))&lt;=0),"Scan-"  &amp;FH51,""),"")
&amp;IFERROR(IF(AND((FH$44-FH52-150                                                                            )&gt;(FH$44-FI$44),(FH$44-FH52-150                                                                             )&lt;=0),"Birth-" &amp;FH51,""),"")
&amp;IFERROR(IF(AND((FH$44-FH52-150-Sheep!$R$320                                           )&gt;(FH$44-FI$44),(FH$44-FH52-150-Sheep!$R$320                                            )&lt;=0),"Wean-"&amp;FH51,""),"")
&amp;IFERROR(IF(AND((FH$44-FH52-150-Sheep!$R$321                                           )&gt;(FH$44-FI$44),(FH$44-FH52-150-Sheep!$R$321                                            )&lt;=0),"Alt1-"   &amp;FH51,""),"")
&amp;IFERROR(IF(AND((FH$44-FH52-150-Sheep!$R$322                                           )&gt;(FH$44-FI$44),(FH$44-FH52-150-Sheep!$R$322                                            )&lt;=0),"Alt2-"   &amp;FH51,""),"")</f>
        <v/>
      </c>
      <c r="FI53" s="440" t="str">
        <f xml:space="preserve">                    IF(AND((FI$44                                  -Sheep!$N$254                               )&gt;(FI$44-FJ$44),(FI$44                                  -Sheep!$N$254                                )&lt;=0),"Born","")
&amp;                   IF(AND((FI$44-Sheep!$R$320-Sheep!$N$254                                )&gt;(FI$44-FJ$44),(FI$44-Sheep!$R$320-Sheep!$N$254                                )&lt;=0),"WeanStd","")
&amp;                   IF(AND((FI$44-Sheep!$R$321-Sheep!$N$254                                )&gt;(FI$44-FJ$44),(FI$44-Sheep!$R$321-Sheep!$N$254                                )&lt;=0),"WeanAlt1","")
&amp;                   IF(AND((FI$44-Sheep!$R$322-Sheep!$N$254                                )&gt;(FI$44-FJ$44),(FI$44-Sheep!$R$322-Sheep!$N$254                                )&lt;=0),"WeanAlt2","")
&amp;IFERROR(IF(AND((FI$44-FI52                                                                                     )&gt;(FI$44-FJ$44),(FI$44-FI52                                                                                     )&lt;=0),"Join-"    &amp;FI51,""),"")
&amp;IFERROR(IF(AND((FI$44-FI52-INDEX(Sheep!$V$327:$V$334,FI51,1))&gt;(FI$44-FJ$44),(FI$44-FI52-INDEX(Sheep!$V$327:$V$334,FI51,1))&lt;=0),"Scan-"  &amp;FI51,""),"")
&amp;IFERROR(IF(AND((FI$44-FI52-150                                                                            )&gt;(FI$44-FJ$44),(FI$44-FI52-150                                                                             )&lt;=0),"Birth-" &amp;FI51,""),"")
&amp;IFERROR(IF(AND((FI$44-FI52-150-Sheep!$R$320                                           )&gt;(FI$44-FJ$44),(FI$44-FI52-150-Sheep!$R$320                                            )&lt;=0),"Wean-"&amp;FI51,""),"")
&amp;IFERROR(IF(AND((FI$44-FI52-150-Sheep!$R$321                                           )&gt;(FI$44-FJ$44),(FI$44-FI52-150-Sheep!$R$321                                            )&lt;=0),"Alt1-"   &amp;FI51,""),"")
&amp;IFERROR(IF(AND((FI$44-FI52-150-Sheep!$R$322                                           )&gt;(FI$44-FJ$44),(FI$44-FI52-150-Sheep!$R$322                                            )&lt;=0),"Alt2-"   &amp;FI51,""),"")</f>
        <v>Alt2-2</v>
      </c>
      <c r="FJ53" s="440" t="str">
        <f xml:space="preserve">                    IF(AND((FJ$44                                  -Sheep!$N$254                               )&gt;(FJ$44-FK$44),(FJ$44                                  -Sheep!$N$254                                )&lt;=0),"Born","")
&amp;                   IF(AND((FJ$44-Sheep!$R$320-Sheep!$N$254                                )&gt;(FJ$44-FK$44),(FJ$44-Sheep!$R$320-Sheep!$N$254                                )&lt;=0),"WeanStd","")
&amp;                   IF(AND((FJ$44-Sheep!$R$321-Sheep!$N$254                                )&gt;(FJ$44-FK$44),(FJ$44-Sheep!$R$321-Sheep!$N$254                                )&lt;=0),"WeanAlt1","")
&amp;                   IF(AND((FJ$44-Sheep!$R$322-Sheep!$N$254                                )&gt;(FJ$44-FK$44),(FJ$44-Sheep!$R$322-Sheep!$N$254                                )&lt;=0),"WeanAlt2","")
&amp;IFERROR(IF(AND((FJ$44-FJ52                                                                                     )&gt;(FJ$44-FK$44),(FJ$44-FJ52                                                                                     )&lt;=0),"Join-"    &amp;FJ51,""),"")
&amp;IFERROR(IF(AND((FJ$44-FJ52-INDEX(Sheep!$V$327:$V$334,FJ51,1))&gt;(FJ$44-FK$44),(FJ$44-FJ52-INDEX(Sheep!$V$327:$V$334,FJ51,1))&lt;=0),"Scan-"  &amp;FJ51,""),"")
&amp;IFERROR(IF(AND((FJ$44-FJ52-150                                                                            )&gt;(FJ$44-FK$44),(FJ$44-FJ52-150                                                                             )&lt;=0),"Birth-" &amp;FJ51,""),"")
&amp;IFERROR(IF(AND((FJ$44-FJ52-150-Sheep!$R$320                                           )&gt;(FJ$44-FK$44),(FJ$44-FJ52-150-Sheep!$R$320                                            )&lt;=0),"Wean-"&amp;FJ51,""),"")
&amp;IFERROR(IF(AND((FJ$44-FJ52-150-Sheep!$R$321                                           )&gt;(FJ$44-FK$44),(FJ$44-FJ52-150-Sheep!$R$321                                            )&lt;=0),"Alt1-"   &amp;FJ51,""),"")
&amp;IFERROR(IF(AND((FJ$44-FJ52-150-Sheep!$R$322                                           )&gt;(FJ$44-FK$44),(FJ$44-FJ52-150-Sheep!$R$322                                            )&lt;=0),"Alt2-"   &amp;FJ51,""),"")</f>
        <v/>
      </c>
      <c r="FK53" s="440" t="str">
        <f xml:space="preserve">                    IF(AND((FK$44                                  -Sheep!$N$254                               )&gt;(FK$44-FL$44),(FK$44                                  -Sheep!$N$254                                )&lt;=0),"Born","")
&amp;                   IF(AND((FK$44-Sheep!$R$320-Sheep!$N$254                                )&gt;(FK$44-FL$44),(FK$44-Sheep!$R$320-Sheep!$N$254                                )&lt;=0),"WeanStd","")
&amp;                   IF(AND((FK$44-Sheep!$R$321-Sheep!$N$254                                )&gt;(FK$44-FL$44),(FK$44-Sheep!$R$321-Sheep!$N$254                                )&lt;=0),"WeanAlt1","")
&amp;                   IF(AND((FK$44-Sheep!$R$322-Sheep!$N$254                                )&gt;(FK$44-FL$44),(FK$44-Sheep!$R$322-Sheep!$N$254                                )&lt;=0),"WeanAlt2","")
&amp;IFERROR(IF(AND((FK$44-FK52                                                                                     )&gt;(FK$44-FL$44),(FK$44-FK52                                                                                     )&lt;=0),"Join-"    &amp;FK51,""),"")
&amp;IFERROR(IF(AND((FK$44-FK52-INDEX(Sheep!$V$327:$V$334,FK51,1))&gt;(FK$44-FL$44),(FK$44-FK52-INDEX(Sheep!$V$327:$V$334,FK51,1))&lt;=0),"Scan-"  &amp;FK51,""),"")
&amp;IFERROR(IF(AND((FK$44-FK52-150                                                                            )&gt;(FK$44-FL$44),(FK$44-FK52-150                                                                             )&lt;=0),"Birth-" &amp;FK51,""),"")
&amp;IFERROR(IF(AND((FK$44-FK52-150-Sheep!$R$320                                           )&gt;(FK$44-FL$44),(FK$44-FK52-150-Sheep!$R$320                                            )&lt;=0),"Wean-"&amp;FK51,""),"")
&amp;IFERROR(IF(AND((FK$44-FK52-150-Sheep!$R$321                                           )&gt;(FK$44-FL$44),(FK$44-FK52-150-Sheep!$R$321                                            )&lt;=0),"Alt1-"   &amp;FK51,""),"")
&amp;IFERROR(IF(AND((FK$44-FK52-150-Sheep!$R$322                                           )&gt;(FK$44-FL$44),(FK$44-FK52-150-Sheep!$R$322                                            )&lt;=0),"Alt2-"   &amp;FK51,""),"")</f>
        <v/>
      </c>
      <c r="FL53" s="440" t="str">
        <f xml:space="preserve">                    IF(AND((FL$44                                  -Sheep!$N$254                               )&gt;(FL$44-FM$44),(FL$44                                  -Sheep!$N$254                                )&lt;=0),"Born","")
&amp;                   IF(AND((FL$44-Sheep!$R$320-Sheep!$N$254                                )&gt;(FL$44-FM$44),(FL$44-Sheep!$R$320-Sheep!$N$254                                )&lt;=0),"WeanStd","")
&amp;                   IF(AND((FL$44-Sheep!$R$321-Sheep!$N$254                                )&gt;(FL$44-FM$44),(FL$44-Sheep!$R$321-Sheep!$N$254                                )&lt;=0),"WeanAlt1","")
&amp;                   IF(AND((FL$44-Sheep!$R$322-Sheep!$N$254                                )&gt;(FL$44-FM$44),(FL$44-Sheep!$R$322-Sheep!$N$254                                )&lt;=0),"WeanAlt2","")
&amp;IFERROR(IF(AND((FL$44-FL52                                                                                     )&gt;(FL$44-FM$44),(FL$44-FL52                                                                                     )&lt;=0),"Join-"    &amp;FL51,""),"")
&amp;IFERROR(IF(AND((FL$44-FL52-INDEX(Sheep!$V$327:$V$334,FL51,1))&gt;(FL$44-FM$44),(FL$44-FL52-INDEX(Sheep!$V$327:$V$334,FL51,1))&lt;=0),"Scan-"  &amp;FL51,""),"")
&amp;IFERROR(IF(AND((FL$44-FL52-150                                                                            )&gt;(FL$44-FM$44),(FL$44-FL52-150                                                                             )&lt;=0),"Birth-" &amp;FL51,""),"")
&amp;IFERROR(IF(AND((FL$44-FL52-150-Sheep!$R$320                                           )&gt;(FL$44-FM$44),(FL$44-FL52-150-Sheep!$R$320                                            )&lt;=0),"Wean-"&amp;FL51,""),"")
&amp;IFERROR(IF(AND((FL$44-FL52-150-Sheep!$R$321                                           )&gt;(FL$44-FM$44),(FL$44-FL52-150-Sheep!$R$321                                            )&lt;=0),"Alt1-"   &amp;FL51,""),"")
&amp;IFERROR(IF(AND((FL$44-FL52-150-Sheep!$R$322                                           )&gt;(FL$44-FM$44),(FL$44-FL52-150-Sheep!$R$322                                            )&lt;=0),"Alt2-"   &amp;FL51,""),"")</f>
        <v/>
      </c>
      <c r="FM53" s="440" t="str">
        <f xml:space="preserve">                    IF(AND((FM$44                                  -Sheep!$N$254                               )&gt;(FM$44-FN$44),(FM$44                                  -Sheep!$N$254                                )&lt;=0),"Born","")
&amp;                   IF(AND((FM$44-Sheep!$R$320-Sheep!$N$254                                )&gt;(FM$44-FN$44),(FM$44-Sheep!$R$320-Sheep!$N$254                                )&lt;=0),"WeanStd","")
&amp;                   IF(AND((FM$44-Sheep!$R$321-Sheep!$N$254                                )&gt;(FM$44-FN$44),(FM$44-Sheep!$R$321-Sheep!$N$254                                )&lt;=0),"WeanAlt1","")
&amp;                   IF(AND((FM$44-Sheep!$R$322-Sheep!$N$254                                )&gt;(FM$44-FN$44),(FM$44-Sheep!$R$322-Sheep!$N$254                                )&lt;=0),"WeanAlt2","")
&amp;IFERROR(IF(AND((FM$44-FM52                                                                                     )&gt;(FM$44-FN$44),(FM$44-FM52                                                                                     )&lt;=0),"Join-"    &amp;FM51,""),"")
&amp;IFERROR(IF(AND((FM$44-FM52-INDEX(Sheep!$V$327:$V$334,FM51,1))&gt;(FM$44-FN$44),(FM$44-FM52-INDEX(Sheep!$V$327:$V$334,FM51,1))&lt;=0),"Scan-"  &amp;FM51,""),"")
&amp;IFERROR(IF(AND((FM$44-FM52-150                                                                            )&gt;(FM$44-FN$44),(FM$44-FM52-150                                                                             )&lt;=0),"Birth-" &amp;FM51,""),"")
&amp;IFERROR(IF(AND((FM$44-FM52-150-Sheep!$R$320                                           )&gt;(FM$44-FN$44),(FM$44-FM52-150-Sheep!$R$320                                            )&lt;=0),"Wean-"&amp;FM51,""),"")
&amp;IFERROR(IF(AND((FM$44-FM52-150-Sheep!$R$321                                           )&gt;(FM$44-FN$44),(FM$44-FM52-150-Sheep!$R$321                                            )&lt;=0),"Alt1-"   &amp;FM51,""),"")
&amp;IFERROR(IF(AND((FM$44-FM52-150-Sheep!$R$322                                           )&gt;(FM$44-FN$44),(FM$44-FM52-150-Sheep!$R$322                                            )&lt;=0),"Alt2-"   &amp;FM51,""),"")</f>
        <v/>
      </c>
      <c r="FN53" s="440" t="str">
        <f xml:space="preserve">                    IF(AND((FN$44                                  -Sheep!$N$254                               )&gt;(FN$44-FO$44),(FN$44                                  -Sheep!$N$254                                )&lt;=0),"Born","")
&amp;                   IF(AND((FN$44-Sheep!$R$320-Sheep!$N$254                                )&gt;(FN$44-FO$44),(FN$44-Sheep!$R$320-Sheep!$N$254                                )&lt;=0),"WeanStd","")
&amp;                   IF(AND((FN$44-Sheep!$R$321-Sheep!$N$254                                )&gt;(FN$44-FO$44),(FN$44-Sheep!$R$321-Sheep!$N$254                                )&lt;=0),"WeanAlt1","")
&amp;                   IF(AND((FN$44-Sheep!$R$322-Sheep!$N$254                                )&gt;(FN$44-FO$44),(FN$44-Sheep!$R$322-Sheep!$N$254                                )&lt;=0),"WeanAlt2","")
&amp;IFERROR(IF(AND((FN$44-FN52                                                                                     )&gt;(FN$44-FO$44),(FN$44-FN52                                                                                     )&lt;=0),"Join-"    &amp;FN51,""),"")
&amp;IFERROR(IF(AND((FN$44-FN52-INDEX(Sheep!$V$327:$V$334,FN51,1))&gt;(FN$44-FO$44),(FN$44-FN52-INDEX(Sheep!$V$327:$V$334,FN51,1))&lt;=0),"Scan-"  &amp;FN51,""),"")
&amp;IFERROR(IF(AND((FN$44-FN52-150                                                                            )&gt;(FN$44-FO$44),(FN$44-FN52-150                                                                             )&lt;=0),"Birth-" &amp;FN51,""),"")
&amp;IFERROR(IF(AND((FN$44-FN52-150-Sheep!$R$320                                           )&gt;(FN$44-FO$44),(FN$44-FN52-150-Sheep!$R$320                                            )&lt;=0),"Wean-"&amp;FN51,""),"")
&amp;IFERROR(IF(AND((FN$44-FN52-150-Sheep!$R$321                                           )&gt;(FN$44-FO$44),(FN$44-FN52-150-Sheep!$R$321                                            )&lt;=0),"Alt1-"   &amp;FN51,""),"")
&amp;IFERROR(IF(AND((FN$44-FN52-150-Sheep!$R$322                                           )&gt;(FN$44-FO$44),(FN$44-FN52-150-Sheep!$R$322                                            )&lt;=0),"Alt2-"   &amp;FN51,""),"")</f>
        <v/>
      </c>
      <c r="FO53" s="440" t="str">
        <f xml:space="preserve">                    IF(AND((FO$44                                  -Sheep!$N$254                               )&gt;(FO$44-FP$44),(FO$44                                  -Sheep!$N$254                                )&lt;=0),"Born","")
&amp;                   IF(AND((FO$44-Sheep!$R$320-Sheep!$N$254                                )&gt;(FO$44-FP$44),(FO$44-Sheep!$R$320-Sheep!$N$254                                )&lt;=0),"WeanStd","")
&amp;                   IF(AND((FO$44-Sheep!$R$321-Sheep!$N$254                                )&gt;(FO$44-FP$44),(FO$44-Sheep!$R$321-Sheep!$N$254                                )&lt;=0),"WeanAlt1","")
&amp;                   IF(AND((FO$44-Sheep!$R$322-Sheep!$N$254                                )&gt;(FO$44-FP$44),(FO$44-Sheep!$R$322-Sheep!$N$254                                )&lt;=0),"WeanAlt2","")
&amp;IFERROR(IF(AND((FO$44-FO52                                                                                     )&gt;(FO$44-FP$44),(FO$44-FO52                                                                                     )&lt;=0),"Join-"    &amp;FO51,""),"")
&amp;IFERROR(IF(AND((FO$44-FO52-INDEX(Sheep!$V$327:$V$334,FO51,1))&gt;(FO$44-FP$44),(FO$44-FO52-INDEX(Sheep!$V$327:$V$334,FO51,1))&lt;=0),"Scan-"  &amp;FO51,""),"")
&amp;IFERROR(IF(AND((FO$44-FO52-150                                                                            )&gt;(FO$44-FP$44),(FO$44-FO52-150                                                                             )&lt;=0),"Birth-" &amp;FO51,""),"")
&amp;IFERROR(IF(AND((FO$44-FO52-150-Sheep!$R$320                                           )&gt;(FO$44-FP$44),(FO$44-FO52-150-Sheep!$R$320                                            )&lt;=0),"Wean-"&amp;FO51,""),"")
&amp;IFERROR(IF(AND((FO$44-FO52-150-Sheep!$R$321                                           )&gt;(FO$44-FP$44),(FO$44-FO52-150-Sheep!$R$321                                            )&lt;=0),"Alt1-"   &amp;FO51,""),"")
&amp;IFERROR(IF(AND((FO$44-FO52-150-Sheep!$R$322                                           )&gt;(FO$44-FP$44),(FO$44-FO52-150-Sheep!$R$322                                            )&lt;=0),"Alt2-"   &amp;FO51,""),"")</f>
        <v/>
      </c>
      <c r="FP53" s="440" t="str">
        <f xml:space="preserve">                    IF(AND((FP$44                                  -Sheep!$N$254                               )&gt;(FP$44-FQ$44),(FP$44                                  -Sheep!$N$254                                )&lt;=0),"Born","")
&amp;                   IF(AND((FP$44-Sheep!$R$320-Sheep!$N$254                                )&gt;(FP$44-FQ$44),(FP$44-Sheep!$R$320-Sheep!$N$254                                )&lt;=0),"WeanStd","")
&amp;                   IF(AND((FP$44-Sheep!$R$321-Sheep!$N$254                                )&gt;(FP$44-FQ$44),(FP$44-Sheep!$R$321-Sheep!$N$254                                )&lt;=0),"WeanAlt1","")
&amp;                   IF(AND((FP$44-Sheep!$R$322-Sheep!$N$254                                )&gt;(FP$44-FQ$44),(FP$44-Sheep!$R$322-Sheep!$N$254                                )&lt;=0),"WeanAlt2","")
&amp;IFERROR(IF(AND((FP$44-FP52                                                                                     )&gt;(FP$44-FQ$44),(FP$44-FP52                                                                                     )&lt;=0),"Join-"    &amp;FP51,""),"")
&amp;IFERROR(IF(AND((FP$44-FP52-INDEX(Sheep!$V$327:$V$334,FP51,1))&gt;(FP$44-FQ$44),(FP$44-FP52-INDEX(Sheep!$V$327:$V$334,FP51,1))&lt;=0),"Scan-"  &amp;FP51,""),"")
&amp;IFERROR(IF(AND((FP$44-FP52-150                                                                            )&gt;(FP$44-FQ$44),(FP$44-FP52-150                                                                             )&lt;=0),"Birth-" &amp;FP51,""),"")
&amp;IFERROR(IF(AND((FP$44-FP52-150-Sheep!$R$320                                           )&gt;(FP$44-FQ$44),(FP$44-FP52-150-Sheep!$R$320                                            )&lt;=0),"Wean-"&amp;FP51,""),"")
&amp;IFERROR(IF(AND((FP$44-FP52-150-Sheep!$R$321                                           )&gt;(FP$44-FQ$44),(FP$44-FP52-150-Sheep!$R$321                                            )&lt;=0),"Alt1-"   &amp;FP51,""),"")
&amp;IFERROR(IF(AND((FP$44-FP52-150-Sheep!$R$322                                           )&gt;(FP$44-FQ$44),(FP$44-FP52-150-Sheep!$R$322                                            )&lt;=0),"Alt2-"   &amp;FP51,""),"")</f>
        <v/>
      </c>
      <c r="FQ53" s="440" t="str">
        <f xml:space="preserve">                    IF(AND((FQ$44                                  -Sheep!$N$254                               )&gt;(FQ$44-FR$44),(FQ$44                                  -Sheep!$N$254                                )&lt;=0),"Born","")
&amp;                   IF(AND((FQ$44-Sheep!$R$320-Sheep!$N$254                                )&gt;(FQ$44-FR$44),(FQ$44-Sheep!$R$320-Sheep!$N$254                                )&lt;=0),"WeanStd","")
&amp;                   IF(AND((FQ$44-Sheep!$R$321-Sheep!$N$254                                )&gt;(FQ$44-FR$44),(FQ$44-Sheep!$R$321-Sheep!$N$254                                )&lt;=0),"WeanAlt1","")
&amp;                   IF(AND((FQ$44-Sheep!$R$322-Sheep!$N$254                                )&gt;(FQ$44-FR$44),(FQ$44-Sheep!$R$322-Sheep!$N$254                                )&lt;=0),"WeanAlt2","")
&amp;IFERROR(IF(AND((FQ$44-FQ52                                                                                     )&gt;(FQ$44-FR$44),(FQ$44-FQ52                                                                                     )&lt;=0),"Join-"    &amp;FQ51,""),"")
&amp;IFERROR(IF(AND((FQ$44-FQ52-INDEX(Sheep!$V$327:$V$334,FQ51,1))&gt;(FQ$44-FR$44),(FQ$44-FQ52-INDEX(Sheep!$V$327:$V$334,FQ51,1))&lt;=0),"Scan-"  &amp;FQ51,""),"")
&amp;IFERROR(IF(AND((FQ$44-FQ52-150                                                                            )&gt;(FQ$44-FR$44),(FQ$44-FQ52-150                                                                             )&lt;=0),"Birth-" &amp;FQ51,""),"")
&amp;IFERROR(IF(AND((FQ$44-FQ52-150-Sheep!$R$320                                           )&gt;(FQ$44-FR$44),(FQ$44-FQ52-150-Sheep!$R$320                                            )&lt;=0),"Wean-"&amp;FQ51,""),"")
&amp;IFERROR(IF(AND((FQ$44-FQ52-150-Sheep!$R$321                                           )&gt;(FQ$44-FR$44),(FQ$44-FQ52-150-Sheep!$R$321                                            )&lt;=0),"Alt1-"   &amp;FQ51,""),"")
&amp;IFERROR(IF(AND((FQ$44-FQ52-150-Sheep!$R$322                                           )&gt;(FQ$44-FR$44),(FQ$44-FQ52-150-Sheep!$R$322                                            )&lt;=0),"Alt2-"   &amp;FQ51,""),"")</f>
        <v/>
      </c>
      <c r="FR53" s="440" t="str">
        <f xml:space="preserve">                    IF(AND((FR$44                                  -Sheep!$N$254                               )&gt;(FR$44-FS$44),(FR$44                                  -Sheep!$N$254                                )&lt;=0),"Born","")
&amp;                   IF(AND((FR$44-Sheep!$R$320-Sheep!$N$254                                )&gt;(FR$44-FS$44),(FR$44-Sheep!$R$320-Sheep!$N$254                                )&lt;=0),"WeanStd","")
&amp;                   IF(AND((FR$44-Sheep!$R$321-Sheep!$N$254                                )&gt;(FR$44-FS$44),(FR$44-Sheep!$R$321-Sheep!$N$254                                )&lt;=0),"WeanAlt1","")
&amp;                   IF(AND((FR$44-Sheep!$R$322-Sheep!$N$254                                )&gt;(FR$44-FS$44),(FR$44-Sheep!$R$322-Sheep!$N$254                                )&lt;=0),"WeanAlt2","")
&amp;IFERROR(IF(AND((FR$44-FR52                                                                                     )&gt;(FR$44-FS$44),(FR$44-FR52                                                                                     )&lt;=0),"Join-"    &amp;FR51,""),"")
&amp;IFERROR(IF(AND((FR$44-FR52-INDEX(Sheep!$V$327:$V$334,FR51,1))&gt;(FR$44-FS$44),(FR$44-FR52-INDEX(Sheep!$V$327:$V$334,FR51,1))&lt;=0),"Scan-"  &amp;FR51,""),"")
&amp;IFERROR(IF(AND((FR$44-FR52-150                                                                            )&gt;(FR$44-FS$44),(FR$44-FR52-150                                                                             )&lt;=0),"Birth-" &amp;FR51,""),"")
&amp;IFERROR(IF(AND((FR$44-FR52-150-Sheep!$R$320                                           )&gt;(FR$44-FS$44),(FR$44-FR52-150-Sheep!$R$320                                            )&lt;=0),"Wean-"&amp;FR51,""),"")
&amp;IFERROR(IF(AND((FR$44-FR52-150-Sheep!$R$321                                           )&gt;(FR$44-FS$44),(FR$44-FR52-150-Sheep!$R$321                                            )&lt;=0),"Alt1-"   &amp;FR51,""),"")
&amp;IFERROR(IF(AND((FR$44-FR52-150-Sheep!$R$322                                           )&gt;(FR$44-FS$44),(FR$44-FR52-150-Sheep!$R$322                                            )&lt;=0),"Alt2-"   &amp;FR51,""),"")</f>
        <v>Join-3</v>
      </c>
      <c r="FS53" s="440" t="str">
        <f xml:space="preserve">                    IF(AND((FS$44                                  -Sheep!$N$254                               )&gt;(FS$44-FT$44),(FS$44                                  -Sheep!$N$254                                )&lt;=0),"Born","")
&amp;                   IF(AND((FS$44-Sheep!$R$320-Sheep!$N$254                                )&gt;(FS$44-FT$44),(FS$44-Sheep!$R$320-Sheep!$N$254                                )&lt;=0),"WeanStd","")
&amp;                   IF(AND((FS$44-Sheep!$R$321-Sheep!$N$254                                )&gt;(FS$44-FT$44),(FS$44-Sheep!$R$321-Sheep!$N$254                                )&lt;=0),"WeanAlt1","")
&amp;                   IF(AND((FS$44-Sheep!$R$322-Sheep!$N$254                                )&gt;(FS$44-FT$44),(FS$44-Sheep!$R$322-Sheep!$N$254                                )&lt;=0),"WeanAlt2","")
&amp;IFERROR(IF(AND((FS$44-FS52                                                                                     )&gt;(FS$44-FT$44),(FS$44-FS52                                                                                     )&lt;=0),"Join-"    &amp;FS51,""),"")
&amp;IFERROR(IF(AND((FS$44-FS52-INDEX(Sheep!$V$327:$V$334,FS51,1))&gt;(FS$44-FT$44),(FS$44-FS52-INDEX(Sheep!$V$327:$V$334,FS51,1))&lt;=0),"Scan-"  &amp;FS51,""),"")
&amp;IFERROR(IF(AND((FS$44-FS52-150                                                                            )&gt;(FS$44-FT$44),(FS$44-FS52-150                                                                             )&lt;=0),"Birth-" &amp;FS51,""),"")
&amp;IFERROR(IF(AND((FS$44-FS52-150-Sheep!$R$320                                           )&gt;(FS$44-FT$44),(FS$44-FS52-150-Sheep!$R$320                                            )&lt;=0),"Wean-"&amp;FS51,""),"")
&amp;IFERROR(IF(AND((FS$44-FS52-150-Sheep!$R$321                                           )&gt;(FS$44-FT$44),(FS$44-FS52-150-Sheep!$R$321                                            )&lt;=0),"Alt1-"   &amp;FS51,""),"")
&amp;IFERROR(IF(AND((FS$44-FS52-150-Sheep!$R$322                                           )&gt;(FS$44-FT$44),(FS$44-FS52-150-Sheep!$R$322                                            )&lt;=0),"Alt2-"   &amp;FS51,""),"")</f>
        <v/>
      </c>
      <c r="FT53" s="440" t="str">
        <f xml:space="preserve">                    IF(AND((FT$44                                  -Sheep!$N$254                               )&gt;(FT$44-FU$44),(FT$44                                  -Sheep!$N$254                                )&lt;=0),"Born","")
&amp;                   IF(AND((FT$44-Sheep!$R$320-Sheep!$N$254                                )&gt;(FT$44-FU$44),(FT$44-Sheep!$R$320-Sheep!$N$254                                )&lt;=0),"WeanStd","")
&amp;                   IF(AND((FT$44-Sheep!$R$321-Sheep!$N$254                                )&gt;(FT$44-FU$44),(FT$44-Sheep!$R$321-Sheep!$N$254                                )&lt;=0),"WeanAlt1","")
&amp;                   IF(AND((FT$44-Sheep!$R$322-Sheep!$N$254                                )&gt;(FT$44-FU$44),(FT$44-Sheep!$R$322-Sheep!$N$254                                )&lt;=0),"WeanAlt2","")
&amp;IFERROR(IF(AND((FT$44-FT52                                                                                     )&gt;(FT$44-FU$44),(FT$44-FT52                                                                                     )&lt;=0),"Join-"    &amp;FT51,""),"")
&amp;IFERROR(IF(AND((FT$44-FT52-INDEX(Sheep!$V$327:$V$334,FT51,1))&gt;(FT$44-FU$44),(FT$44-FT52-INDEX(Sheep!$V$327:$V$334,FT51,1))&lt;=0),"Scan-"  &amp;FT51,""),"")
&amp;IFERROR(IF(AND((FT$44-FT52-150                                                                            )&gt;(FT$44-FU$44),(FT$44-FT52-150                                                                             )&lt;=0),"Birth-" &amp;FT51,""),"")
&amp;IFERROR(IF(AND((FT$44-FT52-150-Sheep!$R$320                                           )&gt;(FT$44-FU$44),(FT$44-FT52-150-Sheep!$R$320                                            )&lt;=0),"Wean-"&amp;FT51,""),"")
&amp;IFERROR(IF(AND((FT$44-FT52-150-Sheep!$R$321                                           )&gt;(FT$44-FU$44),(FT$44-FT52-150-Sheep!$R$321                                            )&lt;=0),"Alt1-"   &amp;FT51,""),"")
&amp;IFERROR(IF(AND((FT$44-FT52-150-Sheep!$R$322                                           )&gt;(FT$44-FU$44),(FT$44-FT52-150-Sheep!$R$322                                            )&lt;=0),"Alt2-"   &amp;FT51,""),"")</f>
        <v/>
      </c>
      <c r="FU53" s="440" t="str">
        <f xml:space="preserve">                    IF(AND((FU$44                                  -Sheep!$N$254                               )&gt;(FU$44-FV$44),(FU$44                                  -Sheep!$N$254                                )&lt;=0),"Born","")
&amp;                   IF(AND((FU$44-Sheep!$R$320-Sheep!$N$254                                )&gt;(FU$44-FV$44),(FU$44-Sheep!$R$320-Sheep!$N$254                                )&lt;=0),"WeanStd","")
&amp;                   IF(AND((FU$44-Sheep!$R$321-Sheep!$N$254                                )&gt;(FU$44-FV$44),(FU$44-Sheep!$R$321-Sheep!$N$254                                )&lt;=0),"WeanAlt1","")
&amp;                   IF(AND((FU$44-Sheep!$R$322-Sheep!$N$254                                )&gt;(FU$44-FV$44),(FU$44-Sheep!$R$322-Sheep!$N$254                                )&lt;=0),"WeanAlt2","")
&amp;IFERROR(IF(AND((FU$44-FU52                                                                                     )&gt;(FU$44-FV$44),(FU$44-FU52                                                                                     )&lt;=0),"Join-"    &amp;FU51,""),"")
&amp;IFERROR(IF(AND((FU$44-FU52-INDEX(Sheep!$V$327:$V$334,FU51,1))&gt;(FU$44-FV$44),(FU$44-FU52-INDEX(Sheep!$V$327:$V$334,FU51,1))&lt;=0),"Scan-"  &amp;FU51,""),"")
&amp;IFERROR(IF(AND((FU$44-FU52-150                                                                            )&gt;(FU$44-FV$44),(FU$44-FU52-150                                                                             )&lt;=0),"Birth-" &amp;FU51,""),"")
&amp;IFERROR(IF(AND((FU$44-FU52-150-Sheep!$R$320                                           )&gt;(FU$44-FV$44),(FU$44-FU52-150-Sheep!$R$320                                            )&lt;=0),"Wean-"&amp;FU51,""),"")
&amp;IFERROR(IF(AND((FU$44-FU52-150-Sheep!$R$321                                           )&gt;(FU$44-FV$44),(FU$44-FU52-150-Sheep!$R$321                                            )&lt;=0),"Alt1-"   &amp;FU51,""),"")
&amp;IFERROR(IF(AND((FU$44-FU52-150-Sheep!$R$322                                           )&gt;(FU$44-FV$44),(FU$44-FU52-150-Sheep!$R$322                                            )&lt;=0),"Alt2-"   &amp;FU51,""),"")</f>
        <v/>
      </c>
      <c r="FV53" s="440" t="str">
        <f xml:space="preserve">                    IF(AND((FV$44                                  -Sheep!$N$254                               )&gt;(FV$44-FW$44),(FV$44                                  -Sheep!$N$254                                )&lt;=0),"Born","")
&amp;                   IF(AND((FV$44-Sheep!$R$320-Sheep!$N$254                                )&gt;(FV$44-FW$44),(FV$44-Sheep!$R$320-Sheep!$N$254                                )&lt;=0),"WeanStd","")
&amp;                   IF(AND((FV$44-Sheep!$R$321-Sheep!$N$254                                )&gt;(FV$44-FW$44),(FV$44-Sheep!$R$321-Sheep!$N$254                                )&lt;=0),"WeanAlt1","")
&amp;                   IF(AND((FV$44-Sheep!$R$322-Sheep!$N$254                                )&gt;(FV$44-FW$44),(FV$44-Sheep!$R$322-Sheep!$N$254                                )&lt;=0),"WeanAlt2","")
&amp;IFERROR(IF(AND((FV$44-FV52                                                                                     )&gt;(FV$44-FW$44),(FV$44-FV52                                                                                     )&lt;=0),"Join-"    &amp;FV51,""),"")
&amp;IFERROR(IF(AND((FV$44-FV52-INDEX(Sheep!$V$327:$V$334,FV51,1))&gt;(FV$44-FW$44),(FV$44-FV52-INDEX(Sheep!$V$327:$V$334,FV51,1))&lt;=0),"Scan-"  &amp;FV51,""),"")
&amp;IFERROR(IF(AND((FV$44-FV52-150                                                                            )&gt;(FV$44-FW$44),(FV$44-FV52-150                                                                             )&lt;=0),"Birth-" &amp;FV51,""),"")
&amp;IFERROR(IF(AND((FV$44-FV52-150-Sheep!$R$320                                           )&gt;(FV$44-FW$44),(FV$44-FV52-150-Sheep!$R$320                                            )&lt;=0),"Wean-"&amp;FV51,""),"")
&amp;IFERROR(IF(AND((FV$44-FV52-150-Sheep!$R$321                                           )&gt;(FV$44-FW$44),(FV$44-FV52-150-Sheep!$R$321                                            )&lt;=0),"Alt1-"   &amp;FV51,""),"")
&amp;IFERROR(IF(AND((FV$44-FV52-150-Sheep!$R$322                                           )&gt;(FV$44-FW$44),(FV$44-FV52-150-Sheep!$R$322                                            )&lt;=0),"Alt2-"   &amp;FV51,""),"")</f>
        <v/>
      </c>
      <c r="FW53" s="440" t="str">
        <f xml:space="preserve">                    IF(AND((FW$44                                  -Sheep!$N$254                               )&gt;(FW$44-FX$44),(FW$44                                  -Sheep!$N$254                                )&lt;=0),"Born","")
&amp;                   IF(AND((FW$44-Sheep!$R$320-Sheep!$N$254                                )&gt;(FW$44-FX$44),(FW$44-Sheep!$R$320-Sheep!$N$254                                )&lt;=0),"WeanStd","")
&amp;                   IF(AND((FW$44-Sheep!$R$321-Sheep!$N$254                                )&gt;(FW$44-FX$44),(FW$44-Sheep!$R$321-Sheep!$N$254                                )&lt;=0),"WeanAlt1","")
&amp;                   IF(AND((FW$44-Sheep!$R$322-Sheep!$N$254                                )&gt;(FW$44-FX$44),(FW$44-Sheep!$R$322-Sheep!$N$254                                )&lt;=0),"WeanAlt2","")
&amp;IFERROR(IF(AND((FW$44-FW52                                                                                     )&gt;(FW$44-FX$44),(FW$44-FW52                                                                                     )&lt;=0),"Join-"    &amp;FW51,""),"")
&amp;IFERROR(IF(AND((FW$44-FW52-INDEX(Sheep!$V$327:$V$334,FW51,1))&gt;(FW$44-FX$44),(FW$44-FW52-INDEX(Sheep!$V$327:$V$334,FW51,1))&lt;=0),"Scan-"  &amp;FW51,""),"")
&amp;IFERROR(IF(AND((FW$44-FW52-150                                                                            )&gt;(FW$44-FX$44),(FW$44-FW52-150                                                                             )&lt;=0),"Birth-" &amp;FW51,""),"")
&amp;IFERROR(IF(AND((FW$44-FW52-150-Sheep!$R$320                                           )&gt;(FW$44-FX$44),(FW$44-FW52-150-Sheep!$R$320                                            )&lt;=0),"Wean-"&amp;FW51,""),"")
&amp;IFERROR(IF(AND((FW$44-FW52-150-Sheep!$R$321                                           )&gt;(FW$44-FX$44),(FW$44-FW52-150-Sheep!$R$321                                            )&lt;=0),"Alt1-"   &amp;FW51,""),"")
&amp;IFERROR(IF(AND((FW$44-FW52-150-Sheep!$R$322                                           )&gt;(FW$44-FX$44),(FW$44-FW52-150-Sheep!$R$322                                            )&lt;=0),"Alt2-"   &amp;FW51,""),"")</f>
        <v/>
      </c>
      <c r="FX53" s="440" t="str">
        <f xml:space="preserve">                    IF(AND((FX$44                                  -Sheep!$N$254                               )&gt;(FX$44-FY$44),(FX$44                                  -Sheep!$N$254                                )&lt;=0),"Born","")
&amp;                   IF(AND((FX$44-Sheep!$R$320-Sheep!$N$254                                )&gt;(FX$44-FY$44),(FX$44-Sheep!$R$320-Sheep!$N$254                                )&lt;=0),"WeanStd","")
&amp;                   IF(AND((FX$44-Sheep!$R$321-Sheep!$N$254                                )&gt;(FX$44-FY$44),(FX$44-Sheep!$R$321-Sheep!$N$254                                )&lt;=0),"WeanAlt1","")
&amp;                   IF(AND((FX$44-Sheep!$R$322-Sheep!$N$254                                )&gt;(FX$44-FY$44),(FX$44-Sheep!$R$322-Sheep!$N$254                                )&lt;=0),"WeanAlt2","")
&amp;IFERROR(IF(AND((FX$44-FX52                                                                                     )&gt;(FX$44-FY$44),(FX$44-FX52                                                                                     )&lt;=0),"Join-"    &amp;FX51,""),"")
&amp;IFERROR(IF(AND((FX$44-FX52-INDEX(Sheep!$V$327:$V$334,FX51,1))&gt;(FX$44-FY$44),(FX$44-FX52-INDEX(Sheep!$V$327:$V$334,FX51,1))&lt;=0),"Scan-"  &amp;FX51,""),"")
&amp;IFERROR(IF(AND((FX$44-FX52-150                                                                            )&gt;(FX$44-FY$44),(FX$44-FX52-150                                                                             )&lt;=0),"Birth-" &amp;FX51,""),"")
&amp;IFERROR(IF(AND((FX$44-FX52-150-Sheep!$R$320                                           )&gt;(FX$44-FY$44),(FX$44-FX52-150-Sheep!$R$320                                            )&lt;=0),"Wean-"&amp;FX51,""),"")
&amp;IFERROR(IF(AND((FX$44-FX52-150-Sheep!$R$321                                           )&gt;(FX$44-FY$44),(FX$44-FX52-150-Sheep!$R$321                                            )&lt;=0),"Alt1-"   &amp;FX51,""),"")
&amp;IFERROR(IF(AND((FX$44-FX52-150-Sheep!$R$322                                           )&gt;(FX$44-FY$44),(FX$44-FX52-150-Sheep!$R$322                                            )&lt;=0),"Alt2-"   &amp;FX51,""),"")</f>
        <v/>
      </c>
      <c r="FY53" s="440" t="str">
        <f xml:space="preserve">                    IF(AND((FY$44                                  -Sheep!$N$254                               )&gt;(FY$44-FZ$44),(FY$44                                  -Sheep!$N$254                                )&lt;=0),"Born","")
&amp;                   IF(AND((FY$44-Sheep!$R$320-Sheep!$N$254                                )&gt;(FY$44-FZ$44),(FY$44-Sheep!$R$320-Sheep!$N$254                                )&lt;=0),"WeanStd","")
&amp;                   IF(AND((FY$44-Sheep!$R$321-Sheep!$N$254                                )&gt;(FY$44-FZ$44),(FY$44-Sheep!$R$321-Sheep!$N$254                                )&lt;=0),"WeanAlt1","")
&amp;                   IF(AND((FY$44-Sheep!$R$322-Sheep!$N$254                                )&gt;(FY$44-FZ$44),(FY$44-Sheep!$R$322-Sheep!$N$254                                )&lt;=0),"WeanAlt2","")
&amp;IFERROR(IF(AND((FY$44-FY52                                                                                     )&gt;(FY$44-FZ$44),(FY$44-FY52                                                                                     )&lt;=0),"Join-"    &amp;FY51,""),"")
&amp;IFERROR(IF(AND((FY$44-FY52-INDEX(Sheep!$V$327:$V$334,FY51,1))&gt;(FY$44-FZ$44),(FY$44-FY52-INDEX(Sheep!$V$327:$V$334,FY51,1))&lt;=0),"Scan-"  &amp;FY51,""),"")
&amp;IFERROR(IF(AND((FY$44-FY52-150                                                                            )&gt;(FY$44-FZ$44),(FY$44-FY52-150                                                                             )&lt;=0),"Birth-" &amp;FY51,""),"")
&amp;IFERROR(IF(AND((FY$44-FY52-150-Sheep!$R$320                                           )&gt;(FY$44-FZ$44),(FY$44-FY52-150-Sheep!$R$320                                            )&lt;=0),"Wean-"&amp;FY51,""),"")
&amp;IFERROR(IF(AND((FY$44-FY52-150-Sheep!$R$321                                           )&gt;(FY$44-FZ$44),(FY$44-FY52-150-Sheep!$R$321                                            )&lt;=0),"Alt1-"   &amp;FY51,""),"")
&amp;IFERROR(IF(AND((FY$44-FY52-150-Sheep!$R$322                                           )&gt;(FY$44-FZ$44),(FY$44-FY52-150-Sheep!$R$322                                            )&lt;=0),"Alt2-"   &amp;FY51,""),"")</f>
        <v/>
      </c>
      <c r="FZ53" s="440" t="str">
        <f xml:space="preserve">                    IF(AND((FZ$44                                  -Sheep!$N$254                               )&gt;(FZ$44-GA$44),(FZ$44                                  -Sheep!$N$254                                )&lt;=0),"Born","")
&amp;                   IF(AND((FZ$44-Sheep!$R$320-Sheep!$N$254                                )&gt;(FZ$44-GA$44),(FZ$44-Sheep!$R$320-Sheep!$N$254                                )&lt;=0),"WeanStd","")
&amp;                   IF(AND((FZ$44-Sheep!$R$321-Sheep!$N$254                                )&gt;(FZ$44-GA$44),(FZ$44-Sheep!$R$321-Sheep!$N$254                                )&lt;=0),"WeanAlt1","")
&amp;                   IF(AND((FZ$44-Sheep!$R$322-Sheep!$N$254                                )&gt;(FZ$44-GA$44),(FZ$44-Sheep!$R$322-Sheep!$N$254                                )&lt;=0),"WeanAlt2","")
&amp;IFERROR(IF(AND((FZ$44-FZ52                                                                                     )&gt;(FZ$44-GA$44),(FZ$44-FZ52                                                                                     )&lt;=0),"Join-"    &amp;FZ51,""),"")
&amp;IFERROR(IF(AND((FZ$44-FZ52-INDEX(Sheep!$V$327:$V$334,FZ51,1))&gt;(FZ$44-GA$44),(FZ$44-FZ52-INDEX(Sheep!$V$327:$V$334,FZ51,1))&lt;=0),"Scan-"  &amp;FZ51,""),"")
&amp;IFERROR(IF(AND((FZ$44-FZ52-150                                                                            )&gt;(FZ$44-GA$44),(FZ$44-FZ52-150                                                                             )&lt;=0),"Birth-" &amp;FZ51,""),"")
&amp;IFERROR(IF(AND((FZ$44-FZ52-150-Sheep!$R$320                                           )&gt;(FZ$44-GA$44),(FZ$44-FZ52-150-Sheep!$R$320                                            )&lt;=0),"Wean-"&amp;FZ51,""),"")
&amp;IFERROR(IF(AND((FZ$44-FZ52-150-Sheep!$R$321                                           )&gt;(FZ$44-GA$44),(FZ$44-FZ52-150-Sheep!$R$321                                            )&lt;=0),"Alt1-"   &amp;FZ51,""),"")
&amp;IFERROR(IF(AND((FZ$44-FZ52-150-Sheep!$R$322                                           )&gt;(FZ$44-GA$44),(FZ$44-FZ52-150-Sheep!$R$322                                            )&lt;=0),"Alt2-"   &amp;FZ51,""),"")</f>
        <v/>
      </c>
      <c r="GA53" s="440" t="str">
        <f xml:space="preserve">                    IF(AND((GA$44                                  -Sheep!$N$254                               )&gt;(GA$44-GB$44),(GA$44                                  -Sheep!$N$254                                )&lt;=0),"Born","")
&amp;                   IF(AND((GA$44-Sheep!$R$320-Sheep!$N$254                                )&gt;(GA$44-GB$44),(GA$44-Sheep!$R$320-Sheep!$N$254                                )&lt;=0),"WeanStd","")
&amp;                   IF(AND((GA$44-Sheep!$R$321-Sheep!$N$254                                )&gt;(GA$44-GB$44),(GA$44-Sheep!$R$321-Sheep!$N$254                                )&lt;=0),"WeanAlt1","")
&amp;                   IF(AND((GA$44-Sheep!$R$322-Sheep!$N$254                                )&gt;(GA$44-GB$44),(GA$44-Sheep!$R$322-Sheep!$N$254                                )&lt;=0),"WeanAlt2","")
&amp;IFERROR(IF(AND((GA$44-GA52                                                                                     )&gt;(GA$44-GB$44),(GA$44-GA52                                                                                     )&lt;=0),"Join-"    &amp;GA51,""),"")
&amp;IFERROR(IF(AND((GA$44-GA52-INDEX(Sheep!$V$327:$V$334,GA51,1))&gt;(GA$44-GB$44),(GA$44-GA52-INDEX(Sheep!$V$327:$V$334,GA51,1))&lt;=0),"Scan-"  &amp;GA51,""),"")
&amp;IFERROR(IF(AND((GA$44-GA52-150                                                                            )&gt;(GA$44-GB$44),(GA$44-GA52-150                                                                             )&lt;=0),"Birth-" &amp;GA51,""),"")
&amp;IFERROR(IF(AND((GA$44-GA52-150-Sheep!$R$320                                           )&gt;(GA$44-GB$44),(GA$44-GA52-150-Sheep!$R$320                                            )&lt;=0),"Wean-"&amp;GA51,""),"")
&amp;IFERROR(IF(AND((GA$44-GA52-150-Sheep!$R$321                                           )&gt;(GA$44-GB$44),(GA$44-GA52-150-Sheep!$R$321                                            )&lt;=0),"Alt1-"   &amp;GA51,""),"")
&amp;IFERROR(IF(AND((GA$44-GA52-150-Sheep!$R$322                                           )&gt;(GA$44-GB$44),(GA$44-GA52-150-Sheep!$R$322                                            )&lt;=0),"Alt2-"   &amp;GA51,""),"")</f>
        <v/>
      </c>
      <c r="GB53" s="440" t="str">
        <f xml:space="preserve">                    IF(AND((GB$44                                  -Sheep!$N$254                               )&gt;(GB$44-GC$44),(GB$44                                  -Sheep!$N$254                                )&lt;=0),"Born","")
&amp;                   IF(AND((GB$44-Sheep!$R$320-Sheep!$N$254                                )&gt;(GB$44-GC$44),(GB$44-Sheep!$R$320-Sheep!$N$254                                )&lt;=0),"WeanStd","")
&amp;                   IF(AND((GB$44-Sheep!$R$321-Sheep!$N$254                                )&gt;(GB$44-GC$44),(GB$44-Sheep!$R$321-Sheep!$N$254                                )&lt;=0),"WeanAlt1","")
&amp;                   IF(AND((GB$44-Sheep!$R$322-Sheep!$N$254                                )&gt;(GB$44-GC$44),(GB$44-Sheep!$R$322-Sheep!$N$254                                )&lt;=0),"WeanAlt2","")
&amp;IFERROR(IF(AND((GB$44-GB52                                                                                     )&gt;(GB$44-GC$44),(GB$44-GB52                                                                                     )&lt;=0),"Join-"    &amp;GB51,""),"")
&amp;IFERROR(IF(AND((GB$44-GB52-INDEX(Sheep!$V$327:$V$334,GB51,1))&gt;(GB$44-GC$44),(GB$44-GB52-INDEX(Sheep!$V$327:$V$334,GB51,1))&lt;=0),"Scan-"  &amp;GB51,""),"")
&amp;IFERROR(IF(AND((GB$44-GB52-150                                                                            )&gt;(GB$44-GC$44),(GB$44-GB52-150                                                                             )&lt;=0),"Birth-" &amp;GB51,""),"")
&amp;IFERROR(IF(AND((GB$44-GB52-150-Sheep!$R$320                                           )&gt;(GB$44-GC$44),(GB$44-GB52-150-Sheep!$R$320                                            )&lt;=0),"Wean-"&amp;GB51,""),"")
&amp;IFERROR(IF(AND((GB$44-GB52-150-Sheep!$R$321                                           )&gt;(GB$44-GC$44),(GB$44-GB52-150-Sheep!$R$321                                            )&lt;=0),"Alt1-"   &amp;GB51,""),"")
&amp;IFERROR(IF(AND((GB$44-GB52-150-Sheep!$R$322                                           )&gt;(GB$44-GC$44),(GB$44-GB52-150-Sheep!$R$322                                            )&lt;=0),"Alt2-"   &amp;GB51,""),"")</f>
        <v>Scan-3</v>
      </c>
      <c r="GC53" s="440" t="str">
        <f xml:space="preserve">                    IF(AND((GC$44                                  -Sheep!$N$254                               )&gt;(GC$44-GD$44),(GC$44                                  -Sheep!$N$254                                )&lt;=0),"Born","")
&amp;                   IF(AND((GC$44-Sheep!$R$320-Sheep!$N$254                                )&gt;(GC$44-GD$44),(GC$44-Sheep!$R$320-Sheep!$N$254                                )&lt;=0),"WeanStd","")
&amp;                   IF(AND((GC$44-Sheep!$R$321-Sheep!$N$254                                )&gt;(GC$44-GD$44),(GC$44-Sheep!$R$321-Sheep!$N$254                                )&lt;=0),"WeanAlt1","")
&amp;                   IF(AND((GC$44-Sheep!$R$322-Sheep!$N$254                                )&gt;(GC$44-GD$44),(GC$44-Sheep!$R$322-Sheep!$N$254                                )&lt;=0),"WeanAlt2","")
&amp;IFERROR(IF(AND((GC$44-GC52                                                                                     )&gt;(GC$44-GD$44),(GC$44-GC52                                                                                     )&lt;=0),"Join-"    &amp;GC51,""),"")
&amp;IFERROR(IF(AND((GC$44-GC52-INDEX(Sheep!$V$327:$V$334,GC51,1))&gt;(GC$44-GD$44),(GC$44-GC52-INDEX(Sheep!$V$327:$V$334,GC51,1))&lt;=0),"Scan-"  &amp;GC51,""),"")
&amp;IFERROR(IF(AND((GC$44-GC52-150                                                                            )&gt;(GC$44-GD$44),(GC$44-GC52-150                                                                             )&lt;=0),"Birth-" &amp;GC51,""),"")
&amp;IFERROR(IF(AND((GC$44-GC52-150-Sheep!$R$320                                           )&gt;(GC$44-GD$44),(GC$44-GC52-150-Sheep!$R$320                                            )&lt;=0),"Wean-"&amp;GC51,""),"")
&amp;IFERROR(IF(AND((GC$44-GC52-150-Sheep!$R$321                                           )&gt;(GC$44-GD$44),(GC$44-GC52-150-Sheep!$R$321                                            )&lt;=0),"Alt1-"   &amp;GC51,""),"")
&amp;IFERROR(IF(AND((GC$44-GC52-150-Sheep!$R$322                                           )&gt;(GC$44-GD$44),(GC$44-GC52-150-Sheep!$R$322                                            )&lt;=0),"Alt2-"   &amp;GC51,""),"")</f>
        <v/>
      </c>
      <c r="GD53" s="440" t="str">
        <f xml:space="preserve">                    IF(AND((GD$44                                  -Sheep!$N$254                               )&gt;(GD$44-GE$44),(GD$44                                  -Sheep!$N$254                                )&lt;=0),"Born","")
&amp;                   IF(AND((GD$44-Sheep!$R$320-Sheep!$N$254                                )&gt;(GD$44-GE$44),(GD$44-Sheep!$R$320-Sheep!$N$254                                )&lt;=0),"WeanStd","")
&amp;                   IF(AND((GD$44-Sheep!$R$321-Sheep!$N$254                                )&gt;(GD$44-GE$44),(GD$44-Sheep!$R$321-Sheep!$N$254                                )&lt;=0),"WeanAlt1","")
&amp;                   IF(AND((GD$44-Sheep!$R$322-Sheep!$N$254                                )&gt;(GD$44-GE$44),(GD$44-Sheep!$R$322-Sheep!$N$254                                )&lt;=0),"WeanAlt2","")
&amp;IFERROR(IF(AND((GD$44-GD52                                                                                     )&gt;(GD$44-GE$44),(GD$44-GD52                                                                                     )&lt;=0),"Join-"    &amp;GD51,""),"")
&amp;IFERROR(IF(AND((GD$44-GD52-INDEX(Sheep!$V$327:$V$334,GD51,1))&gt;(GD$44-GE$44),(GD$44-GD52-INDEX(Sheep!$V$327:$V$334,GD51,1))&lt;=0),"Scan-"  &amp;GD51,""),"")
&amp;IFERROR(IF(AND((GD$44-GD52-150                                                                            )&gt;(GD$44-GE$44),(GD$44-GD52-150                                                                             )&lt;=0),"Birth-" &amp;GD51,""),"")
&amp;IFERROR(IF(AND((GD$44-GD52-150-Sheep!$R$320                                           )&gt;(GD$44-GE$44),(GD$44-GD52-150-Sheep!$R$320                                            )&lt;=0),"Wean-"&amp;GD51,""),"")
&amp;IFERROR(IF(AND((GD$44-GD52-150-Sheep!$R$321                                           )&gt;(GD$44-GE$44),(GD$44-GD52-150-Sheep!$R$321                                            )&lt;=0),"Alt1-"   &amp;GD51,""),"")
&amp;IFERROR(IF(AND((GD$44-GD52-150-Sheep!$R$322                                           )&gt;(GD$44-GE$44),(GD$44-GD52-150-Sheep!$R$322                                            )&lt;=0),"Alt2-"   &amp;GD51,""),"")</f>
        <v/>
      </c>
      <c r="GE53" s="440" t="str">
        <f xml:space="preserve">                    IF(AND((GE$44                                  -Sheep!$N$254                               )&gt;(GE$44-GF$44),(GE$44                                  -Sheep!$N$254                                )&lt;=0),"Born","")
&amp;                   IF(AND((GE$44-Sheep!$R$320-Sheep!$N$254                                )&gt;(GE$44-GF$44),(GE$44-Sheep!$R$320-Sheep!$N$254                                )&lt;=0),"WeanStd","")
&amp;                   IF(AND((GE$44-Sheep!$R$321-Sheep!$N$254                                )&gt;(GE$44-GF$44),(GE$44-Sheep!$R$321-Sheep!$N$254                                )&lt;=0),"WeanAlt1","")
&amp;                   IF(AND((GE$44-Sheep!$R$322-Sheep!$N$254                                )&gt;(GE$44-GF$44),(GE$44-Sheep!$R$322-Sheep!$N$254                                )&lt;=0),"WeanAlt2","")
&amp;IFERROR(IF(AND((GE$44-GE52                                                                                     )&gt;(GE$44-GF$44),(GE$44-GE52                                                                                     )&lt;=0),"Join-"    &amp;GE51,""),"")
&amp;IFERROR(IF(AND((GE$44-GE52-INDEX(Sheep!$V$327:$V$334,GE51,1))&gt;(GE$44-GF$44),(GE$44-GE52-INDEX(Sheep!$V$327:$V$334,GE51,1))&lt;=0),"Scan-"  &amp;GE51,""),"")
&amp;IFERROR(IF(AND((GE$44-GE52-150                                                                            )&gt;(GE$44-GF$44),(GE$44-GE52-150                                                                             )&lt;=0),"Birth-" &amp;GE51,""),"")
&amp;IFERROR(IF(AND((GE$44-GE52-150-Sheep!$R$320                                           )&gt;(GE$44-GF$44),(GE$44-GE52-150-Sheep!$R$320                                            )&lt;=0),"Wean-"&amp;GE51,""),"")
&amp;IFERROR(IF(AND((GE$44-GE52-150-Sheep!$R$321                                           )&gt;(GE$44-GF$44),(GE$44-GE52-150-Sheep!$R$321                                            )&lt;=0),"Alt1-"   &amp;GE51,""),"")
&amp;IFERROR(IF(AND((GE$44-GE52-150-Sheep!$R$322                                           )&gt;(GE$44-GF$44),(GE$44-GE52-150-Sheep!$R$322                                            )&lt;=0),"Alt2-"   &amp;GE51,""),"")</f>
        <v/>
      </c>
      <c r="GF53" s="440" t="str">
        <f xml:space="preserve">                    IF(AND((GF$44                                  -Sheep!$N$254                               )&gt;(GF$44-GG$44),(GF$44                                  -Sheep!$N$254                                )&lt;=0),"Born","")
&amp;                   IF(AND((GF$44-Sheep!$R$320-Sheep!$N$254                                )&gt;(GF$44-GG$44),(GF$44-Sheep!$R$320-Sheep!$N$254                                )&lt;=0),"WeanStd","")
&amp;                   IF(AND((GF$44-Sheep!$R$321-Sheep!$N$254                                )&gt;(GF$44-GG$44),(GF$44-Sheep!$R$321-Sheep!$N$254                                )&lt;=0),"WeanAlt1","")
&amp;                   IF(AND((GF$44-Sheep!$R$322-Sheep!$N$254                                )&gt;(GF$44-GG$44),(GF$44-Sheep!$R$322-Sheep!$N$254                                )&lt;=0),"WeanAlt2","")
&amp;IFERROR(IF(AND((GF$44-GF52                                                                                     )&gt;(GF$44-GG$44),(GF$44-GF52                                                                                     )&lt;=0),"Join-"    &amp;GF51,""),"")
&amp;IFERROR(IF(AND((GF$44-GF52-INDEX(Sheep!$V$327:$V$334,GF51,1))&gt;(GF$44-GG$44),(GF$44-GF52-INDEX(Sheep!$V$327:$V$334,GF51,1))&lt;=0),"Scan-"  &amp;GF51,""),"")
&amp;IFERROR(IF(AND((GF$44-GF52-150                                                                            )&gt;(GF$44-GG$44),(GF$44-GF52-150                                                                             )&lt;=0),"Birth-" &amp;GF51,""),"")
&amp;IFERROR(IF(AND((GF$44-GF52-150-Sheep!$R$320                                           )&gt;(GF$44-GG$44),(GF$44-GF52-150-Sheep!$R$320                                            )&lt;=0),"Wean-"&amp;GF51,""),"")
&amp;IFERROR(IF(AND((GF$44-GF52-150-Sheep!$R$321                                           )&gt;(GF$44-GG$44),(GF$44-GF52-150-Sheep!$R$321                                            )&lt;=0),"Alt1-"   &amp;GF51,""),"")
&amp;IFERROR(IF(AND((GF$44-GF52-150-Sheep!$R$322                                           )&gt;(GF$44-GG$44),(GF$44-GF52-150-Sheep!$R$322                                            )&lt;=0),"Alt2-"   &amp;GF51,""),"")</f>
        <v/>
      </c>
      <c r="GG53" s="440" t="str">
        <f xml:space="preserve">                    IF(AND((GG$44                                  -Sheep!$N$254                               )&gt;(GG$44-GH$44),(GG$44                                  -Sheep!$N$254                                )&lt;=0),"Born","")
&amp;                   IF(AND((GG$44-Sheep!$R$320-Sheep!$N$254                                )&gt;(GG$44-GH$44),(GG$44-Sheep!$R$320-Sheep!$N$254                                )&lt;=0),"WeanStd","")
&amp;                   IF(AND((GG$44-Sheep!$R$321-Sheep!$N$254                                )&gt;(GG$44-GH$44),(GG$44-Sheep!$R$321-Sheep!$N$254                                )&lt;=0),"WeanAlt1","")
&amp;                   IF(AND((GG$44-Sheep!$R$322-Sheep!$N$254                                )&gt;(GG$44-GH$44),(GG$44-Sheep!$R$322-Sheep!$N$254                                )&lt;=0),"WeanAlt2","")
&amp;IFERROR(IF(AND((GG$44-GG52                                                                                     )&gt;(GG$44-GH$44),(GG$44-GG52                                                                                     )&lt;=0),"Join-"    &amp;GG51,""),"")
&amp;IFERROR(IF(AND((GG$44-GG52-INDEX(Sheep!$V$327:$V$334,GG51,1))&gt;(GG$44-GH$44),(GG$44-GG52-INDEX(Sheep!$V$327:$V$334,GG51,1))&lt;=0),"Scan-"  &amp;GG51,""),"")
&amp;IFERROR(IF(AND((GG$44-GG52-150                                                                            )&gt;(GG$44-GH$44),(GG$44-GG52-150                                                                             )&lt;=0),"Birth-" &amp;GG51,""),"")
&amp;IFERROR(IF(AND((GG$44-GG52-150-Sheep!$R$320                                           )&gt;(GG$44-GH$44),(GG$44-GG52-150-Sheep!$R$320                                            )&lt;=0),"Wean-"&amp;GG51,""),"")
&amp;IFERROR(IF(AND((GG$44-GG52-150-Sheep!$R$321                                           )&gt;(GG$44-GH$44),(GG$44-GG52-150-Sheep!$R$321                                            )&lt;=0),"Alt1-"   &amp;GG51,""),"")
&amp;IFERROR(IF(AND((GG$44-GG52-150-Sheep!$R$322                                           )&gt;(GG$44-GH$44),(GG$44-GG52-150-Sheep!$R$322                                            )&lt;=0),"Alt2-"   &amp;GG51,""),"")</f>
        <v/>
      </c>
      <c r="GH53" s="440" t="str">
        <f xml:space="preserve">                    IF(AND((GH$44                                  -Sheep!$N$254                               )&gt;(GH$44-GI$44),(GH$44                                  -Sheep!$N$254                                )&lt;=0),"Born","")
&amp;                   IF(AND((GH$44-Sheep!$R$320-Sheep!$N$254                                )&gt;(GH$44-GI$44),(GH$44-Sheep!$R$320-Sheep!$N$254                                )&lt;=0),"WeanStd","")
&amp;                   IF(AND((GH$44-Sheep!$R$321-Sheep!$N$254                                )&gt;(GH$44-GI$44),(GH$44-Sheep!$R$321-Sheep!$N$254                                )&lt;=0),"WeanAlt1","")
&amp;                   IF(AND((GH$44-Sheep!$R$322-Sheep!$N$254                                )&gt;(GH$44-GI$44),(GH$44-Sheep!$R$322-Sheep!$N$254                                )&lt;=0),"WeanAlt2","")
&amp;IFERROR(IF(AND((GH$44-GH52                                                                                     )&gt;(GH$44-GI$44),(GH$44-GH52                                                                                     )&lt;=0),"Join-"    &amp;GH51,""),"")
&amp;IFERROR(IF(AND((GH$44-GH52-INDEX(Sheep!$V$327:$V$334,GH51,1))&gt;(GH$44-GI$44),(GH$44-GH52-INDEX(Sheep!$V$327:$V$334,GH51,1))&lt;=0),"Scan-"  &amp;GH51,""),"")
&amp;IFERROR(IF(AND((GH$44-GH52-150                                                                            )&gt;(GH$44-GI$44),(GH$44-GH52-150                                                                             )&lt;=0),"Birth-" &amp;GH51,""),"")
&amp;IFERROR(IF(AND((GH$44-GH52-150-Sheep!$R$320                                           )&gt;(GH$44-GI$44),(GH$44-GH52-150-Sheep!$R$320                                            )&lt;=0),"Wean-"&amp;GH51,""),"")
&amp;IFERROR(IF(AND((GH$44-GH52-150-Sheep!$R$321                                           )&gt;(GH$44-GI$44),(GH$44-GH52-150-Sheep!$R$321                                            )&lt;=0),"Alt1-"   &amp;GH51,""),"")
&amp;IFERROR(IF(AND((GH$44-GH52-150-Sheep!$R$322                                           )&gt;(GH$44-GI$44),(GH$44-GH52-150-Sheep!$R$322                                            )&lt;=0),"Alt2-"   &amp;GH51,""),"")</f>
        <v/>
      </c>
      <c r="GI53" s="440" t="str">
        <f xml:space="preserve">                    IF(AND((GI$44                                  -Sheep!$N$254                               )&gt;(GI$44-GJ$44),(GI$44                                  -Sheep!$N$254                                )&lt;=0),"Born","")
&amp;                   IF(AND((GI$44-Sheep!$R$320-Sheep!$N$254                                )&gt;(GI$44-GJ$44),(GI$44-Sheep!$R$320-Sheep!$N$254                                )&lt;=0),"WeanStd","")
&amp;                   IF(AND((GI$44-Sheep!$R$321-Sheep!$N$254                                )&gt;(GI$44-GJ$44),(GI$44-Sheep!$R$321-Sheep!$N$254                                )&lt;=0),"WeanAlt1","")
&amp;                   IF(AND((GI$44-Sheep!$R$322-Sheep!$N$254                                )&gt;(GI$44-GJ$44),(GI$44-Sheep!$R$322-Sheep!$N$254                                )&lt;=0),"WeanAlt2","")
&amp;IFERROR(IF(AND((GI$44-GI52                                                                                     )&gt;(GI$44-GJ$44),(GI$44-GI52                                                                                     )&lt;=0),"Join-"    &amp;GI51,""),"")
&amp;IFERROR(IF(AND((GI$44-GI52-INDEX(Sheep!$V$327:$V$334,GI51,1))&gt;(GI$44-GJ$44),(GI$44-GI52-INDEX(Sheep!$V$327:$V$334,GI51,1))&lt;=0),"Scan-"  &amp;GI51,""),"")
&amp;IFERROR(IF(AND((GI$44-GI52-150                                                                            )&gt;(GI$44-GJ$44),(GI$44-GI52-150                                                                             )&lt;=0),"Birth-" &amp;GI51,""),"")
&amp;IFERROR(IF(AND((GI$44-GI52-150-Sheep!$R$320                                           )&gt;(GI$44-GJ$44),(GI$44-GI52-150-Sheep!$R$320                                            )&lt;=0),"Wean-"&amp;GI51,""),"")
&amp;IFERROR(IF(AND((GI$44-GI52-150-Sheep!$R$321                                           )&gt;(GI$44-GJ$44),(GI$44-GI52-150-Sheep!$R$321                                            )&lt;=0),"Alt1-"   &amp;GI51,""),"")
&amp;IFERROR(IF(AND((GI$44-GI52-150-Sheep!$R$322                                           )&gt;(GI$44-GJ$44),(GI$44-GI52-150-Sheep!$R$322                                            )&lt;=0),"Alt2-"   &amp;GI51,""),"")</f>
        <v/>
      </c>
      <c r="GJ53" s="440" t="str">
        <f xml:space="preserve">                    IF(AND((GJ$44                                  -Sheep!$N$254                               )&gt;(GJ$44-GK$44),(GJ$44                                  -Sheep!$N$254                                )&lt;=0),"Born","")
&amp;                   IF(AND((GJ$44-Sheep!$R$320-Sheep!$N$254                                )&gt;(GJ$44-GK$44),(GJ$44-Sheep!$R$320-Sheep!$N$254                                )&lt;=0),"WeanStd","")
&amp;                   IF(AND((GJ$44-Sheep!$R$321-Sheep!$N$254                                )&gt;(GJ$44-GK$44),(GJ$44-Sheep!$R$321-Sheep!$N$254                                )&lt;=0),"WeanAlt1","")
&amp;                   IF(AND((GJ$44-Sheep!$R$322-Sheep!$N$254                                )&gt;(GJ$44-GK$44),(GJ$44-Sheep!$R$322-Sheep!$N$254                                )&lt;=0),"WeanAlt2","")
&amp;IFERROR(IF(AND((GJ$44-GJ52                                                                                     )&gt;(GJ$44-GK$44),(GJ$44-GJ52                                                                                     )&lt;=0),"Join-"    &amp;GJ51,""),"")
&amp;IFERROR(IF(AND((GJ$44-GJ52-INDEX(Sheep!$V$327:$V$334,GJ51,1))&gt;(GJ$44-GK$44),(GJ$44-GJ52-INDEX(Sheep!$V$327:$V$334,GJ51,1))&lt;=0),"Scan-"  &amp;GJ51,""),"")
&amp;IFERROR(IF(AND((GJ$44-GJ52-150                                                                            )&gt;(GJ$44-GK$44),(GJ$44-GJ52-150                                                                             )&lt;=0),"Birth-" &amp;GJ51,""),"")
&amp;IFERROR(IF(AND((GJ$44-GJ52-150-Sheep!$R$320                                           )&gt;(GJ$44-GK$44),(GJ$44-GJ52-150-Sheep!$R$320                                            )&lt;=0),"Wean-"&amp;GJ51,""),"")
&amp;IFERROR(IF(AND((GJ$44-GJ52-150-Sheep!$R$321                                           )&gt;(GJ$44-GK$44),(GJ$44-GJ52-150-Sheep!$R$321                                            )&lt;=0),"Alt1-"   &amp;GJ51,""),"")
&amp;IFERROR(IF(AND((GJ$44-GJ52-150-Sheep!$R$322                                           )&gt;(GJ$44-GK$44),(GJ$44-GJ52-150-Sheep!$R$322                                            )&lt;=0),"Alt2-"   &amp;GJ51,""),"")</f>
        <v/>
      </c>
      <c r="GK53" s="440" t="str">
        <f xml:space="preserve">                    IF(AND((GK$44                                  -Sheep!$N$254                               )&gt;(GK$44-GL$44),(GK$44                                  -Sheep!$N$254                                )&lt;=0),"Born","")
&amp;                   IF(AND((GK$44-Sheep!$R$320-Sheep!$N$254                                )&gt;(GK$44-GL$44),(GK$44-Sheep!$R$320-Sheep!$N$254                                )&lt;=0),"WeanStd","")
&amp;                   IF(AND((GK$44-Sheep!$R$321-Sheep!$N$254                                )&gt;(GK$44-GL$44),(GK$44-Sheep!$R$321-Sheep!$N$254                                )&lt;=0),"WeanAlt1","")
&amp;                   IF(AND((GK$44-Sheep!$R$322-Sheep!$N$254                                )&gt;(GK$44-GL$44),(GK$44-Sheep!$R$322-Sheep!$N$254                                )&lt;=0),"WeanAlt2","")
&amp;IFERROR(IF(AND((GK$44-GK52                                                                                     )&gt;(GK$44-GL$44),(GK$44-GK52                                                                                     )&lt;=0),"Join-"    &amp;GK51,""),"")
&amp;IFERROR(IF(AND((GK$44-GK52-INDEX(Sheep!$V$327:$V$334,GK51,1))&gt;(GK$44-GL$44),(GK$44-GK52-INDEX(Sheep!$V$327:$V$334,GK51,1))&lt;=0),"Scan-"  &amp;GK51,""),"")
&amp;IFERROR(IF(AND((GK$44-GK52-150                                                                            )&gt;(GK$44-GL$44),(GK$44-GK52-150                                                                             )&lt;=0),"Birth-" &amp;GK51,""),"")
&amp;IFERROR(IF(AND((GK$44-GK52-150-Sheep!$R$320                                           )&gt;(GK$44-GL$44),(GK$44-GK52-150-Sheep!$R$320                                            )&lt;=0),"Wean-"&amp;GK51,""),"")
&amp;IFERROR(IF(AND((GK$44-GK52-150-Sheep!$R$321                                           )&gt;(GK$44-GL$44),(GK$44-GK52-150-Sheep!$R$321                                            )&lt;=0),"Alt1-"   &amp;GK51,""),"")
&amp;IFERROR(IF(AND((GK$44-GK52-150-Sheep!$R$322                                           )&gt;(GK$44-GL$44),(GK$44-GK52-150-Sheep!$R$322                                            )&lt;=0),"Alt2-"   &amp;GK51,""),"")</f>
        <v/>
      </c>
      <c r="GL53" s="440" t="str">
        <f xml:space="preserve">                    IF(AND((GL$44                                  -Sheep!$N$254                               )&gt;(GL$44-GM$44),(GL$44                                  -Sheep!$N$254                                )&lt;=0),"Born","")
&amp;                   IF(AND((GL$44-Sheep!$R$320-Sheep!$N$254                                )&gt;(GL$44-GM$44),(GL$44-Sheep!$R$320-Sheep!$N$254                                )&lt;=0),"WeanStd","")
&amp;                   IF(AND((GL$44-Sheep!$R$321-Sheep!$N$254                                )&gt;(GL$44-GM$44),(GL$44-Sheep!$R$321-Sheep!$N$254                                )&lt;=0),"WeanAlt1","")
&amp;                   IF(AND((GL$44-Sheep!$R$322-Sheep!$N$254                                )&gt;(GL$44-GM$44),(GL$44-Sheep!$R$322-Sheep!$N$254                                )&lt;=0),"WeanAlt2","")
&amp;IFERROR(IF(AND((GL$44-GL52                                                                                     )&gt;(GL$44-GM$44),(GL$44-GL52                                                                                     )&lt;=0),"Join-"    &amp;GL51,""),"")
&amp;IFERROR(IF(AND((GL$44-GL52-INDEX(Sheep!$V$327:$V$334,GL51,1))&gt;(GL$44-GM$44),(GL$44-GL52-INDEX(Sheep!$V$327:$V$334,GL51,1))&lt;=0),"Scan-"  &amp;GL51,""),"")
&amp;IFERROR(IF(AND((GL$44-GL52-150                                                                            )&gt;(GL$44-GM$44),(GL$44-GL52-150                                                                             )&lt;=0),"Birth-" &amp;GL51,""),"")
&amp;IFERROR(IF(AND((GL$44-GL52-150-Sheep!$R$320                                           )&gt;(GL$44-GM$44),(GL$44-GL52-150-Sheep!$R$320                                            )&lt;=0),"Wean-"&amp;GL51,""),"")
&amp;IFERROR(IF(AND((GL$44-GL52-150-Sheep!$R$321                                           )&gt;(GL$44-GM$44),(GL$44-GL52-150-Sheep!$R$321                                            )&lt;=0),"Alt1-"   &amp;GL51,""),"")
&amp;IFERROR(IF(AND((GL$44-GL52-150-Sheep!$R$322                                           )&gt;(GL$44-GM$44),(GL$44-GL52-150-Sheep!$R$322                                            )&lt;=0),"Alt2-"   &amp;GL51,""),"")</f>
        <v/>
      </c>
      <c r="GM53" s="440" t="str">
        <f xml:space="preserve">                    IF(AND((GM$44                                  -Sheep!$N$254                               )&gt;(GM$44-GN$44),(GM$44                                  -Sheep!$N$254                                )&lt;=0),"Born","")
&amp;                   IF(AND((GM$44-Sheep!$R$320-Sheep!$N$254                                )&gt;(GM$44-GN$44),(GM$44-Sheep!$R$320-Sheep!$N$254                                )&lt;=0),"WeanStd","")
&amp;                   IF(AND((GM$44-Sheep!$R$321-Sheep!$N$254                                )&gt;(GM$44-GN$44),(GM$44-Sheep!$R$321-Sheep!$N$254                                )&lt;=0),"WeanAlt1","")
&amp;                   IF(AND((GM$44-Sheep!$R$322-Sheep!$N$254                                )&gt;(GM$44-GN$44),(GM$44-Sheep!$R$322-Sheep!$N$254                                )&lt;=0),"WeanAlt2","")
&amp;IFERROR(IF(AND((GM$44-GM52                                                                                     )&gt;(GM$44-GN$44),(GM$44-GM52                                                                                     )&lt;=0),"Join-"    &amp;GM51,""),"")
&amp;IFERROR(IF(AND((GM$44-GM52-INDEX(Sheep!$V$327:$V$334,GM51,1))&gt;(GM$44-GN$44),(GM$44-GM52-INDEX(Sheep!$V$327:$V$334,GM51,1))&lt;=0),"Scan-"  &amp;GM51,""),"")
&amp;IFERROR(IF(AND((GM$44-GM52-150                                                                            )&gt;(GM$44-GN$44),(GM$44-GM52-150                                                                             )&lt;=0),"Birth-" &amp;GM51,""),"")
&amp;IFERROR(IF(AND((GM$44-GM52-150-Sheep!$R$320                                           )&gt;(GM$44-GN$44),(GM$44-GM52-150-Sheep!$R$320                                            )&lt;=0),"Wean-"&amp;GM51,""),"")
&amp;IFERROR(IF(AND((GM$44-GM52-150-Sheep!$R$321                                           )&gt;(GM$44-GN$44),(GM$44-GM52-150-Sheep!$R$321                                            )&lt;=0),"Alt1-"   &amp;GM51,""),"")
&amp;IFERROR(IF(AND((GM$44-GM52-150-Sheep!$R$322                                           )&gt;(GM$44-GN$44),(GM$44-GM52-150-Sheep!$R$322                                            )&lt;=0),"Alt2-"   &amp;GM51,""),"")</f>
        <v/>
      </c>
      <c r="GN53" s="440" t="str">
        <f xml:space="preserve">                    IF(AND((GN$44                                  -Sheep!$N$254                               )&gt;(GN$44-GO$44),(GN$44                                  -Sheep!$N$254                                )&lt;=0),"Born","")
&amp;                   IF(AND((GN$44-Sheep!$R$320-Sheep!$N$254                                )&gt;(GN$44-GO$44),(GN$44-Sheep!$R$320-Sheep!$N$254                                )&lt;=0),"WeanStd","")
&amp;                   IF(AND((GN$44-Sheep!$R$321-Sheep!$N$254                                )&gt;(GN$44-GO$44),(GN$44-Sheep!$R$321-Sheep!$N$254                                )&lt;=0),"WeanAlt1","")
&amp;                   IF(AND((GN$44-Sheep!$R$322-Sheep!$N$254                                )&gt;(GN$44-GO$44),(GN$44-Sheep!$R$322-Sheep!$N$254                                )&lt;=0),"WeanAlt2","")
&amp;IFERROR(IF(AND((GN$44-GN52                                                                                     )&gt;(GN$44-GO$44),(GN$44-GN52                                                                                     )&lt;=0),"Join-"    &amp;GN51,""),"")
&amp;IFERROR(IF(AND((GN$44-GN52-INDEX(Sheep!$V$327:$V$334,GN51,1))&gt;(GN$44-GO$44),(GN$44-GN52-INDEX(Sheep!$V$327:$V$334,GN51,1))&lt;=0),"Scan-"  &amp;GN51,""),"")
&amp;IFERROR(IF(AND((GN$44-GN52-150                                                                            )&gt;(GN$44-GO$44),(GN$44-GN52-150                                                                             )&lt;=0),"Birth-" &amp;GN51,""),"")
&amp;IFERROR(IF(AND((GN$44-GN52-150-Sheep!$R$320                                           )&gt;(GN$44-GO$44),(GN$44-GN52-150-Sheep!$R$320                                            )&lt;=0),"Wean-"&amp;GN51,""),"")
&amp;IFERROR(IF(AND((GN$44-GN52-150-Sheep!$R$321                                           )&gt;(GN$44-GO$44),(GN$44-GN52-150-Sheep!$R$321                                            )&lt;=0),"Alt1-"   &amp;GN51,""),"")
&amp;IFERROR(IF(AND((GN$44-GN52-150-Sheep!$R$322                                           )&gt;(GN$44-GO$44),(GN$44-GN52-150-Sheep!$R$322                                            )&lt;=0),"Alt2-"   &amp;GN51,""),"")</f>
        <v>Birth-3</v>
      </c>
      <c r="GO53" s="440" t="str">
        <f xml:space="preserve">                    IF(AND((GO$44                                  -Sheep!$N$254                               )&gt;(GO$44-GP$44),(GO$44                                  -Sheep!$N$254                                )&lt;=0),"Born","")
&amp;                   IF(AND((GO$44-Sheep!$R$320-Sheep!$N$254                                )&gt;(GO$44-GP$44),(GO$44-Sheep!$R$320-Sheep!$N$254                                )&lt;=0),"WeanStd","")
&amp;                   IF(AND((GO$44-Sheep!$R$321-Sheep!$N$254                                )&gt;(GO$44-GP$44),(GO$44-Sheep!$R$321-Sheep!$N$254                                )&lt;=0),"WeanAlt1","")
&amp;                   IF(AND((GO$44-Sheep!$R$322-Sheep!$N$254                                )&gt;(GO$44-GP$44),(GO$44-Sheep!$R$322-Sheep!$N$254                                )&lt;=0),"WeanAlt2","")
&amp;IFERROR(IF(AND((GO$44-GO52                                                                                     )&gt;(GO$44-GP$44),(GO$44-GO52                                                                                     )&lt;=0),"Join-"    &amp;GO51,""),"")
&amp;IFERROR(IF(AND((GO$44-GO52-INDEX(Sheep!$V$327:$V$334,GO51,1))&gt;(GO$44-GP$44),(GO$44-GO52-INDEX(Sheep!$V$327:$V$334,GO51,1))&lt;=0),"Scan-"  &amp;GO51,""),"")
&amp;IFERROR(IF(AND((GO$44-GO52-150                                                                            )&gt;(GO$44-GP$44),(GO$44-GO52-150                                                                             )&lt;=0),"Birth-" &amp;GO51,""),"")
&amp;IFERROR(IF(AND((GO$44-GO52-150-Sheep!$R$320                                           )&gt;(GO$44-GP$44),(GO$44-GO52-150-Sheep!$R$320                                            )&lt;=0),"Wean-"&amp;GO51,""),"")
&amp;IFERROR(IF(AND((GO$44-GO52-150-Sheep!$R$321                                           )&gt;(GO$44-GP$44),(GO$44-GO52-150-Sheep!$R$321                                            )&lt;=0),"Alt1-"   &amp;GO51,""),"")
&amp;IFERROR(IF(AND((GO$44-GO52-150-Sheep!$R$322                                           )&gt;(GO$44-GP$44),(GO$44-GO52-150-Sheep!$R$322                                            )&lt;=0),"Alt2-"   &amp;GO51,""),"")</f>
        <v/>
      </c>
      <c r="GP53" s="440" t="str">
        <f xml:space="preserve">                    IF(AND((GP$44                                  -Sheep!$N$254                               )&gt;(GP$44-GQ$44),(GP$44                                  -Sheep!$N$254                                )&lt;=0),"Born","")
&amp;                   IF(AND((GP$44-Sheep!$R$320-Sheep!$N$254                                )&gt;(GP$44-GQ$44),(GP$44-Sheep!$R$320-Sheep!$N$254                                )&lt;=0),"WeanStd","")
&amp;                   IF(AND((GP$44-Sheep!$R$321-Sheep!$N$254                                )&gt;(GP$44-GQ$44),(GP$44-Sheep!$R$321-Sheep!$N$254                                )&lt;=0),"WeanAlt1","")
&amp;                   IF(AND((GP$44-Sheep!$R$322-Sheep!$N$254                                )&gt;(GP$44-GQ$44),(GP$44-Sheep!$R$322-Sheep!$N$254                                )&lt;=0),"WeanAlt2","")
&amp;IFERROR(IF(AND((GP$44-GP52                                                                                     )&gt;(GP$44-GQ$44),(GP$44-GP52                                                                                     )&lt;=0),"Join-"    &amp;GP51,""),"")
&amp;IFERROR(IF(AND((GP$44-GP52-INDEX(Sheep!$V$327:$V$334,GP51,1))&gt;(GP$44-GQ$44),(GP$44-GP52-INDEX(Sheep!$V$327:$V$334,GP51,1))&lt;=0),"Scan-"  &amp;GP51,""),"")
&amp;IFERROR(IF(AND((GP$44-GP52-150                                                                            )&gt;(GP$44-GQ$44),(GP$44-GP52-150                                                                             )&lt;=0),"Birth-" &amp;GP51,""),"")
&amp;IFERROR(IF(AND((GP$44-GP52-150-Sheep!$R$320                                           )&gt;(GP$44-GQ$44),(GP$44-GP52-150-Sheep!$R$320                                            )&lt;=0),"Wean-"&amp;GP51,""),"")
&amp;IFERROR(IF(AND((GP$44-GP52-150-Sheep!$R$321                                           )&gt;(GP$44-GQ$44),(GP$44-GP52-150-Sheep!$R$321                                            )&lt;=0),"Alt1-"   &amp;GP51,""),"")
&amp;IFERROR(IF(AND((GP$44-GP52-150-Sheep!$R$322                                           )&gt;(GP$44-GQ$44),(GP$44-GP52-150-Sheep!$R$322                                            )&lt;=0),"Alt2-"   &amp;GP51,""),"")</f>
        <v/>
      </c>
      <c r="GQ53" s="440" t="str">
        <f xml:space="preserve">                    IF(AND((GQ$44                                  -Sheep!$N$254                               )&gt;(GQ$44-GR$44),(GQ$44                                  -Sheep!$N$254                                )&lt;=0),"Born","")
&amp;                   IF(AND((GQ$44-Sheep!$R$320-Sheep!$N$254                                )&gt;(GQ$44-GR$44),(GQ$44-Sheep!$R$320-Sheep!$N$254                                )&lt;=0),"WeanStd","")
&amp;                   IF(AND((GQ$44-Sheep!$R$321-Sheep!$N$254                                )&gt;(GQ$44-GR$44),(GQ$44-Sheep!$R$321-Sheep!$N$254                                )&lt;=0),"WeanAlt1","")
&amp;                   IF(AND((GQ$44-Sheep!$R$322-Sheep!$N$254                                )&gt;(GQ$44-GR$44),(GQ$44-Sheep!$R$322-Sheep!$N$254                                )&lt;=0),"WeanAlt2","")
&amp;IFERROR(IF(AND((GQ$44-GQ52                                                                                     )&gt;(GQ$44-GR$44),(GQ$44-GQ52                                                                                     )&lt;=0),"Join-"    &amp;GQ51,""),"")
&amp;IFERROR(IF(AND((GQ$44-GQ52-INDEX(Sheep!$V$327:$V$334,GQ51,1))&gt;(GQ$44-GR$44),(GQ$44-GQ52-INDEX(Sheep!$V$327:$V$334,GQ51,1))&lt;=0),"Scan-"  &amp;GQ51,""),"")
&amp;IFERROR(IF(AND((GQ$44-GQ52-150                                                                            )&gt;(GQ$44-GR$44),(GQ$44-GQ52-150                                                                             )&lt;=0),"Birth-" &amp;GQ51,""),"")
&amp;IFERROR(IF(AND((GQ$44-GQ52-150-Sheep!$R$320                                           )&gt;(GQ$44-GR$44),(GQ$44-GQ52-150-Sheep!$R$320                                            )&lt;=0),"Wean-"&amp;GQ51,""),"")
&amp;IFERROR(IF(AND((GQ$44-GQ52-150-Sheep!$R$321                                           )&gt;(GQ$44-GR$44),(GQ$44-GQ52-150-Sheep!$R$321                                            )&lt;=0),"Alt1-"   &amp;GQ51,""),"")
&amp;IFERROR(IF(AND((GQ$44-GQ52-150-Sheep!$R$322                                           )&gt;(GQ$44-GR$44),(GQ$44-GQ52-150-Sheep!$R$322                                            )&lt;=0),"Alt2-"   &amp;GQ51,""),"")</f>
        <v/>
      </c>
      <c r="GR53" s="440" t="str">
        <f xml:space="preserve">                    IF(AND((GR$44                                  -Sheep!$N$254                               )&gt;(GR$44-GS$44),(GR$44                                  -Sheep!$N$254                                )&lt;=0),"Born","")
&amp;                   IF(AND((GR$44-Sheep!$R$320-Sheep!$N$254                                )&gt;(GR$44-GS$44),(GR$44-Sheep!$R$320-Sheep!$N$254                                )&lt;=0),"WeanStd","")
&amp;                   IF(AND((GR$44-Sheep!$R$321-Sheep!$N$254                                )&gt;(GR$44-GS$44),(GR$44-Sheep!$R$321-Sheep!$N$254                                )&lt;=0),"WeanAlt1","")
&amp;                   IF(AND((GR$44-Sheep!$R$322-Sheep!$N$254                                )&gt;(GR$44-GS$44),(GR$44-Sheep!$R$322-Sheep!$N$254                                )&lt;=0),"WeanAlt2","")
&amp;IFERROR(IF(AND((GR$44-GR52                                                                                     )&gt;(GR$44-GS$44),(GR$44-GR52                                                                                     )&lt;=0),"Join-"    &amp;GR51,""),"")
&amp;IFERROR(IF(AND((GR$44-GR52-INDEX(Sheep!$V$327:$V$334,GR51,1))&gt;(GR$44-GS$44),(GR$44-GR52-INDEX(Sheep!$V$327:$V$334,GR51,1))&lt;=0),"Scan-"  &amp;GR51,""),"")
&amp;IFERROR(IF(AND((GR$44-GR52-150                                                                            )&gt;(GR$44-GS$44),(GR$44-GR52-150                                                                             )&lt;=0),"Birth-" &amp;GR51,""),"")
&amp;IFERROR(IF(AND((GR$44-GR52-150-Sheep!$R$320                                           )&gt;(GR$44-GS$44),(GR$44-GR52-150-Sheep!$R$320                                            )&lt;=0),"Wean-"&amp;GR51,""),"")
&amp;IFERROR(IF(AND((GR$44-GR52-150-Sheep!$R$321                                           )&gt;(GR$44-GS$44),(GR$44-GR52-150-Sheep!$R$321                                            )&lt;=0),"Alt1-"   &amp;GR51,""),"")
&amp;IFERROR(IF(AND((GR$44-GR52-150-Sheep!$R$322                                           )&gt;(GR$44-GS$44),(GR$44-GR52-150-Sheep!$R$322                                            )&lt;=0),"Alt2-"   &amp;GR51,""),"")</f>
        <v/>
      </c>
      <c r="GS53" s="440" t="str">
        <f xml:space="preserve">                    IF(AND((GS$44                                  -Sheep!$N$254                               )&gt;(GS$44-GT$44),(GS$44                                  -Sheep!$N$254                                )&lt;=0),"Born","")
&amp;                   IF(AND((GS$44-Sheep!$R$320-Sheep!$N$254                                )&gt;(GS$44-GT$44),(GS$44-Sheep!$R$320-Sheep!$N$254                                )&lt;=0),"WeanStd","")
&amp;                   IF(AND((GS$44-Sheep!$R$321-Sheep!$N$254                                )&gt;(GS$44-GT$44),(GS$44-Sheep!$R$321-Sheep!$N$254                                )&lt;=0),"WeanAlt1","")
&amp;                   IF(AND((GS$44-Sheep!$R$322-Sheep!$N$254                                )&gt;(GS$44-GT$44),(GS$44-Sheep!$R$322-Sheep!$N$254                                )&lt;=0),"WeanAlt2","")
&amp;IFERROR(IF(AND((GS$44-GS52                                                                                     )&gt;(GS$44-GT$44),(GS$44-GS52                                                                                     )&lt;=0),"Join-"    &amp;GS51,""),"")
&amp;IFERROR(IF(AND((GS$44-GS52-INDEX(Sheep!$V$327:$V$334,GS51,1))&gt;(GS$44-GT$44),(GS$44-GS52-INDEX(Sheep!$V$327:$V$334,GS51,1))&lt;=0),"Scan-"  &amp;GS51,""),"")
&amp;IFERROR(IF(AND((GS$44-GS52-150                                                                            )&gt;(GS$44-GT$44),(GS$44-GS52-150                                                                             )&lt;=0),"Birth-" &amp;GS51,""),"")
&amp;IFERROR(IF(AND((GS$44-GS52-150-Sheep!$R$320                                           )&gt;(GS$44-GT$44),(GS$44-GS52-150-Sheep!$R$320                                            )&lt;=0),"Wean-"&amp;GS51,""),"")
&amp;IFERROR(IF(AND((GS$44-GS52-150-Sheep!$R$321                                           )&gt;(GS$44-GT$44),(GS$44-GS52-150-Sheep!$R$321                                            )&lt;=0),"Alt1-"   &amp;GS51,""),"")
&amp;IFERROR(IF(AND((GS$44-GS52-150-Sheep!$R$322                                           )&gt;(GS$44-GT$44),(GS$44-GS52-150-Sheep!$R$322                                            )&lt;=0),"Alt2-"   &amp;GS51,""),"")</f>
        <v/>
      </c>
      <c r="GT53" s="440" t="str">
        <f xml:space="preserve">                    IF(AND((GT$44                                  -Sheep!$N$254                               )&gt;(GT$44-GU$44),(GT$44                                  -Sheep!$N$254                                )&lt;=0),"Born","")
&amp;                   IF(AND((GT$44-Sheep!$R$320-Sheep!$N$254                                )&gt;(GT$44-GU$44),(GT$44-Sheep!$R$320-Sheep!$N$254                                )&lt;=0),"WeanStd","")
&amp;                   IF(AND((GT$44-Sheep!$R$321-Sheep!$N$254                                )&gt;(GT$44-GU$44),(GT$44-Sheep!$R$321-Sheep!$N$254                                )&lt;=0),"WeanAlt1","")
&amp;                   IF(AND((GT$44-Sheep!$R$322-Sheep!$N$254                                )&gt;(GT$44-GU$44),(GT$44-Sheep!$R$322-Sheep!$N$254                                )&lt;=0),"WeanAlt2","")
&amp;IFERROR(IF(AND((GT$44-GT52                                                                                     )&gt;(GT$44-GU$44),(GT$44-GT52                                                                                     )&lt;=0),"Join-"    &amp;GT51,""),"")
&amp;IFERROR(IF(AND((GT$44-GT52-INDEX(Sheep!$V$327:$V$334,GT51,1))&gt;(GT$44-GU$44),(GT$44-GT52-INDEX(Sheep!$V$327:$V$334,GT51,1))&lt;=0),"Scan-"  &amp;GT51,""),"")
&amp;IFERROR(IF(AND((GT$44-GT52-150                                                                            )&gt;(GT$44-GU$44),(GT$44-GT52-150                                                                             )&lt;=0),"Birth-" &amp;GT51,""),"")
&amp;IFERROR(IF(AND((GT$44-GT52-150-Sheep!$R$320                                           )&gt;(GT$44-GU$44),(GT$44-GT52-150-Sheep!$R$320                                            )&lt;=0),"Wean-"&amp;GT51,""),"")
&amp;IFERROR(IF(AND((GT$44-GT52-150-Sheep!$R$321                                           )&gt;(GT$44-GU$44),(GT$44-GT52-150-Sheep!$R$321                                            )&lt;=0),"Alt1-"   &amp;GT51,""),"")
&amp;IFERROR(IF(AND((GT$44-GT52-150-Sheep!$R$322                                           )&gt;(GT$44-GU$44),(GT$44-GT52-150-Sheep!$R$322                                            )&lt;=0),"Alt2-"   &amp;GT51,""),"")</f>
        <v/>
      </c>
      <c r="GU53" s="440" t="str">
        <f xml:space="preserve">                    IF(AND((GU$44                                  -Sheep!$N$254                               )&gt;(GU$44-GV$44),(GU$44                                  -Sheep!$N$254                                )&lt;=0),"Born","")
&amp;                   IF(AND((GU$44-Sheep!$R$320-Sheep!$N$254                                )&gt;(GU$44-GV$44),(GU$44-Sheep!$R$320-Sheep!$N$254                                )&lt;=0),"WeanStd","")
&amp;                   IF(AND((GU$44-Sheep!$R$321-Sheep!$N$254                                )&gt;(GU$44-GV$44),(GU$44-Sheep!$R$321-Sheep!$N$254                                )&lt;=0),"WeanAlt1","")
&amp;                   IF(AND((GU$44-Sheep!$R$322-Sheep!$N$254                                )&gt;(GU$44-GV$44),(GU$44-Sheep!$R$322-Sheep!$N$254                                )&lt;=0),"WeanAlt2","")
&amp;IFERROR(IF(AND((GU$44-GU52                                                                                     )&gt;(GU$44-GV$44),(GU$44-GU52                                                                                     )&lt;=0),"Join-"    &amp;GU51,""),"")
&amp;IFERROR(IF(AND((GU$44-GU52-INDEX(Sheep!$V$327:$V$334,GU51,1))&gt;(GU$44-GV$44),(GU$44-GU52-INDEX(Sheep!$V$327:$V$334,GU51,1))&lt;=0),"Scan-"  &amp;GU51,""),"")
&amp;IFERROR(IF(AND((GU$44-GU52-150                                                                            )&gt;(GU$44-GV$44),(GU$44-GU52-150                                                                             )&lt;=0),"Birth-" &amp;GU51,""),"")
&amp;IFERROR(IF(AND((GU$44-GU52-150-Sheep!$R$320                                           )&gt;(GU$44-GV$44),(GU$44-GU52-150-Sheep!$R$320                                            )&lt;=0),"Wean-"&amp;GU51,""),"")
&amp;IFERROR(IF(AND((GU$44-GU52-150-Sheep!$R$321                                           )&gt;(GU$44-GV$44),(GU$44-GU52-150-Sheep!$R$321                                            )&lt;=0),"Alt1-"   &amp;GU51,""),"")
&amp;IFERROR(IF(AND((GU$44-GU52-150-Sheep!$R$322                                           )&gt;(GU$44-GV$44),(GU$44-GU52-150-Sheep!$R$322                                            )&lt;=0),"Alt2-"   &amp;GU51,""),"")</f>
        <v/>
      </c>
      <c r="GV53" s="440" t="str">
        <f xml:space="preserve">                    IF(AND((GV$44                                  -Sheep!$N$254                               )&gt;(GV$44-GW$44),(GV$44                                  -Sheep!$N$254                                )&lt;=0),"Born","")
&amp;                   IF(AND((GV$44-Sheep!$R$320-Sheep!$N$254                                )&gt;(GV$44-GW$44),(GV$44-Sheep!$R$320-Sheep!$N$254                                )&lt;=0),"WeanStd","")
&amp;                   IF(AND((GV$44-Sheep!$R$321-Sheep!$N$254                                )&gt;(GV$44-GW$44),(GV$44-Sheep!$R$321-Sheep!$N$254                                )&lt;=0),"WeanAlt1","")
&amp;                   IF(AND((GV$44-Sheep!$R$322-Sheep!$N$254                                )&gt;(GV$44-GW$44),(GV$44-Sheep!$R$322-Sheep!$N$254                                )&lt;=0),"WeanAlt2","")
&amp;IFERROR(IF(AND((GV$44-GV52                                                                                     )&gt;(GV$44-GW$44),(GV$44-GV52                                                                                     )&lt;=0),"Join-"    &amp;GV51,""),"")
&amp;IFERROR(IF(AND((GV$44-GV52-INDEX(Sheep!$V$327:$V$334,GV51,1))&gt;(GV$44-GW$44),(GV$44-GV52-INDEX(Sheep!$V$327:$V$334,GV51,1))&lt;=0),"Scan-"  &amp;GV51,""),"")
&amp;IFERROR(IF(AND((GV$44-GV52-150                                                                            )&gt;(GV$44-GW$44),(GV$44-GV52-150                                                                             )&lt;=0),"Birth-" &amp;GV51,""),"")
&amp;IFERROR(IF(AND((GV$44-GV52-150-Sheep!$R$320                                           )&gt;(GV$44-GW$44),(GV$44-GV52-150-Sheep!$R$320                                            )&lt;=0),"Wean-"&amp;GV51,""),"")
&amp;IFERROR(IF(AND((GV$44-GV52-150-Sheep!$R$321                                           )&gt;(GV$44-GW$44),(GV$44-GV52-150-Sheep!$R$321                                            )&lt;=0),"Alt1-"   &amp;GV51,""),"")
&amp;IFERROR(IF(AND((GV$44-GV52-150-Sheep!$R$322                                           )&gt;(GV$44-GW$44),(GV$44-GV52-150-Sheep!$R$322                                            )&lt;=0),"Alt2-"   &amp;GV51,""),"")</f>
        <v/>
      </c>
      <c r="GW53" s="440" t="str">
        <f xml:space="preserve">                    IF(AND((GW$44                                  -Sheep!$N$254                               )&gt;(GW$44-GX$44),(GW$44                                  -Sheep!$N$254                                )&lt;=0),"Born","")
&amp;                   IF(AND((GW$44-Sheep!$R$320-Sheep!$N$254                                )&gt;(GW$44-GX$44),(GW$44-Sheep!$R$320-Sheep!$N$254                                )&lt;=0),"WeanStd","")
&amp;                   IF(AND((GW$44-Sheep!$R$321-Sheep!$N$254                                )&gt;(GW$44-GX$44),(GW$44-Sheep!$R$321-Sheep!$N$254                                )&lt;=0),"WeanAlt1","")
&amp;                   IF(AND((GW$44-Sheep!$R$322-Sheep!$N$254                                )&gt;(GW$44-GX$44),(GW$44-Sheep!$R$322-Sheep!$N$254                                )&lt;=0),"WeanAlt2","")
&amp;IFERROR(IF(AND((GW$44-GW52                                                                                     )&gt;(GW$44-GX$44),(GW$44-GW52                                                                                     )&lt;=0),"Join-"    &amp;GW51,""),"")
&amp;IFERROR(IF(AND((GW$44-GW52-INDEX(Sheep!$V$327:$V$334,GW51,1))&gt;(GW$44-GX$44),(GW$44-GW52-INDEX(Sheep!$V$327:$V$334,GW51,1))&lt;=0),"Scan-"  &amp;GW51,""),"")
&amp;IFERROR(IF(AND((GW$44-GW52-150                                                                            )&gt;(GW$44-GX$44),(GW$44-GW52-150                                                                             )&lt;=0),"Birth-" &amp;GW51,""),"")
&amp;IFERROR(IF(AND((GW$44-GW52-150-Sheep!$R$320                                           )&gt;(GW$44-GX$44),(GW$44-GW52-150-Sheep!$R$320                                            )&lt;=0),"Wean-"&amp;GW51,""),"")
&amp;IFERROR(IF(AND((GW$44-GW52-150-Sheep!$R$321                                           )&gt;(GW$44-GX$44),(GW$44-GW52-150-Sheep!$R$321                                            )&lt;=0),"Alt1-"   &amp;GW51,""),"")
&amp;IFERROR(IF(AND((GW$44-GW52-150-Sheep!$R$322                                           )&gt;(GW$44-GX$44),(GW$44-GW52-150-Sheep!$R$322                                            )&lt;=0),"Alt2-"   &amp;GW51,""),"")</f>
        <v/>
      </c>
      <c r="GX53" s="440" t="str">
        <f xml:space="preserve">                    IF(AND((GX$44                                  -Sheep!$N$254                               )&gt;(GX$44-GY$44),(GX$44                                  -Sheep!$N$254                                )&lt;=0),"Born","")
&amp;                   IF(AND((GX$44-Sheep!$R$320-Sheep!$N$254                                )&gt;(GX$44-GY$44),(GX$44-Sheep!$R$320-Sheep!$N$254                                )&lt;=0),"WeanStd","")
&amp;                   IF(AND((GX$44-Sheep!$R$321-Sheep!$N$254                                )&gt;(GX$44-GY$44),(GX$44-Sheep!$R$321-Sheep!$N$254                                )&lt;=0),"WeanAlt1","")
&amp;                   IF(AND((GX$44-Sheep!$R$322-Sheep!$N$254                                )&gt;(GX$44-GY$44),(GX$44-Sheep!$R$322-Sheep!$N$254                                )&lt;=0),"WeanAlt2","")
&amp;IFERROR(IF(AND((GX$44-GX52                                                                                     )&gt;(GX$44-GY$44),(GX$44-GX52                                                                                     )&lt;=0),"Join-"    &amp;GX51,""),"")
&amp;IFERROR(IF(AND((GX$44-GX52-INDEX(Sheep!$V$327:$V$334,GX51,1))&gt;(GX$44-GY$44),(GX$44-GX52-INDEX(Sheep!$V$327:$V$334,GX51,1))&lt;=0),"Scan-"  &amp;GX51,""),"")
&amp;IFERROR(IF(AND((GX$44-GX52-150                                                                            )&gt;(GX$44-GY$44),(GX$44-GX52-150                                                                             )&lt;=0),"Birth-" &amp;GX51,""),"")
&amp;IFERROR(IF(AND((GX$44-GX52-150-Sheep!$R$320                                           )&gt;(GX$44-GY$44),(GX$44-GX52-150-Sheep!$R$320                                            )&lt;=0),"Wean-"&amp;GX51,""),"")
&amp;IFERROR(IF(AND((GX$44-GX52-150-Sheep!$R$321                                           )&gt;(GX$44-GY$44),(GX$44-GX52-150-Sheep!$R$321                                            )&lt;=0),"Alt1-"   &amp;GX51,""),"")
&amp;IFERROR(IF(AND((GX$44-GX52-150-Sheep!$R$322                                           )&gt;(GX$44-GY$44),(GX$44-GX52-150-Sheep!$R$322                                            )&lt;=0),"Alt2-"   &amp;GX51,""),"")</f>
        <v/>
      </c>
      <c r="GY53" s="440" t="str">
        <f xml:space="preserve">                    IF(AND((GY$44                                  -Sheep!$N$254                               )&gt;(GY$44-GZ$44),(GY$44                                  -Sheep!$N$254                                )&lt;=0),"Born","")
&amp;                   IF(AND((GY$44-Sheep!$R$320-Sheep!$N$254                                )&gt;(GY$44-GZ$44),(GY$44-Sheep!$R$320-Sheep!$N$254                                )&lt;=0),"WeanStd","")
&amp;                   IF(AND((GY$44-Sheep!$R$321-Sheep!$N$254                                )&gt;(GY$44-GZ$44),(GY$44-Sheep!$R$321-Sheep!$N$254                                )&lt;=0),"WeanAlt1","")
&amp;                   IF(AND((GY$44-Sheep!$R$322-Sheep!$N$254                                )&gt;(GY$44-GZ$44),(GY$44-Sheep!$R$322-Sheep!$N$254                                )&lt;=0),"WeanAlt2","")
&amp;IFERROR(IF(AND((GY$44-GY52                                                                                     )&gt;(GY$44-GZ$44),(GY$44-GY52                                                                                     )&lt;=0),"Join-"    &amp;GY51,""),"")
&amp;IFERROR(IF(AND((GY$44-GY52-INDEX(Sheep!$V$327:$V$334,GY51,1))&gt;(GY$44-GZ$44),(GY$44-GY52-INDEX(Sheep!$V$327:$V$334,GY51,1))&lt;=0),"Scan-"  &amp;GY51,""),"")
&amp;IFERROR(IF(AND((GY$44-GY52-150                                                                            )&gt;(GY$44-GZ$44),(GY$44-GY52-150                                                                             )&lt;=0),"Birth-" &amp;GY51,""),"")
&amp;IFERROR(IF(AND((GY$44-GY52-150-Sheep!$R$320                                           )&gt;(GY$44-GZ$44),(GY$44-GY52-150-Sheep!$R$320                                            )&lt;=0),"Wean-"&amp;GY51,""),"")
&amp;IFERROR(IF(AND((GY$44-GY52-150-Sheep!$R$321                                           )&gt;(GY$44-GZ$44),(GY$44-GY52-150-Sheep!$R$321                                            )&lt;=0),"Alt1-"   &amp;GY51,""),"")
&amp;IFERROR(IF(AND((GY$44-GY52-150-Sheep!$R$322                                           )&gt;(GY$44-GZ$44),(GY$44-GY52-150-Sheep!$R$322                                            )&lt;=0),"Alt2-"   &amp;GY51,""),"")</f>
        <v/>
      </c>
      <c r="GZ53" s="440" t="str">
        <f xml:space="preserve">                    IF(AND((GZ$44                                  -Sheep!$N$254                               )&gt;(GZ$44-HA$44),(GZ$44                                  -Sheep!$N$254                                )&lt;=0),"Born","")
&amp;                   IF(AND((GZ$44-Sheep!$R$320-Sheep!$N$254                                )&gt;(GZ$44-HA$44),(GZ$44-Sheep!$R$320-Sheep!$N$254                                )&lt;=0),"WeanStd","")
&amp;                   IF(AND((GZ$44-Sheep!$R$321-Sheep!$N$254                                )&gt;(GZ$44-HA$44),(GZ$44-Sheep!$R$321-Sheep!$N$254                                )&lt;=0),"WeanAlt1","")
&amp;                   IF(AND((GZ$44-Sheep!$R$322-Sheep!$N$254                                )&gt;(GZ$44-HA$44),(GZ$44-Sheep!$R$322-Sheep!$N$254                                )&lt;=0),"WeanAlt2","")
&amp;IFERROR(IF(AND((GZ$44-GZ52                                                                                     )&gt;(GZ$44-HA$44),(GZ$44-GZ52                                                                                     )&lt;=0),"Join-"    &amp;GZ51,""),"")
&amp;IFERROR(IF(AND((GZ$44-GZ52-INDEX(Sheep!$V$327:$V$334,GZ51,1))&gt;(GZ$44-HA$44),(GZ$44-GZ52-INDEX(Sheep!$V$327:$V$334,GZ51,1))&lt;=0),"Scan-"  &amp;GZ51,""),"")
&amp;IFERROR(IF(AND((GZ$44-GZ52-150                                                                            )&gt;(GZ$44-HA$44),(GZ$44-GZ52-150                                                                             )&lt;=0),"Birth-" &amp;GZ51,""),"")
&amp;IFERROR(IF(AND((GZ$44-GZ52-150-Sheep!$R$320                                           )&gt;(GZ$44-HA$44),(GZ$44-GZ52-150-Sheep!$R$320                                            )&lt;=0),"Wean-"&amp;GZ51,""),"")
&amp;IFERROR(IF(AND((GZ$44-GZ52-150-Sheep!$R$321                                           )&gt;(GZ$44-HA$44),(GZ$44-GZ52-150-Sheep!$R$321                                            )&lt;=0),"Alt1-"   &amp;GZ51,""),"")
&amp;IFERROR(IF(AND((GZ$44-GZ52-150-Sheep!$R$322                                           )&gt;(GZ$44-HA$44),(GZ$44-GZ52-150-Sheep!$R$322                                            )&lt;=0),"Alt2-"   &amp;GZ51,""),"")</f>
        <v/>
      </c>
      <c r="HA53" s="440" t="str">
        <f xml:space="preserve">                    IF(AND((HA$44                                  -Sheep!$N$254                               )&gt;(HA$44-HB$44),(HA$44                                  -Sheep!$N$254                                )&lt;=0),"Born","")
&amp;                   IF(AND((HA$44-Sheep!$R$320-Sheep!$N$254                                )&gt;(HA$44-HB$44),(HA$44-Sheep!$R$320-Sheep!$N$254                                )&lt;=0),"WeanStd","")
&amp;                   IF(AND((HA$44-Sheep!$R$321-Sheep!$N$254                                )&gt;(HA$44-HB$44),(HA$44-Sheep!$R$321-Sheep!$N$254                                )&lt;=0),"WeanAlt1","")
&amp;                   IF(AND((HA$44-Sheep!$R$322-Sheep!$N$254                                )&gt;(HA$44-HB$44),(HA$44-Sheep!$R$322-Sheep!$N$254                                )&lt;=0),"WeanAlt2","")
&amp;IFERROR(IF(AND((HA$44-HA52                                                                                     )&gt;(HA$44-HB$44),(HA$44-HA52                                                                                     )&lt;=0),"Join-"    &amp;HA51,""),"")
&amp;IFERROR(IF(AND((HA$44-HA52-INDEX(Sheep!$V$327:$V$334,HA51,1))&gt;(HA$44-HB$44),(HA$44-HA52-INDEX(Sheep!$V$327:$V$334,HA51,1))&lt;=0),"Scan-"  &amp;HA51,""),"")
&amp;IFERROR(IF(AND((HA$44-HA52-150                                                                            )&gt;(HA$44-HB$44),(HA$44-HA52-150                                                                             )&lt;=0),"Birth-" &amp;HA51,""),"")
&amp;IFERROR(IF(AND((HA$44-HA52-150-Sheep!$R$320                                           )&gt;(HA$44-HB$44),(HA$44-HA52-150-Sheep!$R$320                                            )&lt;=0),"Wean-"&amp;HA51,""),"")
&amp;IFERROR(IF(AND((HA$44-HA52-150-Sheep!$R$321                                           )&gt;(HA$44-HB$44),(HA$44-HA52-150-Sheep!$R$321                                            )&lt;=0),"Alt1-"   &amp;HA51,""),"")
&amp;IFERROR(IF(AND((HA$44-HA52-150-Sheep!$R$322                                           )&gt;(HA$44-HB$44),(HA$44-HA52-150-Sheep!$R$322                                            )&lt;=0),"Alt2-"   &amp;HA51,""),"")</f>
        <v>Wean-3</v>
      </c>
      <c r="HB53" s="440" t="str">
        <f xml:space="preserve">                    IF(AND((HB$44                                  -Sheep!$N$254                               )&gt;(HB$44-HC$44),(HB$44                                  -Sheep!$N$254                                )&lt;=0),"Born","")
&amp;                   IF(AND((HB$44-Sheep!$R$320-Sheep!$N$254                                )&gt;(HB$44-HC$44),(HB$44-Sheep!$R$320-Sheep!$N$254                                )&lt;=0),"WeanStd","")
&amp;                   IF(AND((HB$44-Sheep!$R$321-Sheep!$N$254                                )&gt;(HB$44-HC$44),(HB$44-Sheep!$R$321-Sheep!$N$254                                )&lt;=0),"WeanAlt1","")
&amp;                   IF(AND((HB$44-Sheep!$R$322-Sheep!$N$254                                )&gt;(HB$44-HC$44),(HB$44-Sheep!$R$322-Sheep!$N$254                                )&lt;=0),"WeanAlt2","")
&amp;IFERROR(IF(AND((HB$44-HB52                                                                                     )&gt;(HB$44-HC$44),(HB$44-HB52                                                                                     )&lt;=0),"Join-"    &amp;HB51,""),"")
&amp;IFERROR(IF(AND((HB$44-HB52-INDEX(Sheep!$V$327:$V$334,HB51,1))&gt;(HB$44-HC$44),(HB$44-HB52-INDEX(Sheep!$V$327:$V$334,HB51,1))&lt;=0),"Scan-"  &amp;HB51,""),"")
&amp;IFERROR(IF(AND((HB$44-HB52-150                                                                            )&gt;(HB$44-HC$44),(HB$44-HB52-150                                                                             )&lt;=0),"Birth-" &amp;HB51,""),"")
&amp;IFERROR(IF(AND((HB$44-HB52-150-Sheep!$R$320                                           )&gt;(HB$44-HC$44),(HB$44-HB52-150-Sheep!$R$320                                            )&lt;=0),"Wean-"&amp;HB51,""),"")
&amp;IFERROR(IF(AND((HB$44-HB52-150-Sheep!$R$321                                           )&gt;(HB$44-HC$44),(HB$44-HB52-150-Sheep!$R$321                                            )&lt;=0),"Alt1-"   &amp;HB51,""),"")
&amp;IFERROR(IF(AND((HB$44-HB52-150-Sheep!$R$322                                           )&gt;(HB$44-HC$44),(HB$44-HB52-150-Sheep!$R$322                                            )&lt;=0),"Alt2-"   &amp;HB51,""),"")</f>
        <v/>
      </c>
      <c r="HC53" s="440" t="str">
        <f xml:space="preserve">                    IF(AND((HC$44                                  -Sheep!$N$254                               )&gt;(HC$44-HD$44),(HC$44                                  -Sheep!$N$254                                )&lt;=0),"Born","")
&amp;                   IF(AND((HC$44-Sheep!$R$320-Sheep!$N$254                                )&gt;(HC$44-HD$44),(HC$44-Sheep!$R$320-Sheep!$N$254                                )&lt;=0),"WeanStd","")
&amp;                   IF(AND((HC$44-Sheep!$R$321-Sheep!$N$254                                )&gt;(HC$44-HD$44),(HC$44-Sheep!$R$321-Sheep!$N$254                                )&lt;=0),"WeanAlt1","")
&amp;                   IF(AND((HC$44-Sheep!$R$322-Sheep!$N$254                                )&gt;(HC$44-HD$44),(HC$44-Sheep!$R$322-Sheep!$N$254                                )&lt;=0),"WeanAlt2","")
&amp;IFERROR(IF(AND((HC$44-HC52                                                                                     )&gt;(HC$44-HD$44),(HC$44-HC52                                                                                     )&lt;=0),"Join-"    &amp;HC51,""),"")
&amp;IFERROR(IF(AND((HC$44-HC52-INDEX(Sheep!$V$327:$V$334,HC51,1))&gt;(HC$44-HD$44),(HC$44-HC52-INDEX(Sheep!$V$327:$V$334,HC51,1))&lt;=0),"Scan-"  &amp;HC51,""),"")
&amp;IFERROR(IF(AND((HC$44-HC52-150                                                                            )&gt;(HC$44-HD$44),(HC$44-HC52-150                                                                             )&lt;=0),"Birth-" &amp;HC51,""),"")
&amp;IFERROR(IF(AND((HC$44-HC52-150-Sheep!$R$320                                           )&gt;(HC$44-HD$44),(HC$44-HC52-150-Sheep!$R$320                                            )&lt;=0),"Wean-"&amp;HC51,""),"")
&amp;IFERROR(IF(AND((HC$44-HC52-150-Sheep!$R$321                                           )&gt;(HC$44-HD$44),(HC$44-HC52-150-Sheep!$R$321                                            )&lt;=0),"Alt1-"   &amp;HC51,""),"")
&amp;IFERROR(IF(AND((HC$44-HC52-150-Sheep!$R$322                                           )&gt;(HC$44-HD$44),(HC$44-HC52-150-Sheep!$R$322                                            )&lt;=0),"Alt2-"   &amp;HC51,""),"")</f>
        <v/>
      </c>
      <c r="HD53" s="440" t="str">
        <f xml:space="preserve">                    IF(AND((HD$44                                  -Sheep!$N$254                               )&gt;(HD$44-HE$44),(HD$44                                  -Sheep!$N$254                                )&lt;=0),"Born","")
&amp;                   IF(AND((HD$44-Sheep!$R$320-Sheep!$N$254                                )&gt;(HD$44-HE$44),(HD$44-Sheep!$R$320-Sheep!$N$254                                )&lt;=0),"WeanStd","")
&amp;                   IF(AND((HD$44-Sheep!$R$321-Sheep!$N$254                                )&gt;(HD$44-HE$44),(HD$44-Sheep!$R$321-Sheep!$N$254                                )&lt;=0),"WeanAlt1","")
&amp;                   IF(AND((HD$44-Sheep!$R$322-Sheep!$N$254                                )&gt;(HD$44-HE$44),(HD$44-Sheep!$R$322-Sheep!$N$254                                )&lt;=0),"WeanAlt2","")
&amp;IFERROR(IF(AND((HD$44-HD52                                                                                     )&gt;(HD$44-HE$44),(HD$44-HD52                                                                                     )&lt;=0),"Join-"    &amp;HD51,""),"")
&amp;IFERROR(IF(AND((HD$44-HD52-INDEX(Sheep!$V$327:$V$334,HD51,1))&gt;(HD$44-HE$44),(HD$44-HD52-INDEX(Sheep!$V$327:$V$334,HD51,1))&lt;=0),"Scan-"  &amp;HD51,""),"")
&amp;IFERROR(IF(AND((HD$44-HD52-150                                                                            )&gt;(HD$44-HE$44),(HD$44-HD52-150                                                                             )&lt;=0),"Birth-" &amp;HD51,""),"")
&amp;IFERROR(IF(AND((HD$44-HD52-150-Sheep!$R$320                                           )&gt;(HD$44-HE$44),(HD$44-HD52-150-Sheep!$R$320                                            )&lt;=0),"Wean-"&amp;HD51,""),"")
&amp;IFERROR(IF(AND((HD$44-HD52-150-Sheep!$R$321                                           )&gt;(HD$44-HE$44),(HD$44-HD52-150-Sheep!$R$321                                            )&lt;=0),"Alt1-"   &amp;HD51,""),"")
&amp;IFERROR(IF(AND((HD$44-HD52-150-Sheep!$R$322                                           )&gt;(HD$44-HE$44),(HD$44-HD52-150-Sheep!$R$322                                            )&lt;=0),"Alt2-"   &amp;HD51,""),"")</f>
        <v/>
      </c>
      <c r="HE53" s="440" t="str">
        <f xml:space="preserve">                    IF(AND((HE$44                                  -Sheep!$N$254                               )&gt;(HE$44-HF$44),(HE$44                                  -Sheep!$N$254                                )&lt;=0),"Born","")
&amp;                   IF(AND((HE$44-Sheep!$R$320-Sheep!$N$254                                )&gt;(HE$44-HF$44),(HE$44-Sheep!$R$320-Sheep!$N$254                                )&lt;=0),"WeanStd","")
&amp;                   IF(AND((HE$44-Sheep!$R$321-Sheep!$N$254                                )&gt;(HE$44-HF$44),(HE$44-Sheep!$R$321-Sheep!$N$254                                )&lt;=0),"WeanAlt1","")
&amp;                   IF(AND((HE$44-Sheep!$R$322-Sheep!$N$254                                )&gt;(HE$44-HF$44),(HE$44-Sheep!$R$322-Sheep!$N$254                                )&lt;=0),"WeanAlt2","")
&amp;IFERROR(IF(AND((HE$44-HE52                                                                                     )&gt;(HE$44-HF$44),(HE$44-HE52                                                                                     )&lt;=0),"Join-"    &amp;HE51,""),"")
&amp;IFERROR(IF(AND((HE$44-HE52-INDEX(Sheep!$V$327:$V$334,HE51,1))&gt;(HE$44-HF$44),(HE$44-HE52-INDEX(Sheep!$V$327:$V$334,HE51,1))&lt;=0),"Scan-"  &amp;HE51,""),"")
&amp;IFERROR(IF(AND((HE$44-HE52-150                                                                            )&gt;(HE$44-HF$44),(HE$44-HE52-150                                                                             )&lt;=0),"Birth-" &amp;HE51,""),"")
&amp;IFERROR(IF(AND((HE$44-HE52-150-Sheep!$R$320                                           )&gt;(HE$44-HF$44),(HE$44-HE52-150-Sheep!$R$320                                            )&lt;=0),"Wean-"&amp;HE51,""),"")
&amp;IFERROR(IF(AND((HE$44-HE52-150-Sheep!$R$321                                           )&gt;(HE$44-HF$44),(HE$44-HE52-150-Sheep!$R$321                                            )&lt;=0),"Alt1-"   &amp;HE51,""),"")
&amp;IFERROR(IF(AND((HE$44-HE52-150-Sheep!$R$322                                           )&gt;(HE$44-HF$44),(HE$44-HE52-150-Sheep!$R$322                                            )&lt;=0),"Alt2-"   &amp;HE51,""),"")</f>
        <v>Alt1-3</v>
      </c>
      <c r="HF53" s="440" t="str">
        <f xml:space="preserve">                    IF(AND((HF$44                                  -Sheep!$N$254                               )&gt;(HF$44-HG$44),(HF$44                                  -Sheep!$N$254                                )&lt;=0),"Born","")
&amp;                   IF(AND((HF$44-Sheep!$R$320-Sheep!$N$254                                )&gt;(HF$44-HG$44),(HF$44-Sheep!$R$320-Sheep!$N$254                                )&lt;=0),"WeanStd","")
&amp;                   IF(AND((HF$44-Sheep!$R$321-Sheep!$N$254                                )&gt;(HF$44-HG$44),(HF$44-Sheep!$R$321-Sheep!$N$254                                )&lt;=0),"WeanAlt1","")
&amp;                   IF(AND((HF$44-Sheep!$R$322-Sheep!$N$254                                )&gt;(HF$44-HG$44),(HF$44-Sheep!$R$322-Sheep!$N$254                                )&lt;=0),"WeanAlt2","")
&amp;IFERROR(IF(AND((HF$44-HF52                                                                                     )&gt;(HF$44-HG$44),(HF$44-HF52                                                                                     )&lt;=0),"Join-"    &amp;HF51,""),"")
&amp;IFERROR(IF(AND((HF$44-HF52-INDEX(Sheep!$V$327:$V$334,HF51,1))&gt;(HF$44-HG$44),(HF$44-HF52-INDEX(Sheep!$V$327:$V$334,HF51,1))&lt;=0),"Scan-"  &amp;HF51,""),"")
&amp;IFERROR(IF(AND((HF$44-HF52-150                                                                            )&gt;(HF$44-HG$44),(HF$44-HF52-150                                                                             )&lt;=0),"Birth-" &amp;HF51,""),"")
&amp;IFERROR(IF(AND((HF$44-HF52-150-Sheep!$R$320                                           )&gt;(HF$44-HG$44),(HF$44-HF52-150-Sheep!$R$320                                            )&lt;=0),"Wean-"&amp;HF51,""),"")
&amp;IFERROR(IF(AND((HF$44-HF52-150-Sheep!$R$321                                           )&gt;(HF$44-HG$44),(HF$44-HF52-150-Sheep!$R$321                                            )&lt;=0),"Alt1-"   &amp;HF51,""),"")
&amp;IFERROR(IF(AND((HF$44-HF52-150-Sheep!$R$322                                           )&gt;(HF$44-HG$44),(HF$44-HF52-150-Sheep!$R$322                                            )&lt;=0),"Alt2-"   &amp;HF51,""),"")</f>
        <v/>
      </c>
      <c r="HG53" s="440" t="str">
        <f xml:space="preserve">                    IF(AND((HG$44                                  -Sheep!$N$254                               )&gt;(HG$44-HH$44),(HG$44                                  -Sheep!$N$254                                )&lt;=0),"Born","")
&amp;                   IF(AND((HG$44-Sheep!$R$320-Sheep!$N$254                                )&gt;(HG$44-HH$44),(HG$44-Sheep!$R$320-Sheep!$N$254                                )&lt;=0),"WeanStd","")
&amp;                   IF(AND((HG$44-Sheep!$R$321-Sheep!$N$254                                )&gt;(HG$44-HH$44),(HG$44-Sheep!$R$321-Sheep!$N$254                                )&lt;=0),"WeanAlt1","")
&amp;                   IF(AND((HG$44-Sheep!$R$322-Sheep!$N$254                                )&gt;(HG$44-HH$44),(HG$44-Sheep!$R$322-Sheep!$N$254                                )&lt;=0),"WeanAlt2","")
&amp;IFERROR(IF(AND((HG$44-HG52                                                                                     )&gt;(HG$44-HH$44),(HG$44-HG52                                                                                     )&lt;=0),"Join-"    &amp;HG51,""),"")
&amp;IFERROR(IF(AND((HG$44-HG52-INDEX(Sheep!$V$327:$V$334,HG51,1))&gt;(HG$44-HH$44),(HG$44-HG52-INDEX(Sheep!$V$327:$V$334,HG51,1))&lt;=0),"Scan-"  &amp;HG51,""),"")
&amp;IFERROR(IF(AND((HG$44-HG52-150                                                                            )&gt;(HG$44-HH$44),(HG$44-HG52-150                                                                             )&lt;=0),"Birth-" &amp;HG51,""),"")
&amp;IFERROR(IF(AND((HG$44-HG52-150-Sheep!$R$320                                           )&gt;(HG$44-HH$44),(HG$44-HG52-150-Sheep!$R$320                                            )&lt;=0),"Wean-"&amp;HG51,""),"")
&amp;IFERROR(IF(AND((HG$44-HG52-150-Sheep!$R$321                                           )&gt;(HG$44-HH$44),(HG$44-HG52-150-Sheep!$R$321                                            )&lt;=0),"Alt1-"   &amp;HG51,""),"")
&amp;IFERROR(IF(AND((HG$44-HG52-150-Sheep!$R$322                                           )&gt;(HG$44-HH$44),(HG$44-HG52-150-Sheep!$R$322                                            )&lt;=0),"Alt2-"   &amp;HG51,""),"")</f>
        <v/>
      </c>
      <c r="HH53" s="440" t="str">
        <f xml:space="preserve">                    IF(AND((HH$44                                  -Sheep!$N$254                               )&gt;(HH$44-HI$44),(HH$44                                  -Sheep!$N$254                                )&lt;=0),"Born","")
&amp;                   IF(AND((HH$44-Sheep!$R$320-Sheep!$N$254                                )&gt;(HH$44-HI$44),(HH$44-Sheep!$R$320-Sheep!$N$254                                )&lt;=0),"WeanStd","")
&amp;                   IF(AND((HH$44-Sheep!$R$321-Sheep!$N$254                                )&gt;(HH$44-HI$44),(HH$44-Sheep!$R$321-Sheep!$N$254                                )&lt;=0),"WeanAlt1","")
&amp;                   IF(AND((HH$44-Sheep!$R$322-Sheep!$N$254                                )&gt;(HH$44-HI$44),(HH$44-Sheep!$R$322-Sheep!$N$254                                )&lt;=0),"WeanAlt2","")
&amp;IFERROR(IF(AND((HH$44-HH52                                                                                     )&gt;(HH$44-HI$44),(HH$44-HH52                                                                                     )&lt;=0),"Join-"    &amp;HH51,""),"")
&amp;IFERROR(IF(AND((HH$44-HH52-INDEX(Sheep!$V$327:$V$334,HH51,1))&gt;(HH$44-HI$44),(HH$44-HH52-INDEX(Sheep!$V$327:$V$334,HH51,1))&lt;=0),"Scan-"  &amp;HH51,""),"")
&amp;IFERROR(IF(AND((HH$44-HH52-150                                                                            )&gt;(HH$44-HI$44),(HH$44-HH52-150                                                                             )&lt;=0),"Birth-" &amp;HH51,""),"")
&amp;IFERROR(IF(AND((HH$44-HH52-150-Sheep!$R$320                                           )&gt;(HH$44-HI$44),(HH$44-HH52-150-Sheep!$R$320                                            )&lt;=0),"Wean-"&amp;HH51,""),"")
&amp;IFERROR(IF(AND((HH$44-HH52-150-Sheep!$R$321                                           )&gt;(HH$44-HI$44),(HH$44-HH52-150-Sheep!$R$321                                            )&lt;=0),"Alt1-"   &amp;HH51,""),"")
&amp;IFERROR(IF(AND((HH$44-HH52-150-Sheep!$R$322                                           )&gt;(HH$44-HI$44),(HH$44-HH52-150-Sheep!$R$322                                            )&lt;=0),"Alt2-"   &amp;HH51,""),"")</f>
        <v/>
      </c>
      <c r="HI53" s="440" t="str">
        <f xml:space="preserve">                    IF(AND((HI$44                                  -Sheep!$N$254                               )&gt;(HI$44-HJ$44),(HI$44                                  -Sheep!$N$254                                )&lt;=0),"Born","")
&amp;                   IF(AND((HI$44-Sheep!$R$320-Sheep!$N$254                                )&gt;(HI$44-HJ$44),(HI$44-Sheep!$R$320-Sheep!$N$254                                )&lt;=0),"WeanStd","")
&amp;                   IF(AND((HI$44-Sheep!$R$321-Sheep!$N$254                                )&gt;(HI$44-HJ$44),(HI$44-Sheep!$R$321-Sheep!$N$254                                )&lt;=0),"WeanAlt1","")
&amp;                   IF(AND((HI$44-Sheep!$R$322-Sheep!$N$254                                )&gt;(HI$44-HJ$44),(HI$44-Sheep!$R$322-Sheep!$N$254                                )&lt;=0),"WeanAlt2","")
&amp;IFERROR(IF(AND((HI$44-HI52                                                                                     )&gt;(HI$44-HJ$44),(HI$44-HI52                                                                                     )&lt;=0),"Join-"    &amp;HI51,""),"")
&amp;IFERROR(IF(AND((HI$44-HI52-INDEX(Sheep!$V$327:$V$334,HI51,1))&gt;(HI$44-HJ$44),(HI$44-HI52-INDEX(Sheep!$V$327:$V$334,HI51,1))&lt;=0),"Scan-"  &amp;HI51,""),"")
&amp;IFERROR(IF(AND((HI$44-HI52-150                                                                            )&gt;(HI$44-HJ$44),(HI$44-HI52-150                                                                             )&lt;=0),"Birth-" &amp;HI51,""),"")
&amp;IFERROR(IF(AND((HI$44-HI52-150-Sheep!$R$320                                           )&gt;(HI$44-HJ$44),(HI$44-HI52-150-Sheep!$R$320                                            )&lt;=0),"Wean-"&amp;HI51,""),"")
&amp;IFERROR(IF(AND((HI$44-HI52-150-Sheep!$R$321                                           )&gt;(HI$44-HJ$44),(HI$44-HI52-150-Sheep!$R$321                                            )&lt;=0),"Alt1-"   &amp;HI51,""),"")
&amp;IFERROR(IF(AND((HI$44-HI52-150-Sheep!$R$322                                           )&gt;(HI$44-HJ$44),(HI$44-HI52-150-Sheep!$R$322                                            )&lt;=0),"Alt2-"   &amp;HI51,""),"")</f>
        <v>Alt2-3</v>
      </c>
      <c r="HJ53" s="440" t="str">
        <f xml:space="preserve">                    IF(AND((HJ$44                                  -Sheep!$N$254                               )&gt;(HJ$44-HK$44),(HJ$44                                  -Sheep!$N$254                                )&lt;=0),"Born","")
&amp;                   IF(AND((HJ$44-Sheep!$R$320-Sheep!$N$254                                )&gt;(HJ$44-HK$44),(HJ$44-Sheep!$R$320-Sheep!$N$254                                )&lt;=0),"WeanStd","")
&amp;                   IF(AND((HJ$44-Sheep!$R$321-Sheep!$N$254                                )&gt;(HJ$44-HK$44),(HJ$44-Sheep!$R$321-Sheep!$N$254                                )&lt;=0),"WeanAlt1","")
&amp;                   IF(AND((HJ$44-Sheep!$R$322-Sheep!$N$254                                )&gt;(HJ$44-HK$44),(HJ$44-Sheep!$R$322-Sheep!$N$254                                )&lt;=0),"WeanAlt2","")
&amp;IFERROR(IF(AND((HJ$44-HJ52                                                                                     )&gt;(HJ$44-HK$44),(HJ$44-HJ52                                                                                     )&lt;=0),"Join-"    &amp;HJ51,""),"")
&amp;IFERROR(IF(AND((HJ$44-HJ52-INDEX(Sheep!$V$327:$V$334,HJ51,1))&gt;(HJ$44-HK$44),(HJ$44-HJ52-INDEX(Sheep!$V$327:$V$334,HJ51,1))&lt;=0),"Scan-"  &amp;HJ51,""),"")
&amp;IFERROR(IF(AND((HJ$44-HJ52-150                                                                            )&gt;(HJ$44-HK$44),(HJ$44-HJ52-150                                                                             )&lt;=0),"Birth-" &amp;HJ51,""),"")
&amp;IFERROR(IF(AND((HJ$44-HJ52-150-Sheep!$R$320                                           )&gt;(HJ$44-HK$44),(HJ$44-HJ52-150-Sheep!$R$320                                            )&lt;=0),"Wean-"&amp;HJ51,""),"")
&amp;IFERROR(IF(AND((HJ$44-HJ52-150-Sheep!$R$321                                           )&gt;(HJ$44-HK$44),(HJ$44-HJ52-150-Sheep!$R$321                                            )&lt;=0),"Alt1-"   &amp;HJ51,""),"")
&amp;IFERROR(IF(AND((HJ$44-HJ52-150-Sheep!$R$322                                           )&gt;(HJ$44-HK$44),(HJ$44-HJ52-150-Sheep!$R$322                                            )&lt;=0),"Alt2-"   &amp;HJ51,""),"")</f>
        <v/>
      </c>
      <c r="HK53" s="440" t="str">
        <f xml:space="preserve">                    IF(AND((HK$44                                  -Sheep!$N$254                               )&gt;(HK$44-HL$44),(HK$44                                  -Sheep!$N$254                                )&lt;=0),"Born","")
&amp;                   IF(AND((HK$44-Sheep!$R$320-Sheep!$N$254                                )&gt;(HK$44-HL$44),(HK$44-Sheep!$R$320-Sheep!$N$254                                )&lt;=0),"WeanStd","")
&amp;                   IF(AND((HK$44-Sheep!$R$321-Sheep!$N$254                                )&gt;(HK$44-HL$44),(HK$44-Sheep!$R$321-Sheep!$N$254                                )&lt;=0),"WeanAlt1","")
&amp;                   IF(AND((HK$44-Sheep!$R$322-Sheep!$N$254                                )&gt;(HK$44-HL$44),(HK$44-Sheep!$R$322-Sheep!$N$254                                )&lt;=0),"WeanAlt2","")
&amp;IFERROR(IF(AND((HK$44-HK52                                                                                     )&gt;(HK$44-HL$44),(HK$44-HK52                                                                                     )&lt;=0),"Join-"    &amp;HK51,""),"")
&amp;IFERROR(IF(AND((HK$44-HK52-INDEX(Sheep!$V$327:$V$334,HK51,1))&gt;(HK$44-HL$44),(HK$44-HK52-INDEX(Sheep!$V$327:$V$334,HK51,1))&lt;=0),"Scan-"  &amp;HK51,""),"")
&amp;IFERROR(IF(AND((HK$44-HK52-150                                                                            )&gt;(HK$44-HL$44),(HK$44-HK52-150                                                                             )&lt;=0),"Birth-" &amp;HK51,""),"")
&amp;IFERROR(IF(AND((HK$44-HK52-150-Sheep!$R$320                                           )&gt;(HK$44-HL$44),(HK$44-HK52-150-Sheep!$R$320                                            )&lt;=0),"Wean-"&amp;HK51,""),"")
&amp;IFERROR(IF(AND((HK$44-HK52-150-Sheep!$R$321                                           )&gt;(HK$44-HL$44),(HK$44-HK52-150-Sheep!$R$321                                            )&lt;=0),"Alt1-"   &amp;HK51,""),"")
&amp;IFERROR(IF(AND((HK$44-HK52-150-Sheep!$R$322                                           )&gt;(HK$44-HL$44),(HK$44-HK52-150-Sheep!$R$322                                            )&lt;=0),"Alt2-"   &amp;HK51,""),"")</f>
        <v/>
      </c>
      <c r="HL53" s="440" t="str">
        <f xml:space="preserve">                    IF(AND((HL$44                                  -Sheep!$N$254                               )&gt;(HL$44-HM$44),(HL$44                                  -Sheep!$N$254                                )&lt;=0),"Born","")
&amp;                   IF(AND((HL$44-Sheep!$R$320-Sheep!$N$254                                )&gt;(HL$44-HM$44),(HL$44-Sheep!$R$320-Sheep!$N$254                                )&lt;=0),"WeanStd","")
&amp;                   IF(AND((HL$44-Sheep!$R$321-Sheep!$N$254                                )&gt;(HL$44-HM$44),(HL$44-Sheep!$R$321-Sheep!$N$254                                )&lt;=0),"WeanAlt1","")
&amp;                   IF(AND((HL$44-Sheep!$R$322-Sheep!$N$254                                )&gt;(HL$44-HM$44),(HL$44-Sheep!$R$322-Sheep!$N$254                                )&lt;=0),"WeanAlt2","")
&amp;IFERROR(IF(AND((HL$44-HL52                                                                                     )&gt;(HL$44-HM$44),(HL$44-HL52                                                                                     )&lt;=0),"Join-"    &amp;HL51,""),"")
&amp;IFERROR(IF(AND((HL$44-HL52-INDEX(Sheep!$V$327:$V$334,HL51,1))&gt;(HL$44-HM$44),(HL$44-HL52-INDEX(Sheep!$V$327:$V$334,HL51,1))&lt;=0),"Scan-"  &amp;HL51,""),"")
&amp;IFERROR(IF(AND((HL$44-HL52-150                                                                            )&gt;(HL$44-HM$44),(HL$44-HL52-150                                                                             )&lt;=0),"Birth-" &amp;HL51,""),"")
&amp;IFERROR(IF(AND((HL$44-HL52-150-Sheep!$R$320                                           )&gt;(HL$44-HM$44),(HL$44-HL52-150-Sheep!$R$320                                            )&lt;=0),"Wean-"&amp;HL51,""),"")
&amp;IFERROR(IF(AND((HL$44-HL52-150-Sheep!$R$321                                           )&gt;(HL$44-HM$44),(HL$44-HL52-150-Sheep!$R$321                                            )&lt;=0),"Alt1-"   &amp;HL51,""),"")
&amp;IFERROR(IF(AND((HL$44-HL52-150-Sheep!$R$322                                           )&gt;(HL$44-HM$44),(HL$44-HL52-150-Sheep!$R$322                                            )&lt;=0),"Alt2-"   &amp;HL51,""),"")</f>
        <v/>
      </c>
      <c r="HM53" s="440" t="str">
        <f xml:space="preserve">                    IF(AND((HM$44                                  -Sheep!$N$254                               )&gt;(HM$44-HN$44),(HM$44                                  -Sheep!$N$254                                )&lt;=0),"Born","")
&amp;                   IF(AND((HM$44-Sheep!$R$320-Sheep!$N$254                                )&gt;(HM$44-HN$44),(HM$44-Sheep!$R$320-Sheep!$N$254                                )&lt;=0),"WeanStd","")
&amp;                   IF(AND((HM$44-Sheep!$R$321-Sheep!$N$254                                )&gt;(HM$44-HN$44),(HM$44-Sheep!$R$321-Sheep!$N$254                                )&lt;=0),"WeanAlt1","")
&amp;                   IF(AND((HM$44-Sheep!$R$322-Sheep!$N$254                                )&gt;(HM$44-HN$44),(HM$44-Sheep!$R$322-Sheep!$N$254                                )&lt;=0),"WeanAlt2","")
&amp;IFERROR(IF(AND((HM$44-HM52                                                                                     )&gt;(HM$44-HN$44),(HM$44-HM52                                                                                     )&lt;=0),"Join-"    &amp;HM51,""),"")
&amp;IFERROR(IF(AND((HM$44-HM52-INDEX(Sheep!$V$327:$V$334,HM51,1))&gt;(HM$44-HN$44),(HM$44-HM52-INDEX(Sheep!$V$327:$V$334,HM51,1))&lt;=0),"Scan-"  &amp;HM51,""),"")
&amp;IFERROR(IF(AND((HM$44-HM52-150                                                                            )&gt;(HM$44-HN$44),(HM$44-HM52-150                                                                             )&lt;=0),"Birth-" &amp;HM51,""),"")
&amp;IFERROR(IF(AND((HM$44-HM52-150-Sheep!$R$320                                           )&gt;(HM$44-HN$44),(HM$44-HM52-150-Sheep!$R$320                                            )&lt;=0),"Wean-"&amp;HM51,""),"")
&amp;IFERROR(IF(AND((HM$44-HM52-150-Sheep!$R$321                                           )&gt;(HM$44-HN$44),(HM$44-HM52-150-Sheep!$R$321                                            )&lt;=0),"Alt1-"   &amp;HM51,""),"")
&amp;IFERROR(IF(AND((HM$44-HM52-150-Sheep!$R$322                                           )&gt;(HM$44-HN$44),(HM$44-HM52-150-Sheep!$R$322                                            )&lt;=0),"Alt2-"   &amp;HM51,""),"")</f>
        <v/>
      </c>
      <c r="HN53" s="440" t="str">
        <f xml:space="preserve">                    IF(AND((HN$44                                  -Sheep!$N$254                               )&gt;(HN$44-HO$44),(HN$44                                  -Sheep!$N$254                                )&lt;=0),"Born","")
&amp;                   IF(AND((HN$44-Sheep!$R$320-Sheep!$N$254                                )&gt;(HN$44-HO$44),(HN$44-Sheep!$R$320-Sheep!$N$254                                )&lt;=0),"WeanStd","")
&amp;                   IF(AND((HN$44-Sheep!$R$321-Sheep!$N$254                                )&gt;(HN$44-HO$44),(HN$44-Sheep!$R$321-Sheep!$N$254                                )&lt;=0),"WeanAlt1","")
&amp;                   IF(AND((HN$44-Sheep!$R$322-Sheep!$N$254                                )&gt;(HN$44-HO$44),(HN$44-Sheep!$R$322-Sheep!$N$254                                )&lt;=0),"WeanAlt2","")
&amp;IFERROR(IF(AND((HN$44-HN52                                                                                     )&gt;(HN$44-HO$44),(HN$44-HN52                                                                                     )&lt;=0),"Join-"    &amp;HN51,""),"")
&amp;IFERROR(IF(AND((HN$44-HN52-INDEX(Sheep!$V$327:$V$334,HN51,1))&gt;(HN$44-HO$44),(HN$44-HN52-INDEX(Sheep!$V$327:$V$334,HN51,1))&lt;=0),"Scan-"  &amp;HN51,""),"")
&amp;IFERROR(IF(AND((HN$44-HN52-150                                                                            )&gt;(HN$44-HO$44),(HN$44-HN52-150                                                                             )&lt;=0),"Birth-" &amp;HN51,""),"")
&amp;IFERROR(IF(AND((HN$44-HN52-150-Sheep!$R$320                                           )&gt;(HN$44-HO$44),(HN$44-HN52-150-Sheep!$R$320                                            )&lt;=0),"Wean-"&amp;HN51,""),"")
&amp;IFERROR(IF(AND((HN$44-HN52-150-Sheep!$R$321                                           )&gt;(HN$44-HO$44),(HN$44-HN52-150-Sheep!$R$321                                            )&lt;=0),"Alt1-"   &amp;HN51,""),"")
&amp;IFERROR(IF(AND((HN$44-HN52-150-Sheep!$R$322                                           )&gt;(HN$44-HO$44),(HN$44-HN52-150-Sheep!$R$322                                            )&lt;=0),"Alt2-"   &amp;HN51,""),"")</f>
        <v/>
      </c>
      <c r="HO53" s="440" t="str">
        <f xml:space="preserve">                    IF(AND((HO$44                                  -Sheep!$N$254                               )&gt;(HO$44-HP$44),(HO$44                                  -Sheep!$N$254                                )&lt;=0),"Born","")
&amp;                   IF(AND((HO$44-Sheep!$R$320-Sheep!$N$254                                )&gt;(HO$44-HP$44),(HO$44-Sheep!$R$320-Sheep!$N$254                                )&lt;=0),"WeanStd","")
&amp;                   IF(AND((HO$44-Sheep!$R$321-Sheep!$N$254                                )&gt;(HO$44-HP$44),(HO$44-Sheep!$R$321-Sheep!$N$254                                )&lt;=0),"WeanAlt1","")
&amp;                   IF(AND((HO$44-Sheep!$R$322-Sheep!$N$254                                )&gt;(HO$44-HP$44),(HO$44-Sheep!$R$322-Sheep!$N$254                                )&lt;=0),"WeanAlt2","")
&amp;IFERROR(IF(AND((HO$44-HO52                                                                                     )&gt;(HO$44-HP$44),(HO$44-HO52                                                                                     )&lt;=0),"Join-"    &amp;HO51,""),"")
&amp;IFERROR(IF(AND((HO$44-HO52-INDEX(Sheep!$V$327:$V$334,HO51,1))&gt;(HO$44-HP$44),(HO$44-HO52-INDEX(Sheep!$V$327:$V$334,HO51,1))&lt;=0),"Scan-"  &amp;HO51,""),"")
&amp;IFERROR(IF(AND((HO$44-HO52-150                                                                            )&gt;(HO$44-HP$44),(HO$44-HO52-150                                                                             )&lt;=0),"Birth-" &amp;HO51,""),"")
&amp;IFERROR(IF(AND((HO$44-HO52-150-Sheep!$R$320                                           )&gt;(HO$44-HP$44),(HO$44-HO52-150-Sheep!$R$320                                            )&lt;=0),"Wean-"&amp;HO51,""),"")
&amp;IFERROR(IF(AND((HO$44-HO52-150-Sheep!$R$321                                           )&gt;(HO$44-HP$44),(HO$44-HO52-150-Sheep!$R$321                                            )&lt;=0),"Alt1-"   &amp;HO51,""),"")
&amp;IFERROR(IF(AND((HO$44-HO52-150-Sheep!$R$322                                           )&gt;(HO$44-HP$44),(HO$44-HO52-150-Sheep!$R$322                                            )&lt;=0),"Alt2-"   &amp;HO51,""),"")</f>
        <v/>
      </c>
      <c r="HP53" s="440" t="str">
        <f xml:space="preserve">                    IF(AND((HP$44                                  -Sheep!$N$254                               )&gt;(HP$44-HQ$44),(HP$44                                  -Sheep!$N$254                                )&lt;=0),"Born","")
&amp;                   IF(AND((HP$44-Sheep!$R$320-Sheep!$N$254                                )&gt;(HP$44-HQ$44),(HP$44-Sheep!$R$320-Sheep!$N$254                                )&lt;=0),"WeanStd","")
&amp;                   IF(AND((HP$44-Sheep!$R$321-Sheep!$N$254                                )&gt;(HP$44-HQ$44),(HP$44-Sheep!$R$321-Sheep!$N$254                                )&lt;=0),"WeanAlt1","")
&amp;                   IF(AND((HP$44-Sheep!$R$322-Sheep!$N$254                                )&gt;(HP$44-HQ$44),(HP$44-Sheep!$R$322-Sheep!$N$254                                )&lt;=0),"WeanAlt2","")
&amp;IFERROR(IF(AND((HP$44-HP52                                                                                     )&gt;(HP$44-HQ$44),(HP$44-HP52                                                                                     )&lt;=0),"Join-"    &amp;HP51,""),"")
&amp;IFERROR(IF(AND((HP$44-HP52-INDEX(Sheep!$V$327:$V$334,HP51,1))&gt;(HP$44-HQ$44),(HP$44-HP52-INDEX(Sheep!$V$327:$V$334,HP51,1))&lt;=0),"Scan-"  &amp;HP51,""),"")
&amp;IFERROR(IF(AND((HP$44-HP52-150                                                                            )&gt;(HP$44-HQ$44),(HP$44-HP52-150                                                                             )&lt;=0),"Birth-" &amp;HP51,""),"")
&amp;IFERROR(IF(AND((HP$44-HP52-150-Sheep!$R$320                                           )&gt;(HP$44-HQ$44),(HP$44-HP52-150-Sheep!$R$320                                            )&lt;=0),"Wean-"&amp;HP51,""),"")
&amp;IFERROR(IF(AND((HP$44-HP52-150-Sheep!$R$321                                           )&gt;(HP$44-HQ$44),(HP$44-HP52-150-Sheep!$R$321                                            )&lt;=0),"Alt1-"   &amp;HP51,""),"")
&amp;IFERROR(IF(AND((HP$44-HP52-150-Sheep!$R$322                                           )&gt;(HP$44-HQ$44),(HP$44-HP52-150-Sheep!$R$322                                            )&lt;=0),"Alt2-"   &amp;HP51,""),"")</f>
        <v/>
      </c>
      <c r="HQ53" s="440" t="str">
        <f xml:space="preserve">                    IF(AND((HQ$44                                  -Sheep!$N$254                               )&gt;(HQ$44-HR$44),(HQ$44                                  -Sheep!$N$254                                )&lt;=0),"Born","")
&amp;                   IF(AND((HQ$44-Sheep!$R$320-Sheep!$N$254                                )&gt;(HQ$44-HR$44),(HQ$44-Sheep!$R$320-Sheep!$N$254                                )&lt;=0),"WeanStd","")
&amp;                   IF(AND((HQ$44-Sheep!$R$321-Sheep!$N$254                                )&gt;(HQ$44-HR$44),(HQ$44-Sheep!$R$321-Sheep!$N$254                                )&lt;=0),"WeanAlt1","")
&amp;                   IF(AND((HQ$44-Sheep!$R$322-Sheep!$N$254                                )&gt;(HQ$44-HR$44),(HQ$44-Sheep!$R$322-Sheep!$N$254                                )&lt;=0),"WeanAlt2","")
&amp;IFERROR(IF(AND((HQ$44-HQ52                                                                                     )&gt;(HQ$44-HR$44),(HQ$44-HQ52                                                                                     )&lt;=0),"Join-"    &amp;HQ51,""),"")
&amp;IFERROR(IF(AND((HQ$44-HQ52-INDEX(Sheep!$V$327:$V$334,HQ51,1))&gt;(HQ$44-HR$44),(HQ$44-HQ52-INDEX(Sheep!$V$327:$V$334,HQ51,1))&lt;=0),"Scan-"  &amp;HQ51,""),"")
&amp;IFERROR(IF(AND((HQ$44-HQ52-150                                                                            )&gt;(HQ$44-HR$44),(HQ$44-HQ52-150                                                                             )&lt;=0),"Birth-" &amp;HQ51,""),"")
&amp;IFERROR(IF(AND((HQ$44-HQ52-150-Sheep!$R$320                                           )&gt;(HQ$44-HR$44),(HQ$44-HQ52-150-Sheep!$R$320                                            )&lt;=0),"Wean-"&amp;HQ51,""),"")
&amp;IFERROR(IF(AND((HQ$44-HQ52-150-Sheep!$R$321                                           )&gt;(HQ$44-HR$44),(HQ$44-HQ52-150-Sheep!$R$321                                            )&lt;=0),"Alt1-"   &amp;HQ51,""),"")
&amp;IFERROR(IF(AND((HQ$44-HQ52-150-Sheep!$R$322                                           )&gt;(HQ$44-HR$44),(HQ$44-HQ52-150-Sheep!$R$322                                            )&lt;=0),"Alt2-"   &amp;HQ51,""),"")</f>
        <v/>
      </c>
      <c r="HR53" s="440" t="str">
        <f xml:space="preserve">                    IF(AND((HR$44                                  -Sheep!$N$254                               )&gt;(HR$44-HS$44),(HR$44                                  -Sheep!$N$254                                )&lt;=0),"Born","")
&amp;                   IF(AND((HR$44-Sheep!$R$320-Sheep!$N$254                                )&gt;(HR$44-HS$44),(HR$44-Sheep!$R$320-Sheep!$N$254                                )&lt;=0),"WeanStd","")
&amp;                   IF(AND((HR$44-Sheep!$R$321-Sheep!$N$254                                )&gt;(HR$44-HS$44),(HR$44-Sheep!$R$321-Sheep!$N$254                                )&lt;=0),"WeanAlt1","")
&amp;                   IF(AND((HR$44-Sheep!$R$322-Sheep!$N$254                                )&gt;(HR$44-HS$44),(HR$44-Sheep!$R$322-Sheep!$N$254                                )&lt;=0),"WeanAlt2","")
&amp;IFERROR(IF(AND((HR$44-HR52                                                                                     )&gt;(HR$44-HS$44),(HR$44-HR52                                                                                     )&lt;=0),"Join-"    &amp;HR51,""),"")
&amp;IFERROR(IF(AND((HR$44-HR52-INDEX(Sheep!$V$327:$V$334,HR51,1))&gt;(HR$44-HS$44),(HR$44-HR52-INDEX(Sheep!$V$327:$V$334,HR51,1))&lt;=0),"Scan-"  &amp;HR51,""),"")
&amp;IFERROR(IF(AND((HR$44-HR52-150                                                                            )&gt;(HR$44-HS$44),(HR$44-HR52-150                                                                             )&lt;=0),"Birth-" &amp;HR51,""),"")
&amp;IFERROR(IF(AND((HR$44-HR52-150-Sheep!$R$320                                           )&gt;(HR$44-HS$44),(HR$44-HR52-150-Sheep!$R$320                                            )&lt;=0),"Wean-"&amp;HR51,""),"")
&amp;IFERROR(IF(AND((HR$44-HR52-150-Sheep!$R$321                                           )&gt;(HR$44-HS$44),(HR$44-HR52-150-Sheep!$R$321                                            )&lt;=0),"Alt1-"   &amp;HR51,""),"")
&amp;IFERROR(IF(AND((HR$44-HR52-150-Sheep!$R$322                                           )&gt;(HR$44-HS$44),(HR$44-HR52-150-Sheep!$R$322                                            )&lt;=0),"Alt2-"   &amp;HR51,""),"")</f>
        <v>Join-4</v>
      </c>
      <c r="HS53" s="440" t="str">
        <f xml:space="preserve">                    IF(AND((HS$44                                  -Sheep!$N$254                               )&gt;(HS$44-HT$44),(HS$44                                  -Sheep!$N$254                                )&lt;=0),"Born","")
&amp;                   IF(AND((HS$44-Sheep!$R$320-Sheep!$N$254                                )&gt;(HS$44-HT$44),(HS$44-Sheep!$R$320-Sheep!$N$254                                )&lt;=0),"WeanStd","")
&amp;                   IF(AND((HS$44-Sheep!$R$321-Sheep!$N$254                                )&gt;(HS$44-HT$44),(HS$44-Sheep!$R$321-Sheep!$N$254                                )&lt;=0),"WeanAlt1","")
&amp;                   IF(AND((HS$44-Sheep!$R$322-Sheep!$N$254                                )&gt;(HS$44-HT$44),(HS$44-Sheep!$R$322-Sheep!$N$254                                )&lt;=0),"WeanAlt2","")
&amp;IFERROR(IF(AND((HS$44-HS52                                                                                     )&gt;(HS$44-HT$44),(HS$44-HS52                                                                                     )&lt;=0),"Join-"    &amp;HS51,""),"")
&amp;IFERROR(IF(AND((HS$44-HS52-INDEX(Sheep!$V$327:$V$334,HS51,1))&gt;(HS$44-HT$44),(HS$44-HS52-INDEX(Sheep!$V$327:$V$334,HS51,1))&lt;=0),"Scan-"  &amp;HS51,""),"")
&amp;IFERROR(IF(AND((HS$44-HS52-150                                                                            )&gt;(HS$44-HT$44),(HS$44-HS52-150                                                                             )&lt;=0),"Birth-" &amp;HS51,""),"")
&amp;IFERROR(IF(AND((HS$44-HS52-150-Sheep!$R$320                                           )&gt;(HS$44-HT$44),(HS$44-HS52-150-Sheep!$R$320                                            )&lt;=0),"Wean-"&amp;HS51,""),"")
&amp;IFERROR(IF(AND((HS$44-HS52-150-Sheep!$R$321                                           )&gt;(HS$44-HT$44),(HS$44-HS52-150-Sheep!$R$321                                            )&lt;=0),"Alt1-"   &amp;HS51,""),"")
&amp;IFERROR(IF(AND((HS$44-HS52-150-Sheep!$R$322                                           )&gt;(HS$44-HT$44),(HS$44-HS52-150-Sheep!$R$322                                            )&lt;=0),"Alt2-"   &amp;HS51,""),"")</f>
        <v/>
      </c>
      <c r="HT53" s="440" t="str">
        <f xml:space="preserve">                    IF(AND((HT$44                                  -Sheep!$N$254                               )&gt;(HT$44-HU$44),(HT$44                                  -Sheep!$N$254                                )&lt;=0),"Born","")
&amp;                   IF(AND((HT$44-Sheep!$R$320-Sheep!$N$254                                )&gt;(HT$44-HU$44),(HT$44-Sheep!$R$320-Sheep!$N$254                                )&lt;=0),"WeanStd","")
&amp;                   IF(AND((HT$44-Sheep!$R$321-Sheep!$N$254                                )&gt;(HT$44-HU$44),(HT$44-Sheep!$R$321-Sheep!$N$254                                )&lt;=0),"WeanAlt1","")
&amp;                   IF(AND((HT$44-Sheep!$R$322-Sheep!$N$254                                )&gt;(HT$44-HU$44),(HT$44-Sheep!$R$322-Sheep!$N$254                                )&lt;=0),"WeanAlt2","")
&amp;IFERROR(IF(AND((HT$44-HT52                                                                                     )&gt;(HT$44-HU$44),(HT$44-HT52                                                                                     )&lt;=0),"Join-"    &amp;HT51,""),"")
&amp;IFERROR(IF(AND((HT$44-HT52-INDEX(Sheep!$V$327:$V$334,HT51,1))&gt;(HT$44-HU$44),(HT$44-HT52-INDEX(Sheep!$V$327:$V$334,HT51,1))&lt;=0),"Scan-"  &amp;HT51,""),"")
&amp;IFERROR(IF(AND((HT$44-HT52-150                                                                            )&gt;(HT$44-HU$44),(HT$44-HT52-150                                                                             )&lt;=0),"Birth-" &amp;HT51,""),"")
&amp;IFERROR(IF(AND((HT$44-HT52-150-Sheep!$R$320                                           )&gt;(HT$44-HU$44),(HT$44-HT52-150-Sheep!$R$320                                            )&lt;=0),"Wean-"&amp;HT51,""),"")
&amp;IFERROR(IF(AND((HT$44-HT52-150-Sheep!$R$321                                           )&gt;(HT$44-HU$44),(HT$44-HT52-150-Sheep!$R$321                                            )&lt;=0),"Alt1-"   &amp;HT51,""),"")
&amp;IFERROR(IF(AND((HT$44-HT52-150-Sheep!$R$322                                           )&gt;(HT$44-HU$44),(HT$44-HT52-150-Sheep!$R$322                                            )&lt;=0),"Alt2-"   &amp;HT51,""),"")</f>
        <v/>
      </c>
      <c r="HU53" s="440" t="str">
        <f xml:space="preserve">                    IF(AND((HU$44                                  -Sheep!$N$254                               )&gt;(HU$44-HV$44),(HU$44                                  -Sheep!$N$254                                )&lt;=0),"Born","")
&amp;                   IF(AND((HU$44-Sheep!$R$320-Sheep!$N$254                                )&gt;(HU$44-HV$44),(HU$44-Sheep!$R$320-Sheep!$N$254                                )&lt;=0),"WeanStd","")
&amp;                   IF(AND((HU$44-Sheep!$R$321-Sheep!$N$254                                )&gt;(HU$44-HV$44),(HU$44-Sheep!$R$321-Sheep!$N$254                                )&lt;=0),"WeanAlt1","")
&amp;                   IF(AND((HU$44-Sheep!$R$322-Sheep!$N$254                                )&gt;(HU$44-HV$44),(HU$44-Sheep!$R$322-Sheep!$N$254                                )&lt;=0),"WeanAlt2","")
&amp;IFERROR(IF(AND((HU$44-HU52                                                                                     )&gt;(HU$44-HV$44),(HU$44-HU52                                                                                     )&lt;=0),"Join-"    &amp;HU51,""),"")
&amp;IFERROR(IF(AND((HU$44-HU52-INDEX(Sheep!$V$327:$V$334,HU51,1))&gt;(HU$44-HV$44),(HU$44-HU52-INDEX(Sheep!$V$327:$V$334,HU51,1))&lt;=0),"Scan-"  &amp;HU51,""),"")
&amp;IFERROR(IF(AND((HU$44-HU52-150                                                                            )&gt;(HU$44-HV$44),(HU$44-HU52-150                                                                             )&lt;=0),"Birth-" &amp;HU51,""),"")
&amp;IFERROR(IF(AND((HU$44-HU52-150-Sheep!$R$320                                           )&gt;(HU$44-HV$44),(HU$44-HU52-150-Sheep!$R$320                                            )&lt;=0),"Wean-"&amp;HU51,""),"")
&amp;IFERROR(IF(AND((HU$44-HU52-150-Sheep!$R$321                                           )&gt;(HU$44-HV$44),(HU$44-HU52-150-Sheep!$R$321                                            )&lt;=0),"Alt1-"   &amp;HU51,""),"")
&amp;IFERROR(IF(AND((HU$44-HU52-150-Sheep!$R$322                                           )&gt;(HU$44-HV$44),(HU$44-HU52-150-Sheep!$R$322                                            )&lt;=0),"Alt2-"   &amp;HU51,""),"")</f>
        <v/>
      </c>
      <c r="HV53" s="440" t="str">
        <f xml:space="preserve">                    IF(AND((HV$44                                  -Sheep!$N$254                               )&gt;(HV$44-HW$44),(HV$44                                  -Sheep!$N$254                                )&lt;=0),"Born","")
&amp;                   IF(AND((HV$44-Sheep!$R$320-Sheep!$N$254                                )&gt;(HV$44-HW$44),(HV$44-Sheep!$R$320-Sheep!$N$254                                )&lt;=0),"WeanStd","")
&amp;                   IF(AND((HV$44-Sheep!$R$321-Sheep!$N$254                                )&gt;(HV$44-HW$44),(HV$44-Sheep!$R$321-Sheep!$N$254                                )&lt;=0),"WeanAlt1","")
&amp;                   IF(AND((HV$44-Sheep!$R$322-Sheep!$N$254                                )&gt;(HV$44-HW$44),(HV$44-Sheep!$R$322-Sheep!$N$254                                )&lt;=0),"WeanAlt2","")
&amp;IFERROR(IF(AND((HV$44-HV52                                                                                     )&gt;(HV$44-HW$44),(HV$44-HV52                                                                                     )&lt;=0),"Join-"    &amp;HV51,""),"")
&amp;IFERROR(IF(AND((HV$44-HV52-INDEX(Sheep!$V$327:$V$334,HV51,1))&gt;(HV$44-HW$44),(HV$44-HV52-INDEX(Sheep!$V$327:$V$334,HV51,1))&lt;=0),"Scan-"  &amp;HV51,""),"")
&amp;IFERROR(IF(AND((HV$44-HV52-150                                                                            )&gt;(HV$44-HW$44),(HV$44-HV52-150                                                                             )&lt;=0),"Birth-" &amp;HV51,""),"")
&amp;IFERROR(IF(AND((HV$44-HV52-150-Sheep!$R$320                                           )&gt;(HV$44-HW$44),(HV$44-HV52-150-Sheep!$R$320                                            )&lt;=0),"Wean-"&amp;HV51,""),"")
&amp;IFERROR(IF(AND((HV$44-HV52-150-Sheep!$R$321                                           )&gt;(HV$44-HW$44),(HV$44-HV52-150-Sheep!$R$321                                            )&lt;=0),"Alt1-"   &amp;HV51,""),"")
&amp;IFERROR(IF(AND((HV$44-HV52-150-Sheep!$R$322                                           )&gt;(HV$44-HW$44),(HV$44-HV52-150-Sheep!$R$322                                            )&lt;=0),"Alt2-"   &amp;HV51,""),"")</f>
        <v/>
      </c>
      <c r="HW53" s="440" t="str">
        <f xml:space="preserve">                    IF(AND((HW$44                                  -Sheep!$N$254                               )&gt;(HW$44-HX$44),(HW$44                                  -Sheep!$N$254                                )&lt;=0),"Born","")
&amp;                   IF(AND((HW$44-Sheep!$R$320-Sheep!$N$254                                )&gt;(HW$44-HX$44),(HW$44-Sheep!$R$320-Sheep!$N$254                                )&lt;=0),"WeanStd","")
&amp;                   IF(AND((HW$44-Sheep!$R$321-Sheep!$N$254                                )&gt;(HW$44-HX$44),(HW$44-Sheep!$R$321-Sheep!$N$254                                )&lt;=0),"WeanAlt1","")
&amp;                   IF(AND((HW$44-Sheep!$R$322-Sheep!$N$254                                )&gt;(HW$44-HX$44),(HW$44-Sheep!$R$322-Sheep!$N$254                                )&lt;=0),"WeanAlt2","")
&amp;IFERROR(IF(AND((HW$44-HW52                                                                                     )&gt;(HW$44-HX$44),(HW$44-HW52                                                                                     )&lt;=0),"Join-"    &amp;HW51,""),"")
&amp;IFERROR(IF(AND((HW$44-HW52-INDEX(Sheep!$V$327:$V$334,HW51,1))&gt;(HW$44-HX$44),(HW$44-HW52-INDEX(Sheep!$V$327:$V$334,HW51,1))&lt;=0),"Scan-"  &amp;HW51,""),"")
&amp;IFERROR(IF(AND((HW$44-HW52-150                                                                            )&gt;(HW$44-HX$44),(HW$44-HW52-150                                                                             )&lt;=0),"Birth-" &amp;HW51,""),"")
&amp;IFERROR(IF(AND((HW$44-HW52-150-Sheep!$R$320                                           )&gt;(HW$44-HX$44),(HW$44-HW52-150-Sheep!$R$320                                            )&lt;=0),"Wean-"&amp;HW51,""),"")
&amp;IFERROR(IF(AND((HW$44-HW52-150-Sheep!$R$321                                           )&gt;(HW$44-HX$44),(HW$44-HW52-150-Sheep!$R$321                                            )&lt;=0),"Alt1-"   &amp;HW51,""),"")
&amp;IFERROR(IF(AND((HW$44-HW52-150-Sheep!$R$322                                           )&gt;(HW$44-HX$44),(HW$44-HW52-150-Sheep!$R$322                                            )&lt;=0),"Alt2-"   &amp;HW51,""),"")</f>
        <v/>
      </c>
      <c r="HX53" s="440" t="str">
        <f xml:space="preserve">                    IF(AND((HX$44                                  -Sheep!$N$254                               )&gt;(HX$44-HY$44),(HX$44                                  -Sheep!$N$254                                )&lt;=0),"Born","")
&amp;                   IF(AND((HX$44-Sheep!$R$320-Sheep!$N$254                                )&gt;(HX$44-HY$44),(HX$44-Sheep!$R$320-Sheep!$N$254                                )&lt;=0),"WeanStd","")
&amp;                   IF(AND((HX$44-Sheep!$R$321-Sheep!$N$254                                )&gt;(HX$44-HY$44),(HX$44-Sheep!$R$321-Sheep!$N$254                                )&lt;=0),"WeanAlt1","")
&amp;                   IF(AND((HX$44-Sheep!$R$322-Sheep!$N$254                                )&gt;(HX$44-HY$44),(HX$44-Sheep!$R$322-Sheep!$N$254                                )&lt;=0),"WeanAlt2","")
&amp;IFERROR(IF(AND((HX$44-HX52                                                                                     )&gt;(HX$44-HY$44),(HX$44-HX52                                                                                     )&lt;=0),"Join-"    &amp;HX51,""),"")
&amp;IFERROR(IF(AND((HX$44-HX52-INDEX(Sheep!$V$327:$V$334,HX51,1))&gt;(HX$44-HY$44),(HX$44-HX52-INDEX(Sheep!$V$327:$V$334,HX51,1))&lt;=0),"Scan-"  &amp;HX51,""),"")
&amp;IFERROR(IF(AND((HX$44-HX52-150                                                                            )&gt;(HX$44-HY$44),(HX$44-HX52-150                                                                             )&lt;=0),"Birth-" &amp;HX51,""),"")
&amp;IFERROR(IF(AND((HX$44-HX52-150-Sheep!$R$320                                           )&gt;(HX$44-HY$44),(HX$44-HX52-150-Sheep!$R$320                                            )&lt;=0),"Wean-"&amp;HX51,""),"")
&amp;IFERROR(IF(AND((HX$44-HX52-150-Sheep!$R$321                                           )&gt;(HX$44-HY$44),(HX$44-HX52-150-Sheep!$R$321                                            )&lt;=0),"Alt1-"   &amp;HX51,""),"")
&amp;IFERROR(IF(AND((HX$44-HX52-150-Sheep!$R$322                                           )&gt;(HX$44-HY$44),(HX$44-HX52-150-Sheep!$R$322                                            )&lt;=0),"Alt2-"   &amp;HX51,""),"")</f>
        <v/>
      </c>
      <c r="HY53" s="440" t="str">
        <f xml:space="preserve">                    IF(AND((HY$44                                  -Sheep!$N$254                               )&gt;(HY$44-HZ$44),(HY$44                                  -Sheep!$N$254                                )&lt;=0),"Born","")
&amp;                   IF(AND((HY$44-Sheep!$R$320-Sheep!$N$254                                )&gt;(HY$44-HZ$44),(HY$44-Sheep!$R$320-Sheep!$N$254                                )&lt;=0),"WeanStd","")
&amp;                   IF(AND((HY$44-Sheep!$R$321-Sheep!$N$254                                )&gt;(HY$44-HZ$44),(HY$44-Sheep!$R$321-Sheep!$N$254                                )&lt;=0),"WeanAlt1","")
&amp;                   IF(AND((HY$44-Sheep!$R$322-Sheep!$N$254                                )&gt;(HY$44-HZ$44),(HY$44-Sheep!$R$322-Sheep!$N$254                                )&lt;=0),"WeanAlt2","")
&amp;IFERROR(IF(AND((HY$44-HY52                                                                                     )&gt;(HY$44-HZ$44),(HY$44-HY52                                                                                     )&lt;=0),"Join-"    &amp;HY51,""),"")
&amp;IFERROR(IF(AND((HY$44-HY52-INDEX(Sheep!$V$327:$V$334,HY51,1))&gt;(HY$44-HZ$44),(HY$44-HY52-INDEX(Sheep!$V$327:$V$334,HY51,1))&lt;=0),"Scan-"  &amp;HY51,""),"")
&amp;IFERROR(IF(AND((HY$44-HY52-150                                                                            )&gt;(HY$44-HZ$44),(HY$44-HY52-150                                                                             )&lt;=0),"Birth-" &amp;HY51,""),"")
&amp;IFERROR(IF(AND((HY$44-HY52-150-Sheep!$R$320                                           )&gt;(HY$44-HZ$44),(HY$44-HY52-150-Sheep!$R$320                                            )&lt;=0),"Wean-"&amp;HY51,""),"")
&amp;IFERROR(IF(AND((HY$44-HY52-150-Sheep!$R$321                                           )&gt;(HY$44-HZ$44),(HY$44-HY52-150-Sheep!$R$321                                            )&lt;=0),"Alt1-"   &amp;HY51,""),"")
&amp;IFERROR(IF(AND((HY$44-HY52-150-Sheep!$R$322                                           )&gt;(HY$44-HZ$44),(HY$44-HY52-150-Sheep!$R$322                                            )&lt;=0),"Alt2-"   &amp;HY51,""),"")</f>
        <v/>
      </c>
      <c r="HZ53" s="440" t="str">
        <f xml:space="preserve">                    IF(AND((HZ$44                                  -Sheep!$N$254                               )&gt;(HZ$44-IA$44),(HZ$44                                  -Sheep!$N$254                                )&lt;=0),"Born","")
&amp;                   IF(AND((HZ$44-Sheep!$R$320-Sheep!$N$254                                )&gt;(HZ$44-IA$44),(HZ$44-Sheep!$R$320-Sheep!$N$254                                )&lt;=0),"WeanStd","")
&amp;                   IF(AND((HZ$44-Sheep!$R$321-Sheep!$N$254                                )&gt;(HZ$44-IA$44),(HZ$44-Sheep!$R$321-Sheep!$N$254                                )&lt;=0),"WeanAlt1","")
&amp;                   IF(AND((HZ$44-Sheep!$R$322-Sheep!$N$254                                )&gt;(HZ$44-IA$44),(HZ$44-Sheep!$R$322-Sheep!$N$254                                )&lt;=0),"WeanAlt2","")
&amp;IFERROR(IF(AND((HZ$44-HZ52                                                                                     )&gt;(HZ$44-IA$44),(HZ$44-HZ52                                                                                     )&lt;=0),"Join-"    &amp;HZ51,""),"")
&amp;IFERROR(IF(AND((HZ$44-HZ52-INDEX(Sheep!$V$327:$V$334,HZ51,1))&gt;(HZ$44-IA$44),(HZ$44-HZ52-INDEX(Sheep!$V$327:$V$334,HZ51,1))&lt;=0),"Scan-"  &amp;HZ51,""),"")
&amp;IFERROR(IF(AND((HZ$44-HZ52-150                                                                            )&gt;(HZ$44-IA$44),(HZ$44-HZ52-150                                                                             )&lt;=0),"Birth-" &amp;HZ51,""),"")
&amp;IFERROR(IF(AND((HZ$44-HZ52-150-Sheep!$R$320                                           )&gt;(HZ$44-IA$44),(HZ$44-HZ52-150-Sheep!$R$320                                            )&lt;=0),"Wean-"&amp;HZ51,""),"")
&amp;IFERROR(IF(AND((HZ$44-HZ52-150-Sheep!$R$321                                           )&gt;(HZ$44-IA$44),(HZ$44-HZ52-150-Sheep!$R$321                                            )&lt;=0),"Alt1-"   &amp;HZ51,""),"")
&amp;IFERROR(IF(AND((HZ$44-HZ52-150-Sheep!$R$322                                           )&gt;(HZ$44-IA$44),(HZ$44-HZ52-150-Sheep!$R$322                                            )&lt;=0),"Alt2-"   &amp;HZ51,""),"")</f>
        <v/>
      </c>
      <c r="IA53" s="440" t="str">
        <f xml:space="preserve">                    IF(AND((IA$44                                  -Sheep!$N$254                               )&gt;(IA$44-IB$44),(IA$44                                  -Sheep!$N$254                                )&lt;=0),"Born","")
&amp;                   IF(AND((IA$44-Sheep!$R$320-Sheep!$N$254                                )&gt;(IA$44-IB$44),(IA$44-Sheep!$R$320-Sheep!$N$254                                )&lt;=0),"WeanStd","")
&amp;                   IF(AND((IA$44-Sheep!$R$321-Sheep!$N$254                                )&gt;(IA$44-IB$44),(IA$44-Sheep!$R$321-Sheep!$N$254                                )&lt;=0),"WeanAlt1","")
&amp;                   IF(AND((IA$44-Sheep!$R$322-Sheep!$N$254                                )&gt;(IA$44-IB$44),(IA$44-Sheep!$R$322-Sheep!$N$254                                )&lt;=0),"WeanAlt2","")
&amp;IFERROR(IF(AND((IA$44-IA52                                                                                     )&gt;(IA$44-IB$44),(IA$44-IA52                                                                                     )&lt;=0),"Join-"    &amp;IA51,""),"")
&amp;IFERROR(IF(AND((IA$44-IA52-INDEX(Sheep!$V$327:$V$334,IA51,1))&gt;(IA$44-IB$44),(IA$44-IA52-INDEX(Sheep!$V$327:$V$334,IA51,1))&lt;=0),"Scan-"  &amp;IA51,""),"")
&amp;IFERROR(IF(AND((IA$44-IA52-150                                                                            )&gt;(IA$44-IB$44),(IA$44-IA52-150                                                                             )&lt;=0),"Birth-" &amp;IA51,""),"")
&amp;IFERROR(IF(AND((IA$44-IA52-150-Sheep!$R$320                                           )&gt;(IA$44-IB$44),(IA$44-IA52-150-Sheep!$R$320                                            )&lt;=0),"Wean-"&amp;IA51,""),"")
&amp;IFERROR(IF(AND((IA$44-IA52-150-Sheep!$R$321                                           )&gt;(IA$44-IB$44),(IA$44-IA52-150-Sheep!$R$321                                            )&lt;=0),"Alt1-"   &amp;IA51,""),"")
&amp;IFERROR(IF(AND((IA$44-IA52-150-Sheep!$R$322                                           )&gt;(IA$44-IB$44),(IA$44-IA52-150-Sheep!$R$322                                            )&lt;=0),"Alt2-"   &amp;IA51,""),"")</f>
        <v/>
      </c>
      <c r="IB53" s="440" t="str">
        <f xml:space="preserve">                    IF(AND((IB$44                                  -Sheep!$N$254                               )&gt;(IB$44-IC$44),(IB$44                                  -Sheep!$N$254                                )&lt;=0),"Born","")
&amp;                   IF(AND((IB$44-Sheep!$R$320-Sheep!$N$254                                )&gt;(IB$44-IC$44),(IB$44-Sheep!$R$320-Sheep!$N$254                                )&lt;=0),"WeanStd","")
&amp;                   IF(AND((IB$44-Sheep!$R$321-Sheep!$N$254                                )&gt;(IB$44-IC$44),(IB$44-Sheep!$R$321-Sheep!$N$254                                )&lt;=0),"WeanAlt1","")
&amp;                   IF(AND((IB$44-Sheep!$R$322-Sheep!$N$254                                )&gt;(IB$44-IC$44),(IB$44-Sheep!$R$322-Sheep!$N$254                                )&lt;=0),"WeanAlt2","")
&amp;IFERROR(IF(AND((IB$44-IB52                                                                                     )&gt;(IB$44-IC$44),(IB$44-IB52                                                                                     )&lt;=0),"Join-"    &amp;IB51,""),"")
&amp;IFERROR(IF(AND((IB$44-IB52-INDEX(Sheep!$V$327:$V$334,IB51,1))&gt;(IB$44-IC$44),(IB$44-IB52-INDEX(Sheep!$V$327:$V$334,IB51,1))&lt;=0),"Scan-"  &amp;IB51,""),"")
&amp;IFERROR(IF(AND((IB$44-IB52-150                                                                            )&gt;(IB$44-IC$44),(IB$44-IB52-150                                                                             )&lt;=0),"Birth-" &amp;IB51,""),"")
&amp;IFERROR(IF(AND((IB$44-IB52-150-Sheep!$R$320                                           )&gt;(IB$44-IC$44),(IB$44-IB52-150-Sheep!$R$320                                            )&lt;=0),"Wean-"&amp;IB51,""),"")
&amp;IFERROR(IF(AND((IB$44-IB52-150-Sheep!$R$321                                           )&gt;(IB$44-IC$44),(IB$44-IB52-150-Sheep!$R$321                                            )&lt;=0),"Alt1-"   &amp;IB51,""),"")
&amp;IFERROR(IF(AND((IB$44-IB52-150-Sheep!$R$322                                           )&gt;(IB$44-IC$44),(IB$44-IB52-150-Sheep!$R$322                                            )&lt;=0),"Alt2-"   &amp;IB51,""),"")</f>
        <v>Scan-4</v>
      </c>
      <c r="IC53" s="440" t="str">
        <f xml:space="preserve">                    IF(AND((IC$44                                  -Sheep!$N$254                               )&gt;(IC$44-ID$44),(IC$44                                  -Sheep!$N$254                                )&lt;=0),"Born","")
&amp;                   IF(AND((IC$44-Sheep!$R$320-Sheep!$N$254                                )&gt;(IC$44-ID$44),(IC$44-Sheep!$R$320-Sheep!$N$254                                )&lt;=0),"WeanStd","")
&amp;                   IF(AND((IC$44-Sheep!$R$321-Sheep!$N$254                                )&gt;(IC$44-ID$44),(IC$44-Sheep!$R$321-Sheep!$N$254                                )&lt;=0),"WeanAlt1","")
&amp;                   IF(AND((IC$44-Sheep!$R$322-Sheep!$N$254                                )&gt;(IC$44-ID$44),(IC$44-Sheep!$R$322-Sheep!$N$254                                )&lt;=0),"WeanAlt2","")
&amp;IFERROR(IF(AND((IC$44-IC52                                                                                     )&gt;(IC$44-ID$44),(IC$44-IC52                                                                                     )&lt;=0),"Join-"    &amp;IC51,""),"")
&amp;IFERROR(IF(AND((IC$44-IC52-INDEX(Sheep!$V$327:$V$334,IC51,1))&gt;(IC$44-ID$44),(IC$44-IC52-INDEX(Sheep!$V$327:$V$334,IC51,1))&lt;=0),"Scan-"  &amp;IC51,""),"")
&amp;IFERROR(IF(AND((IC$44-IC52-150                                                                            )&gt;(IC$44-ID$44),(IC$44-IC52-150                                                                             )&lt;=0),"Birth-" &amp;IC51,""),"")
&amp;IFERROR(IF(AND((IC$44-IC52-150-Sheep!$R$320                                           )&gt;(IC$44-ID$44),(IC$44-IC52-150-Sheep!$R$320                                            )&lt;=0),"Wean-"&amp;IC51,""),"")
&amp;IFERROR(IF(AND((IC$44-IC52-150-Sheep!$R$321                                           )&gt;(IC$44-ID$44),(IC$44-IC52-150-Sheep!$R$321                                            )&lt;=0),"Alt1-"   &amp;IC51,""),"")
&amp;IFERROR(IF(AND((IC$44-IC52-150-Sheep!$R$322                                           )&gt;(IC$44-ID$44),(IC$44-IC52-150-Sheep!$R$322                                            )&lt;=0),"Alt2-"   &amp;IC51,""),"")</f>
        <v/>
      </c>
      <c r="ID53" s="440" t="str">
        <f xml:space="preserve">                    IF(AND((ID$44                                  -Sheep!$N$254                               )&gt;(ID$44-IE$44),(ID$44                                  -Sheep!$N$254                                )&lt;=0),"Born","")
&amp;                   IF(AND((ID$44-Sheep!$R$320-Sheep!$N$254                                )&gt;(ID$44-IE$44),(ID$44-Sheep!$R$320-Sheep!$N$254                                )&lt;=0),"WeanStd","")
&amp;                   IF(AND((ID$44-Sheep!$R$321-Sheep!$N$254                                )&gt;(ID$44-IE$44),(ID$44-Sheep!$R$321-Sheep!$N$254                                )&lt;=0),"WeanAlt1","")
&amp;                   IF(AND((ID$44-Sheep!$R$322-Sheep!$N$254                                )&gt;(ID$44-IE$44),(ID$44-Sheep!$R$322-Sheep!$N$254                                )&lt;=0),"WeanAlt2","")
&amp;IFERROR(IF(AND((ID$44-ID52                                                                                     )&gt;(ID$44-IE$44),(ID$44-ID52                                                                                     )&lt;=0),"Join-"    &amp;ID51,""),"")
&amp;IFERROR(IF(AND((ID$44-ID52-INDEX(Sheep!$V$327:$V$334,ID51,1))&gt;(ID$44-IE$44),(ID$44-ID52-INDEX(Sheep!$V$327:$V$334,ID51,1))&lt;=0),"Scan-"  &amp;ID51,""),"")
&amp;IFERROR(IF(AND((ID$44-ID52-150                                                                            )&gt;(ID$44-IE$44),(ID$44-ID52-150                                                                             )&lt;=0),"Birth-" &amp;ID51,""),"")
&amp;IFERROR(IF(AND((ID$44-ID52-150-Sheep!$R$320                                           )&gt;(ID$44-IE$44),(ID$44-ID52-150-Sheep!$R$320                                            )&lt;=0),"Wean-"&amp;ID51,""),"")
&amp;IFERROR(IF(AND((ID$44-ID52-150-Sheep!$R$321                                           )&gt;(ID$44-IE$44),(ID$44-ID52-150-Sheep!$R$321                                            )&lt;=0),"Alt1-"   &amp;ID51,""),"")
&amp;IFERROR(IF(AND((ID$44-ID52-150-Sheep!$R$322                                           )&gt;(ID$44-IE$44),(ID$44-ID52-150-Sheep!$R$322                                            )&lt;=0),"Alt2-"   &amp;ID51,""),"")</f>
        <v/>
      </c>
      <c r="IE53" s="440" t="str">
        <f xml:space="preserve">                    IF(AND((IE$44                                  -Sheep!$N$254                               )&gt;(IE$44-IF$44),(IE$44                                  -Sheep!$N$254                                )&lt;=0),"Born","")
&amp;                   IF(AND((IE$44-Sheep!$R$320-Sheep!$N$254                                )&gt;(IE$44-IF$44),(IE$44-Sheep!$R$320-Sheep!$N$254                                )&lt;=0),"WeanStd","")
&amp;                   IF(AND((IE$44-Sheep!$R$321-Sheep!$N$254                                )&gt;(IE$44-IF$44),(IE$44-Sheep!$R$321-Sheep!$N$254                                )&lt;=0),"WeanAlt1","")
&amp;                   IF(AND((IE$44-Sheep!$R$322-Sheep!$N$254                                )&gt;(IE$44-IF$44),(IE$44-Sheep!$R$322-Sheep!$N$254                                )&lt;=0),"WeanAlt2","")
&amp;IFERROR(IF(AND((IE$44-IE52                                                                                     )&gt;(IE$44-IF$44),(IE$44-IE52                                                                                     )&lt;=0),"Join-"    &amp;IE51,""),"")
&amp;IFERROR(IF(AND((IE$44-IE52-INDEX(Sheep!$V$327:$V$334,IE51,1))&gt;(IE$44-IF$44),(IE$44-IE52-INDEX(Sheep!$V$327:$V$334,IE51,1))&lt;=0),"Scan-"  &amp;IE51,""),"")
&amp;IFERROR(IF(AND((IE$44-IE52-150                                                                            )&gt;(IE$44-IF$44),(IE$44-IE52-150                                                                             )&lt;=0),"Birth-" &amp;IE51,""),"")
&amp;IFERROR(IF(AND((IE$44-IE52-150-Sheep!$R$320                                           )&gt;(IE$44-IF$44),(IE$44-IE52-150-Sheep!$R$320                                            )&lt;=0),"Wean-"&amp;IE51,""),"")
&amp;IFERROR(IF(AND((IE$44-IE52-150-Sheep!$R$321                                           )&gt;(IE$44-IF$44),(IE$44-IE52-150-Sheep!$R$321                                            )&lt;=0),"Alt1-"   &amp;IE51,""),"")
&amp;IFERROR(IF(AND((IE$44-IE52-150-Sheep!$R$322                                           )&gt;(IE$44-IF$44),(IE$44-IE52-150-Sheep!$R$322                                            )&lt;=0),"Alt2-"   &amp;IE51,""),"")</f>
        <v/>
      </c>
      <c r="IF53" s="440" t="str">
        <f xml:space="preserve">                    IF(AND((IF$44                                  -Sheep!$N$254                               )&gt;(IF$44-IG$44),(IF$44                                  -Sheep!$N$254                                )&lt;=0),"Born","")
&amp;                   IF(AND((IF$44-Sheep!$R$320-Sheep!$N$254                                )&gt;(IF$44-IG$44),(IF$44-Sheep!$R$320-Sheep!$N$254                                )&lt;=0),"WeanStd","")
&amp;                   IF(AND((IF$44-Sheep!$R$321-Sheep!$N$254                                )&gt;(IF$44-IG$44),(IF$44-Sheep!$R$321-Sheep!$N$254                                )&lt;=0),"WeanAlt1","")
&amp;                   IF(AND((IF$44-Sheep!$R$322-Sheep!$N$254                                )&gt;(IF$44-IG$44),(IF$44-Sheep!$R$322-Sheep!$N$254                                )&lt;=0),"WeanAlt2","")
&amp;IFERROR(IF(AND((IF$44-IF52                                                                                     )&gt;(IF$44-IG$44),(IF$44-IF52                                                                                     )&lt;=0),"Join-"    &amp;IF51,""),"")
&amp;IFERROR(IF(AND((IF$44-IF52-INDEX(Sheep!$V$327:$V$334,IF51,1))&gt;(IF$44-IG$44),(IF$44-IF52-INDEX(Sheep!$V$327:$V$334,IF51,1))&lt;=0),"Scan-"  &amp;IF51,""),"")
&amp;IFERROR(IF(AND((IF$44-IF52-150                                                                            )&gt;(IF$44-IG$44),(IF$44-IF52-150                                                                             )&lt;=0),"Birth-" &amp;IF51,""),"")
&amp;IFERROR(IF(AND((IF$44-IF52-150-Sheep!$R$320                                           )&gt;(IF$44-IG$44),(IF$44-IF52-150-Sheep!$R$320                                            )&lt;=0),"Wean-"&amp;IF51,""),"")
&amp;IFERROR(IF(AND((IF$44-IF52-150-Sheep!$R$321                                           )&gt;(IF$44-IG$44),(IF$44-IF52-150-Sheep!$R$321                                            )&lt;=0),"Alt1-"   &amp;IF51,""),"")
&amp;IFERROR(IF(AND((IF$44-IF52-150-Sheep!$R$322                                           )&gt;(IF$44-IG$44),(IF$44-IF52-150-Sheep!$R$322                                            )&lt;=0),"Alt2-"   &amp;IF51,""),"")</f>
        <v/>
      </c>
      <c r="IG53" s="440" t="str">
        <f xml:space="preserve">                    IF(AND((IG$44                                  -Sheep!$N$254                               )&gt;(IG$44-IH$44),(IG$44                                  -Sheep!$N$254                                )&lt;=0),"Born","")
&amp;                   IF(AND((IG$44-Sheep!$R$320-Sheep!$N$254                                )&gt;(IG$44-IH$44),(IG$44-Sheep!$R$320-Sheep!$N$254                                )&lt;=0),"WeanStd","")
&amp;                   IF(AND((IG$44-Sheep!$R$321-Sheep!$N$254                                )&gt;(IG$44-IH$44),(IG$44-Sheep!$R$321-Sheep!$N$254                                )&lt;=0),"WeanAlt1","")
&amp;                   IF(AND((IG$44-Sheep!$R$322-Sheep!$N$254                                )&gt;(IG$44-IH$44),(IG$44-Sheep!$R$322-Sheep!$N$254                                )&lt;=0),"WeanAlt2","")
&amp;IFERROR(IF(AND((IG$44-IG52                                                                                     )&gt;(IG$44-IH$44),(IG$44-IG52                                                                                     )&lt;=0),"Join-"    &amp;IG51,""),"")
&amp;IFERROR(IF(AND((IG$44-IG52-INDEX(Sheep!$V$327:$V$334,IG51,1))&gt;(IG$44-IH$44),(IG$44-IG52-INDEX(Sheep!$V$327:$V$334,IG51,1))&lt;=0),"Scan-"  &amp;IG51,""),"")
&amp;IFERROR(IF(AND((IG$44-IG52-150                                                                            )&gt;(IG$44-IH$44),(IG$44-IG52-150                                                                             )&lt;=0),"Birth-" &amp;IG51,""),"")
&amp;IFERROR(IF(AND((IG$44-IG52-150-Sheep!$R$320                                           )&gt;(IG$44-IH$44),(IG$44-IG52-150-Sheep!$R$320                                            )&lt;=0),"Wean-"&amp;IG51,""),"")
&amp;IFERROR(IF(AND((IG$44-IG52-150-Sheep!$R$321                                           )&gt;(IG$44-IH$44),(IG$44-IG52-150-Sheep!$R$321                                            )&lt;=0),"Alt1-"   &amp;IG51,""),"")
&amp;IFERROR(IF(AND((IG$44-IG52-150-Sheep!$R$322                                           )&gt;(IG$44-IH$44),(IG$44-IG52-150-Sheep!$R$322                                            )&lt;=0),"Alt2-"   &amp;IG51,""),"")</f>
        <v/>
      </c>
      <c r="IH53" s="440" t="str">
        <f xml:space="preserve">                    IF(AND((IH$44                                  -Sheep!$N$254                               )&gt;(IH$44-II$44),(IH$44                                  -Sheep!$N$254                                )&lt;=0),"Born","")
&amp;                   IF(AND((IH$44-Sheep!$R$320-Sheep!$N$254                                )&gt;(IH$44-II$44),(IH$44-Sheep!$R$320-Sheep!$N$254                                )&lt;=0),"WeanStd","")
&amp;                   IF(AND((IH$44-Sheep!$R$321-Sheep!$N$254                                )&gt;(IH$44-II$44),(IH$44-Sheep!$R$321-Sheep!$N$254                                )&lt;=0),"WeanAlt1","")
&amp;                   IF(AND((IH$44-Sheep!$R$322-Sheep!$N$254                                )&gt;(IH$44-II$44),(IH$44-Sheep!$R$322-Sheep!$N$254                                )&lt;=0),"WeanAlt2","")
&amp;IFERROR(IF(AND((IH$44-IH52                                                                                     )&gt;(IH$44-II$44),(IH$44-IH52                                                                                     )&lt;=0),"Join-"    &amp;IH51,""),"")
&amp;IFERROR(IF(AND((IH$44-IH52-INDEX(Sheep!$V$327:$V$334,IH51,1))&gt;(IH$44-II$44),(IH$44-IH52-INDEX(Sheep!$V$327:$V$334,IH51,1))&lt;=0),"Scan-"  &amp;IH51,""),"")
&amp;IFERROR(IF(AND((IH$44-IH52-150                                                                            )&gt;(IH$44-II$44),(IH$44-IH52-150                                                                             )&lt;=0),"Birth-" &amp;IH51,""),"")
&amp;IFERROR(IF(AND((IH$44-IH52-150-Sheep!$R$320                                           )&gt;(IH$44-II$44),(IH$44-IH52-150-Sheep!$R$320                                            )&lt;=0),"Wean-"&amp;IH51,""),"")
&amp;IFERROR(IF(AND((IH$44-IH52-150-Sheep!$R$321                                           )&gt;(IH$44-II$44),(IH$44-IH52-150-Sheep!$R$321                                            )&lt;=0),"Alt1-"   &amp;IH51,""),"")
&amp;IFERROR(IF(AND((IH$44-IH52-150-Sheep!$R$322                                           )&gt;(IH$44-II$44),(IH$44-IH52-150-Sheep!$R$322                                            )&lt;=0),"Alt2-"   &amp;IH51,""),"")</f>
        <v/>
      </c>
      <c r="II53" s="440" t="str">
        <f xml:space="preserve">                    IF(AND((II$44                                  -Sheep!$N$254                               )&gt;(II$44-IJ$44),(II$44                                  -Sheep!$N$254                                )&lt;=0),"Born","")
&amp;                   IF(AND((II$44-Sheep!$R$320-Sheep!$N$254                                )&gt;(II$44-IJ$44),(II$44-Sheep!$R$320-Sheep!$N$254                                )&lt;=0),"WeanStd","")
&amp;                   IF(AND((II$44-Sheep!$R$321-Sheep!$N$254                                )&gt;(II$44-IJ$44),(II$44-Sheep!$R$321-Sheep!$N$254                                )&lt;=0),"WeanAlt1","")
&amp;                   IF(AND((II$44-Sheep!$R$322-Sheep!$N$254                                )&gt;(II$44-IJ$44),(II$44-Sheep!$R$322-Sheep!$N$254                                )&lt;=0),"WeanAlt2","")
&amp;IFERROR(IF(AND((II$44-II52                                                                                     )&gt;(II$44-IJ$44),(II$44-II52                                                                                     )&lt;=0),"Join-"    &amp;II51,""),"")
&amp;IFERROR(IF(AND((II$44-II52-INDEX(Sheep!$V$327:$V$334,II51,1))&gt;(II$44-IJ$44),(II$44-II52-INDEX(Sheep!$V$327:$V$334,II51,1))&lt;=0),"Scan-"  &amp;II51,""),"")
&amp;IFERROR(IF(AND((II$44-II52-150                                                                            )&gt;(II$44-IJ$44),(II$44-II52-150                                                                             )&lt;=0),"Birth-" &amp;II51,""),"")
&amp;IFERROR(IF(AND((II$44-II52-150-Sheep!$R$320                                           )&gt;(II$44-IJ$44),(II$44-II52-150-Sheep!$R$320                                            )&lt;=0),"Wean-"&amp;II51,""),"")
&amp;IFERROR(IF(AND((II$44-II52-150-Sheep!$R$321                                           )&gt;(II$44-IJ$44),(II$44-II52-150-Sheep!$R$321                                            )&lt;=0),"Alt1-"   &amp;II51,""),"")
&amp;IFERROR(IF(AND((II$44-II52-150-Sheep!$R$322                                           )&gt;(II$44-IJ$44),(II$44-II52-150-Sheep!$R$322                                            )&lt;=0),"Alt2-"   &amp;II51,""),"")</f>
        <v/>
      </c>
      <c r="IJ53" s="440" t="str">
        <f xml:space="preserve">                    IF(AND((IJ$44                                  -Sheep!$N$254                               )&gt;(IJ$44-IK$44),(IJ$44                                  -Sheep!$N$254                                )&lt;=0),"Born","")
&amp;                   IF(AND((IJ$44-Sheep!$R$320-Sheep!$N$254                                )&gt;(IJ$44-IK$44),(IJ$44-Sheep!$R$320-Sheep!$N$254                                )&lt;=0),"WeanStd","")
&amp;                   IF(AND((IJ$44-Sheep!$R$321-Sheep!$N$254                                )&gt;(IJ$44-IK$44),(IJ$44-Sheep!$R$321-Sheep!$N$254                                )&lt;=0),"WeanAlt1","")
&amp;                   IF(AND((IJ$44-Sheep!$R$322-Sheep!$N$254                                )&gt;(IJ$44-IK$44),(IJ$44-Sheep!$R$322-Sheep!$N$254                                )&lt;=0),"WeanAlt2","")
&amp;IFERROR(IF(AND((IJ$44-IJ52                                                                                     )&gt;(IJ$44-IK$44),(IJ$44-IJ52                                                                                     )&lt;=0),"Join-"    &amp;IJ51,""),"")
&amp;IFERROR(IF(AND((IJ$44-IJ52-INDEX(Sheep!$V$327:$V$334,IJ51,1))&gt;(IJ$44-IK$44),(IJ$44-IJ52-INDEX(Sheep!$V$327:$V$334,IJ51,1))&lt;=0),"Scan-"  &amp;IJ51,""),"")
&amp;IFERROR(IF(AND((IJ$44-IJ52-150                                                                            )&gt;(IJ$44-IK$44),(IJ$44-IJ52-150                                                                             )&lt;=0),"Birth-" &amp;IJ51,""),"")
&amp;IFERROR(IF(AND((IJ$44-IJ52-150-Sheep!$R$320                                           )&gt;(IJ$44-IK$44),(IJ$44-IJ52-150-Sheep!$R$320                                            )&lt;=0),"Wean-"&amp;IJ51,""),"")
&amp;IFERROR(IF(AND((IJ$44-IJ52-150-Sheep!$R$321                                           )&gt;(IJ$44-IK$44),(IJ$44-IJ52-150-Sheep!$R$321                                            )&lt;=0),"Alt1-"   &amp;IJ51,""),"")
&amp;IFERROR(IF(AND((IJ$44-IJ52-150-Sheep!$R$322                                           )&gt;(IJ$44-IK$44),(IJ$44-IJ52-150-Sheep!$R$322                                            )&lt;=0),"Alt2-"   &amp;IJ51,""),"")</f>
        <v/>
      </c>
      <c r="IK53" s="440" t="str">
        <f xml:space="preserve">                    IF(AND((IK$44                                  -Sheep!$N$254                               )&gt;(IK$44-IL$44),(IK$44                                  -Sheep!$N$254                                )&lt;=0),"Born","")
&amp;                   IF(AND((IK$44-Sheep!$R$320-Sheep!$N$254                                )&gt;(IK$44-IL$44),(IK$44-Sheep!$R$320-Sheep!$N$254                                )&lt;=0),"WeanStd","")
&amp;                   IF(AND((IK$44-Sheep!$R$321-Sheep!$N$254                                )&gt;(IK$44-IL$44),(IK$44-Sheep!$R$321-Sheep!$N$254                                )&lt;=0),"WeanAlt1","")
&amp;                   IF(AND((IK$44-Sheep!$R$322-Sheep!$N$254                                )&gt;(IK$44-IL$44),(IK$44-Sheep!$R$322-Sheep!$N$254                                )&lt;=0),"WeanAlt2","")
&amp;IFERROR(IF(AND((IK$44-IK52                                                                                     )&gt;(IK$44-IL$44),(IK$44-IK52                                                                                     )&lt;=0),"Join-"    &amp;IK51,""),"")
&amp;IFERROR(IF(AND((IK$44-IK52-INDEX(Sheep!$V$327:$V$334,IK51,1))&gt;(IK$44-IL$44),(IK$44-IK52-INDEX(Sheep!$V$327:$V$334,IK51,1))&lt;=0),"Scan-"  &amp;IK51,""),"")
&amp;IFERROR(IF(AND((IK$44-IK52-150                                                                            )&gt;(IK$44-IL$44),(IK$44-IK52-150                                                                             )&lt;=0),"Birth-" &amp;IK51,""),"")
&amp;IFERROR(IF(AND((IK$44-IK52-150-Sheep!$R$320                                           )&gt;(IK$44-IL$44),(IK$44-IK52-150-Sheep!$R$320                                            )&lt;=0),"Wean-"&amp;IK51,""),"")
&amp;IFERROR(IF(AND((IK$44-IK52-150-Sheep!$R$321                                           )&gt;(IK$44-IL$44),(IK$44-IK52-150-Sheep!$R$321                                            )&lt;=0),"Alt1-"   &amp;IK51,""),"")
&amp;IFERROR(IF(AND((IK$44-IK52-150-Sheep!$R$322                                           )&gt;(IK$44-IL$44),(IK$44-IK52-150-Sheep!$R$322                                            )&lt;=0),"Alt2-"   &amp;IK51,""),"")</f>
        <v/>
      </c>
      <c r="IL53" s="440" t="str">
        <f xml:space="preserve">                    IF(AND((IL$44                                  -Sheep!$N$254                               )&gt;(IL$44-IM$44),(IL$44                                  -Sheep!$N$254                                )&lt;=0),"Born","")
&amp;                   IF(AND((IL$44-Sheep!$R$320-Sheep!$N$254                                )&gt;(IL$44-IM$44),(IL$44-Sheep!$R$320-Sheep!$N$254                                )&lt;=0),"WeanStd","")
&amp;                   IF(AND((IL$44-Sheep!$R$321-Sheep!$N$254                                )&gt;(IL$44-IM$44),(IL$44-Sheep!$R$321-Sheep!$N$254                                )&lt;=0),"WeanAlt1","")
&amp;                   IF(AND((IL$44-Sheep!$R$322-Sheep!$N$254                                )&gt;(IL$44-IM$44),(IL$44-Sheep!$R$322-Sheep!$N$254                                )&lt;=0),"WeanAlt2","")
&amp;IFERROR(IF(AND((IL$44-IL52                                                                                     )&gt;(IL$44-IM$44),(IL$44-IL52                                                                                     )&lt;=0),"Join-"    &amp;IL51,""),"")
&amp;IFERROR(IF(AND((IL$44-IL52-INDEX(Sheep!$V$327:$V$334,IL51,1))&gt;(IL$44-IM$44),(IL$44-IL52-INDEX(Sheep!$V$327:$V$334,IL51,1))&lt;=0),"Scan-"  &amp;IL51,""),"")
&amp;IFERROR(IF(AND((IL$44-IL52-150                                                                            )&gt;(IL$44-IM$44),(IL$44-IL52-150                                                                             )&lt;=0),"Birth-" &amp;IL51,""),"")
&amp;IFERROR(IF(AND((IL$44-IL52-150-Sheep!$R$320                                           )&gt;(IL$44-IM$44),(IL$44-IL52-150-Sheep!$R$320                                            )&lt;=0),"Wean-"&amp;IL51,""),"")
&amp;IFERROR(IF(AND((IL$44-IL52-150-Sheep!$R$321                                           )&gt;(IL$44-IM$44),(IL$44-IL52-150-Sheep!$R$321                                            )&lt;=0),"Alt1-"   &amp;IL51,""),"")
&amp;IFERROR(IF(AND((IL$44-IL52-150-Sheep!$R$322                                           )&gt;(IL$44-IM$44),(IL$44-IL52-150-Sheep!$R$322                                            )&lt;=0),"Alt2-"   &amp;IL51,""),"")</f>
        <v/>
      </c>
      <c r="IM53" s="440" t="str">
        <f xml:space="preserve">                    IF(AND((IM$44                                  -Sheep!$N$254                               )&gt;(IM$44-IN$44),(IM$44                                  -Sheep!$N$254                                )&lt;=0),"Born","")
&amp;                   IF(AND((IM$44-Sheep!$R$320-Sheep!$N$254                                )&gt;(IM$44-IN$44),(IM$44-Sheep!$R$320-Sheep!$N$254                                )&lt;=0),"WeanStd","")
&amp;                   IF(AND((IM$44-Sheep!$R$321-Sheep!$N$254                                )&gt;(IM$44-IN$44),(IM$44-Sheep!$R$321-Sheep!$N$254                                )&lt;=0),"WeanAlt1","")
&amp;                   IF(AND((IM$44-Sheep!$R$322-Sheep!$N$254                                )&gt;(IM$44-IN$44),(IM$44-Sheep!$R$322-Sheep!$N$254                                )&lt;=0),"WeanAlt2","")
&amp;IFERROR(IF(AND((IM$44-IM52                                                                                     )&gt;(IM$44-IN$44),(IM$44-IM52                                                                                     )&lt;=0),"Join-"    &amp;IM51,""),"")
&amp;IFERROR(IF(AND((IM$44-IM52-INDEX(Sheep!$V$327:$V$334,IM51,1))&gt;(IM$44-IN$44),(IM$44-IM52-INDEX(Sheep!$V$327:$V$334,IM51,1))&lt;=0),"Scan-"  &amp;IM51,""),"")
&amp;IFERROR(IF(AND((IM$44-IM52-150                                                                            )&gt;(IM$44-IN$44),(IM$44-IM52-150                                                                             )&lt;=0),"Birth-" &amp;IM51,""),"")
&amp;IFERROR(IF(AND((IM$44-IM52-150-Sheep!$R$320                                           )&gt;(IM$44-IN$44),(IM$44-IM52-150-Sheep!$R$320                                            )&lt;=0),"Wean-"&amp;IM51,""),"")
&amp;IFERROR(IF(AND((IM$44-IM52-150-Sheep!$R$321                                           )&gt;(IM$44-IN$44),(IM$44-IM52-150-Sheep!$R$321                                            )&lt;=0),"Alt1-"   &amp;IM51,""),"")
&amp;IFERROR(IF(AND((IM$44-IM52-150-Sheep!$R$322                                           )&gt;(IM$44-IN$44),(IM$44-IM52-150-Sheep!$R$322                                            )&lt;=0),"Alt2-"   &amp;IM51,""),"")</f>
        <v/>
      </c>
      <c r="IN53" s="440" t="str">
        <f xml:space="preserve">                    IF(AND((IN$44                                  -Sheep!$N$254                               )&gt;(IN$44-IO$44),(IN$44                                  -Sheep!$N$254                                )&lt;=0),"Born","")
&amp;                   IF(AND((IN$44-Sheep!$R$320-Sheep!$N$254                                )&gt;(IN$44-IO$44),(IN$44-Sheep!$R$320-Sheep!$N$254                                )&lt;=0),"WeanStd","")
&amp;                   IF(AND((IN$44-Sheep!$R$321-Sheep!$N$254                                )&gt;(IN$44-IO$44),(IN$44-Sheep!$R$321-Sheep!$N$254                                )&lt;=0),"WeanAlt1","")
&amp;                   IF(AND((IN$44-Sheep!$R$322-Sheep!$N$254                                )&gt;(IN$44-IO$44),(IN$44-Sheep!$R$322-Sheep!$N$254                                )&lt;=0),"WeanAlt2","")
&amp;IFERROR(IF(AND((IN$44-IN52                                                                                     )&gt;(IN$44-IO$44),(IN$44-IN52                                                                                     )&lt;=0),"Join-"    &amp;IN51,""),"")
&amp;IFERROR(IF(AND((IN$44-IN52-INDEX(Sheep!$V$327:$V$334,IN51,1))&gt;(IN$44-IO$44),(IN$44-IN52-INDEX(Sheep!$V$327:$V$334,IN51,1))&lt;=0),"Scan-"  &amp;IN51,""),"")
&amp;IFERROR(IF(AND((IN$44-IN52-150                                                                            )&gt;(IN$44-IO$44),(IN$44-IN52-150                                                                             )&lt;=0),"Birth-" &amp;IN51,""),"")
&amp;IFERROR(IF(AND((IN$44-IN52-150-Sheep!$R$320                                           )&gt;(IN$44-IO$44),(IN$44-IN52-150-Sheep!$R$320                                            )&lt;=0),"Wean-"&amp;IN51,""),"")
&amp;IFERROR(IF(AND((IN$44-IN52-150-Sheep!$R$321                                           )&gt;(IN$44-IO$44),(IN$44-IN52-150-Sheep!$R$321                                            )&lt;=0),"Alt1-"   &amp;IN51,""),"")
&amp;IFERROR(IF(AND((IN$44-IN52-150-Sheep!$R$322                                           )&gt;(IN$44-IO$44),(IN$44-IN52-150-Sheep!$R$322                                            )&lt;=0),"Alt2-"   &amp;IN51,""),"")</f>
        <v>Birth-4</v>
      </c>
      <c r="IO53" s="440" t="str">
        <f xml:space="preserve">                    IF(AND((IO$44                                  -Sheep!$N$254                               )&gt;(IO$44-IP$44),(IO$44                                  -Sheep!$N$254                                )&lt;=0),"Born","")
&amp;                   IF(AND((IO$44-Sheep!$R$320-Sheep!$N$254                                )&gt;(IO$44-IP$44),(IO$44-Sheep!$R$320-Sheep!$N$254                                )&lt;=0),"WeanStd","")
&amp;                   IF(AND((IO$44-Sheep!$R$321-Sheep!$N$254                                )&gt;(IO$44-IP$44),(IO$44-Sheep!$R$321-Sheep!$N$254                                )&lt;=0),"WeanAlt1","")
&amp;                   IF(AND((IO$44-Sheep!$R$322-Sheep!$N$254                                )&gt;(IO$44-IP$44),(IO$44-Sheep!$R$322-Sheep!$N$254                                )&lt;=0),"WeanAlt2","")
&amp;IFERROR(IF(AND((IO$44-IO52                                                                                     )&gt;(IO$44-IP$44),(IO$44-IO52                                                                                     )&lt;=0),"Join-"    &amp;IO51,""),"")
&amp;IFERROR(IF(AND((IO$44-IO52-INDEX(Sheep!$V$327:$V$334,IO51,1))&gt;(IO$44-IP$44),(IO$44-IO52-INDEX(Sheep!$V$327:$V$334,IO51,1))&lt;=0),"Scan-"  &amp;IO51,""),"")
&amp;IFERROR(IF(AND((IO$44-IO52-150                                                                            )&gt;(IO$44-IP$44),(IO$44-IO52-150                                                                             )&lt;=0),"Birth-" &amp;IO51,""),"")
&amp;IFERROR(IF(AND((IO$44-IO52-150-Sheep!$R$320                                           )&gt;(IO$44-IP$44),(IO$44-IO52-150-Sheep!$R$320                                            )&lt;=0),"Wean-"&amp;IO51,""),"")
&amp;IFERROR(IF(AND((IO$44-IO52-150-Sheep!$R$321                                           )&gt;(IO$44-IP$44),(IO$44-IO52-150-Sheep!$R$321                                            )&lt;=0),"Alt1-"   &amp;IO51,""),"")
&amp;IFERROR(IF(AND((IO$44-IO52-150-Sheep!$R$322                                           )&gt;(IO$44-IP$44),(IO$44-IO52-150-Sheep!$R$322                                            )&lt;=0),"Alt2-"   &amp;IO51,""),"")</f>
        <v/>
      </c>
      <c r="IP53" s="440" t="str">
        <f xml:space="preserve">                    IF(AND((IP$44                                  -Sheep!$N$254                               )&gt;(IP$44-IQ$44),(IP$44                                  -Sheep!$N$254                                )&lt;=0),"Born","")
&amp;                   IF(AND((IP$44-Sheep!$R$320-Sheep!$N$254                                )&gt;(IP$44-IQ$44),(IP$44-Sheep!$R$320-Sheep!$N$254                                )&lt;=0),"WeanStd","")
&amp;                   IF(AND((IP$44-Sheep!$R$321-Sheep!$N$254                                )&gt;(IP$44-IQ$44),(IP$44-Sheep!$R$321-Sheep!$N$254                                )&lt;=0),"WeanAlt1","")
&amp;                   IF(AND((IP$44-Sheep!$R$322-Sheep!$N$254                                )&gt;(IP$44-IQ$44),(IP$44-Sheep!$R$322-Sheep!$N$254                                )&lt;=0),"WeanAlt2","")
&amp;IFERROR(IF(AND((IP$44-IP52                                                                                     )&gt;(IP$44-IQ$44),(IP$44-IP52                                                                                     )&lt;=0),"Join-"    &amp;IP51,""),"")
&amp;IFERROR(IF(AND((IP$44-IP52-INDEX(Sheep!$V$327:$V$334,IP51,1))&gt;(IP$44-IQ$44),(IP$44-IP52-INDEX(Sheep!$V$327:$V$334,IP51,1))&lt;=0),"Scan-"  &amp;IP51,""),"")
&amp;IFERROR(IF(AND((IP$44-IP52-150                                                                            )&gt;(IP$44-IQ$44),(IP$44-IP52-150                                                                             )&lt;=0),"Birth-" &amp;IP51,""),"")
&amp;IFERROR(IF(AND((IP$44-IP52-150-Sheep!$R$320                                           )&gt;(IP$44-IQ$44),(IP$44-IP52-150-Sheep!$R$320                                            )&lt;=0),"Wean-"&amp;IP51,""),"")
&amp;IFERROR(IF(AND((IP$44-IP52-150-Sheep!$R$321                                           )&gt;(IP$44-IQ$44),(IP$44-IP52-150-Sheep!$R$321                                            )&lt;=0),"Alt1-"   &amp;IP51,""),"")
&amp;IFERROR(IF(AND((IP$44-IP52-150-Sheep!$R$322                                           )&gt;(IP$44-IQ$44),(IP$44-IP52-150-Sheep!$R$322                                            )&lt;=0),"Alt2-"   &amp;IP51,""),"")</f>
        <v/>
      </c>
      <c r="IQ53" s="440" t="str">
        <f xml:space="preserve">                    IF(AND((IQ$44                                  -Sheep!$N$254                               )&gt;(IQ$44-IR$44),(IQ$44                                  -Sheep!$N$254                                )&lt;=0),"Born","")
&amp;                   IF(AND((IQ$44-Sheep!$R$320-Sheep!$N$254                                )&gt;(IQ$44-IR$44),(IQ$44-Sheep!$R$320-Sheep!$N$254                                )&lt;=0),"WeanStd","")
&amp;                   IF(AND((IQ$44-Sheep!$R$321-Sheep!$N$254                                )&gt;(IQ$44-IR$44),(IQ$44-Sheep!$R$321-Sheep!$N$254                                )&lt;=0),"WeanAlt1","")
&amp;                   IF(AND((IQ$44-Sheep!$R$322-Sheep!$N$254                                )&gt;(IQ$44-IR$44),(IQ$44-Sheep!$R$322-Sheep!$N$254                                )&lt;=0),"WeanAlt2","")
&amp;IFERROR(IF(AND((IQ$44-IQ52                                                                                     )&gt;(IQ$44-IR$44),(IQ$44-IQ52                                                                                     )&lt;=0),"Join-"    &amp;IQ51,""),"")
&amp;IFERROR(IF(AND((IQ$44-IQ52-INDEX(Sheep!$V$327:$V$334,IQ51,1))&gt;(IQ$44-IR$44),(IQ$44-IQ52-INDEX(Sheep!$V$327:$V$334,IQ51,1))&lt;=0),"Scan-"  &amp;IQ51,""),"")
&amp;IFERROR(IF(AND((IQ$44-IQ52-150                                                                            )&gt;(IQ$44-IR$44),(IQ$44-IQ52-150                                                                             )&lt;=0),"Birth-" &amp;IQ51,""),"")
&amp;IFERROR(IF(AND((IQ$44-IQ52-150-Sheep!$R$320                                           )&gt;(IQ$44-IR$44),(IQ$44-IQ52-150-Sheep!$R$320                                            )&lt;=0),"Wean-"&amp;IQ51,""),"")
&amp;IFERROR(IF(AND((IQ$44-IQ52-150-Sheep!$R$321                                           )&gt;(IQ$44-IR$44),(IQ$44-IQ52-150-Sheep!$R$321                                            )&lt;=0),"Alt1-"   &amp;IQ51,""),"")
&amp;IFERROR(IF(AND((IQ$44-IQ52-150-Sheep!$R$322                                           )&gt;(IQ$44-IR$44),(IQ$44-IQ52-150-Sheep!$R$322                                            )&lt;=0),"Alt2-"   &amp;IQ51,""),"")</f>
        <v/>
      </c>
      <c r="IR53" s="440" t="str">
        <f xml:space="preserve">                    IF(AND((IR$44                                  -Sheep!$N$254                               )&gt;(IR$44-IS$44),(IR$44                                  -Sheep!$N$254                                )&lt;=0),"Born","")
&amp;                   IF(AND((IR$44-Sheep!$R$320-Sheep!$N$254                                )&gt;(IR$44-IS$44),(IR$44-Sheep!$R$320-Sheep!$N$254                                )&lt;=0),"WeanStd","")
&amp;                   IF(AND((IR$44-Sheep!$R$321-Sheep!$N$254                                )&gt;(IR$44-IS$44),(IR$44-Sheep!$R$321-Sheep!$N$254                                )&lt;=0),"WeanAlt1","")
&amp;                   IF(AND((IR$44-Sheep!$R$322-Sheep!$N$254                                )&gt;(IR$44-IS$44),(IR$44-Sheep!$R$322-Sheep!$N$254                                )&lt;=0),"WeanAlt2","")
&amp;IFERROR(IF(AND((IR$44-IR52                                                                                     )&gt;(IR$44-IS$44),(IR$44-IR52                                                                                     )&lt;=0),"Join-"    &amp;IR51,""),"")
&amp;IFERROR(IF(AND((IR$44-IR52-INDEX(Sheep!$V$327:$V$334,IR51,1))&gt;(IR$44-IS$44),(IR$44-IR52-INDEX(Sheep!$V$327:$V$334,IR51,1))&lt;=0),"Scan-"  &amp;IR51,""),"")
&amp;IFERROR(IF(AND((IR$44-IR52-150                                                                            )&gt;(IR$44-IS$44),(IR$44-IR52-150                                                                             )&lt;=0),"Birth-" &amp;IR51,""),"")
&amp;IFERROR(IF(AND((IR$44-IR52-150-Sheep!$R$320                                           )&gt;(IR$44-IS$44),(IR$44-IR52-150-Sheep!$R$320                                            )&lt;=0),"Wean-"&amp;IR51,""),"")
&amp;IFERROR(IF(AND((IR$44-IR52-150-Sheep!$R$321                                           )&gt;(IR$44-IS$44),(IR$44-IR52-150-Sheep!$R$321                                            )&lt;=0),"Alt1-"   &amp;IR51,""),"")
&amp;IFERROR(IF(AND((IR$44-IR52-150-Sheep!$R$322                                           )&gt;(IR$44-IS$44),(IR$44-IR52-150-Sheep!$R$322                                            )&lt;=0),"Alt2-"   &amp;IR51,""),"")</f>
        <v/>
      </c>
      <c r="IS53" s="440" t="str">
        <f xml:space="preserve">                    IF(AND((IS$44                                  -Sheep!$N$254                               )&gt;(IS$44-IT$44),(IS$44                                  -Sheep!$N$254                                )&lt;=0),"Born","")
&amp;                   IF(AND((IS$44-Sheep!$R$320-Sheep!$N$254                                )&gt;(IS$44-IT$44),(IS$44-Sheep!$R$320-Sheep!$N$254                                )&lt;=0),"WeanStd","")
&amp;                   IF(AND((IS$44-Sheep!$R$321-Sheep!$N$254                                )&gt;(IS$44-IT$44),(IS$44-Sheep!$R$321-Sheep!$N$254                                )&lt;=0),"WeanAlt1","")
&amp;                   IF(AND((IS$44-Sheep!$R$322-Sheep!$N$254                                )&gt;(IS$44-IT$44),(IS$44-Sheep!$R$322-Sheep!$N$254                                )&lt;=0),"WeanAlt2","")
&amp;IFERROR(IF(AND((IS$44-IS52                                                                                     )&gt;(IS$44-IT$44),(IS$44-IS52                                                                                     )&lt;=0),"Join-"    &amp;IS51,""),"")
&amp;IFERROR(IF(AND((IS$44-IS52-INDEX(Sheep!$V$327:$V$334,IS51,1))&gt;(IS$44-IT$44),(IS$44-IS52-INDEX(Sheep!$V$327:$V$334,IS51,1))&lt;=0),"Scan-"  &amp;IS51,""),"")
&amp;IFERROR(IF(AND((IS$44-IS52-150                                                                            )&gt;(IS$44-IT$44),(IS$44-IS52-150                                                                             )&lt;=0),"Birth-" &amp;IS51,""),"")
&amp;IFERROR(IF(AND((IS$44-IS52-150-Sheep!$R$320                                           )&gt;(IS$44-IT$44),(IS$44-IS52-150-Sheep!$R$320                                            )&lt;=0),"Wean-"&amp;IS51,""),"")
&amp;IFERROR(IF(AND((IS$44-IS52-150-Sheep!$R$321                                           )&gt;(IS$44-IT$44),(IS$44-IS52-150-Sheep!$R$321                                            )&lt;=0),"Alt1-"   &amp;IS51,""),"")
&amp;IFERROR(IF(AND((IS$44-IS52-150-Sheep!$R$322                                           )&gt;(IS$44-IT$44),(IS$44-IS52-150-Sheep!$R$322                                            )&lt;=0),"Alt2-"   &amp;IS51,""),"")</f>
        <v/>
      </c>
      <c r="IT53" s="440" t="str">
        <f xml:space="preserve">                    IF(AND((IT$44                                  -Sheep!$N$254                               )&gt;(IT$44-IU$44),(IT$44                                  -Sheep!$N$254                                )&lt;=0),"Born","")
&amp;                   IF(AND((IT$44-Sheep!$R$320-Sheep!$N$254                                )&gt;(IT$44-IU$44),(IT$44-Sheep!$R$320-Sheep!$N$254                                )&lt;=0),"WeanStd","")
&amp;                   IF(AND((IT$44-Sheep!$R$321-Sheep!$N$254                                )&gt;(IT$44-IU$44),(IT$44-Sheep!$R$321-Sheep!$N$254                                )&lt;=0),"WeanAlt1","")
&amp;                   IF(AND((IT$44-Sheep!$R$322-Sheep!$N$254                                )&gt;(IT$44-IU$44),(IT$44-Sheep!$R$322-Sheep!$N$254                                )&lt;=0),"WeanAlt2","")
&amp;IFERROR(IF(AND((IT$44-IT52                                                                                     )&gt;(IT$44-IU$44),(IT$44-IT52                                                                                     )&lt;=0),"Join-"    &amp;IT51,""),"")
&amp;IFERROR(IF(AND((IT$44-IT52-INDEX(Sheep!$V$327:$V$334,IT51,1))&gt;(IT$44-IU$44),(IT$44-IT52-INDEX(Sheep!$V$327:$V$334,IT51,1))&lt;=0),"Scan-"  &amp;IT51,""),"")
&amp;IFERROR(IF(AND((IT$44-IT52-150                                                                            )&gt;(IT$44-IU$44),(IT$44-IT52-150                                                                             )&lt;=0),"Birth-" &amp;IT51,""),"")
&amp;IFERROR(IF(AND((IT$44-IT52-150-Sheep!$R$320                                           )&gt;(IT$44-IU$44),(IT$44-IT52-150-Sheep!$R$320                                            )&lt;=0),"Wean-"&amp;IT51,""),"")
&amp;IFERROR(IF(AND((IT$44-IT52-150-Sheep!$R$321                                           )&gt;(IT$44-IU$44),(IT$44-IT52-150-Sheep!$R$321                                            )&lt;=0),"Alt1-"   &amp;IT51,""),"")
&amp;IFERROR(IF(AND((IT$44-IT52-150-Sheep!$R$322                                           )&gt;(IT$44-IU$44),(IT$44-IT52-150-Sheep!$R$322                                            )&lt;=0),"Alt2-"   &amp;IT51,""),"")</f>
        <v/>
      </c>
      <c r="IU53" s="440" t="str">
        <f xml:space="preserve">                    IF(AND((IU$44                                  -Sheep!$N$254                               )&gt;(IU$44-IV$44),(IU$44                                  -Sheep!$N$254                                )&lt;=0),"Born","")
&amp;                   IF(AND((IU$44-Sheep!$R$320-Sheep!$N$254                                )&gt;(IU$44-IV$44),(IU$44-Sheep!$R$320-Sheep!$N$254                                )&lt;=0),"WeanStd","")
&amp;                   IF(AND((IU$44-Sheep!$R$321-Sheep!$N$254                                )&gt;(IU$44-IV$44),(IU$44-Sheep!$R$321-Sheep!$N$254                                )&lt;=0),"WeanAlt1","")
&amp;                   IF(AND((IU$44-Sheep!$R$322-Sheep!$N$254                                )&gt;(IU$44-IV$44),(IU$44-Sheep!$R$322-Sheep!$N$254                                )&lt;=0),"WeanAlt2","")
&amp;IFERROR(IF(AND((IU$44-IU52                                                                                     )&gt;(IU$44-IV$44),(IU$44-IU52                                                                                     )&lt;=0),"Join-"    &amp;IU51,""),"")
&amp;IFERROR(IF(AND((IU$44-IU52-INDEX(Sheep!$V$327:$V$334,IU51,1))&gt;(IU$44-IV$44),(IU$44-IU52-INDEX(Sheep!$V$327:$V$334,IU51,1))&lt;=0),"Scan-"  &amp;IU51,""),"")
&amp;IFERROR(IF(AND((IU$44-IU52-150                                                                            )&gt;(IU$44-IV$44),(IU$44-IU52-150                                                                             )&lt;=0),"Birth-" &amp;IU51,""),"")
&amp;IFERROR(IF(AND((IU$44-IU52-150-Sheep!$R$320                                           )&gt;(IU$44-IV$44),(IU$44-IU52-150-Sheep!$R$320                                            )&lt;=0),"Wean-"&amp;IU51,""),"")
&amp;IFERROR(IF(AND((IU$44-IU52-150-Sheep!$R$321                                           )&gt;(IU$44-IV$44),(IU$44-IU52-150-Sheep!$R$321                                            )&lt;=0),"Alt1-"   &amp;IU51,""),"")
&amp;IFERROR(IF(AND((IU$44-IU52-150-Sheep!$R$322                                           )&gt;(IU$44-IV$44),(IU$44-IU52-150-Sheep!$R$322                                            )&lt;=0),"Alt2-"   &amp;IU51,""),"")</f>
        <v/>
      </c>
      <c r="IV53" s="440" t="str">
        <f xml:space="preserve">                    IF(AND((IV$44                                  -Sheep!$N$254                               )&gt;(IV$44-IW$44),(IV$44                                  -Sheep!$N$254                                )&lt;=0),"Born","")
&amp;                   IF(AND((IV$44-Sheep!$R$320-Sheep!$N$254                                )&gt;(IV$44-IW$44),(IV$44-Sheep!$R$320-Sheep!$N$254                                )&lt;=0),"WeanStd","")
&amp;                   IF(AND((IV$44-Sheep!$R$321-Sheep!$N$254                                )&gt;(IV$44-IW$44),(IV$44-Sheep!$R$321-Sheep!$N$254                                )&lt;=0),"WeanAlt1","")
&amp;                   IF(AND((IV$44-Sheep!$R$322-Sheep!$N$254                                )&gt;(IV$44-IW$44),(IV$44-Sheep!$R$322-Sheep!$N$254                                )&lt;=0),"WeanAlt2","")
&amp;IFERROR(IF(AND((IV$44-IV52                                                                                     )&gt;(IV$44-IW$44),(IV$44-IV52                                                                                     )&lt;=0),"Join-"    &amp;IV51,""),"")
&amp;IFERROR(IF(AND((IV$44-IV52-INDEX(Sheep!$V$327:$V$334,IV51,1))&gt;(IV$44-IW$44),(IV$44-IV52-INDEX(Sheep!$V$327:$V$334,IV51,1))&lt;=0),"Scan-"  &amp;IV51,""),"")
&amp;IFERROR(IF(AND((IV$44-IV52-150                                                                            )&gt;(IV$44-IW$44),(IV$44-IV52-150                                                                             )&lt;=0),"Birth-" &amp;IV51,""),"")
&amp;IFERROR(IF(AND((IV$44-IV52-150-Sheep!$R$320                                           )&gt;(IV$44-IW$44),(IV$44-IV52-150-Sheep!$R$320                                            )&lt;=0),"Wean-"&amp;IV51,""),"")
&amp;IFERROR(IF(AND((IV$44-IV52-150-Sheep!$R$321                                           )&gt;(IV$44-IW$44),(IV$44-IV52-150-Sheep!$R$321                                            )&lt;=0),"Alt1-"   &amp;IV51,""),"")
&amp;IFERROR(IF(AND((IV$44-IV52-150-Sheep!$R$322                                           )&gt;(IV$44-IW$44),(IV$44-IV52-150-Sheep!$R$322                                            )&lt;=0),"Alt2-"   &amp;IV51,""),"")</f>
        <v/>
      </c>
      <c r="IW53" s="440" t="str">
        <f xml:space="preserve">                    IF(AND((IW$44                                  -Sheep!$N$254                               )&gt;(IW$44-IX$44),(IW$44                                  -Sheep!$N$254                                )&lt;=0),"Born","")
&amp;                   IF(AND((IW$44-Sheep!$R$320-Sheep!$N$254                                )&gt;(IW$44-IX$44),(IW$44-Sheep!$R$320-Sheep!$N$254                                )&lt;=0),"WeanStd","")
&amp;                   IF(AND((IW$44-Sheep!$R$321-Sheep!$N$254                                )&gt;(IW$44-IX$44),(IW$44-Sheep!$R$321-Sheep!$N$254                                )&lt;=0),"WeanAlt1","")
&amp;                   IF(AND((IW$44-Sheep!$R$322-Sheep!$N$254                                )&gt;(IW$44-IX$44),(IW$44-Sheep!$R$322-Sheep!$N$254                                )&lt;=0),"WeanAlt2","")
&amp;IFERROR(IF(AND((IW$44-IW52                                                                                     )&gt;(IW$44-IX$44),(IW$44-IW52                                                                                     )&lt;=0),"Join-"    &amp;IW51,""),"")
&amp;IFERROR(IF(AND((IW$44-IW52-INDEX(Sheep!$V$327:$V$334,IW51,1))&gt;(IW$44-IX$44),(IW$44-IW52-INDEX(Sheep!$V$327:$V$334,IW51,1))&lt;=0),"Scan-"  &amp;IW51,""),"")
&amp;IFERROR(IF(AND((IW$44-IW52-150                                                                            )&gt;(IW$44-IX$44),(IW$44-IW52-150                                                                             )&lt;=0),"Birth-" &amp;IW51,""),"")
&amp;IFERROR(IF(AND((IW$44-IW52-150-Sheep!$R$320                                           )&gt;(IW$44-IX$44),(IW$44-IW52-150-Sheep!$R$320                                            )&lt;=0),"Wean-"&amp;IW51,""),"")
&amp;IFERROR(IF(AND((IW$44-IW52-150-Sheep!$R$321                                           )&gt;(IW$44-IX$44),(IW$44-IW52-150-Sheep!$R$321                                            )&lt;=0),"Alt1-"   &amp;IW51,""),"")
&amp;IFERROR(IF(AND((IW$44-IW52-150-Sheep!$R$322                                           )&gt;(IW$44-IX$44),(IW$44-IW52-150-Sheep!$R$322                                            )&lt;=0),"Alt2-"   &amp;IW51,""),"")</f>
        <v/>
      </c>
      <c r="IX53" s="440" t="str">
        <f xml:space="preserve">                    IF(AND((IX$44                                  -Sheep!$N$254                               )&gt;(IX$44-IY$44),(IX$44                                  -Sheep!$N$254                                )&lt;=0),"Born","")
&amp;                   IF(AND((IX$44-Sheep!$R$320-Sheep!$N$254                                )&gt;(IX$44-IY$44),(IX$44-Sheep!$R$320-Sheep!$N$254                                )&lt;=0),"WeanStd","")
&amp;                   IF(AND((IX$44-Sheep!$R$321-Sheep!$N$254                                )&gt;(IX$44-IY$44),(IX$44-Sheep!$R$321-Sheep!$N$254                                )&lt;=0),"WeanAlt1","")
&amp;                   IF(AND((IX$44-Sheep!$R$322-Sheep!$N$254                                )&gt;(IX$44-IY$44),(IX$44-Sheep!$R$322-Sheep!$N$254                                )&lt;=0),"WeanAlt2","")
&amp;IFERROR(IF(AND((IX$44-IX52                                                                                     )&gt;(IX$44-IY$44),(IX$44-IX52                                                                                     )&lt;=0),"Join-"    &amp;IX51,""),"")
&amp;IFERROR(IF(AND((IX$44-IX52-INDEX(Sheep!$V$327:$V$334,IX51,1))&gt;(IX$44-IY$44),(IX$44-IX52-INDEX(Sheep!$V$327:$V$334,IX51,1))&lt;=0),"Scan-"  &amp;IX51,""),"")
&amp;IFERROR(IF(AND((IX$44-IX52-150                                                                            )&gt;(IX$44-IY$44),(IX$44-IX52-150                                                                             )&lt;=0),"Birth-" &amp;IX51,""),"")
&amp;IFERROR(IF(AND((IX$44-IX52-150-Sheep!$R$320                                           )&gt;(IX$44-IY$44),(IX$44-IX52-150-Sheep!$R$320                                            )&lt;=0),"Wean-"&amp;IX51,""),"")
&amp;IFERROR(IF(AND((IX$44-IX52-150-Sheep!$R$321                                           )&gt;(IX$44-IY$44),(IX$44-IX52-150-Sheep!$R$321                                            )&lt;=0),"Alt1-"   &amp;IX51,""),"")
&amp;IFERROR(IF(AND((IX$44-IX52-150-Sheep!$R$322                                           )&gt;(IX$44-IY$44),(IX$44-IX52-150-Sheep!$R$322                                            )&lt;=0),"Alt2-"   &amp;IX51,""),"")</f>
        <v/>
      </c>
      <c r="IY53" s="440" t="str">
        <f xml:space="preserve">                    IF(AND((IY$44                                  -Sheep!$N$254                               )&gt;(IY$44-IZ$44),(IY$44                                  -Sheep!$N$254                                )&lt;=0),"Born","")
&amp;                   IF(AND((IY$44-Sheep!$R$320-Sheep!$N$254                                )&gt;(IY$44-IZ$44),(IY$44-Sheep!$R$320-Sheep!$N$254                                )&lt;=0),"WeanStd","")
&amp;                   IF(AND((IY$44-Sheep!$R$321-Sheep!$N$254                                )&gt;(IY$44-IZ$44),(IY$44-Sheep!$R$321-Sheep!$N$254                                )&lt;=0),"WeanAlt1","")
&amp;                   IF(AND((IY$44-Sheep!$R$322-Sheep!$N$254                                )&gt;(IY$44-IZ$44),(IY$44-Sheep!$R$322-Sheep!$N$254                                )&lt;=0),"WeanAlt2","")
&amp;IFERROR(IF(AND((IY$44-IY52                                                                                     )&gt;(IY$44-IZ$44),(IY$44-IY52                                                                                     )&lt;=0),"Join-"    &amp;IY51,""),"")
&amp;IFERROR(IF(AND((IY$44-IY52-INDEX(Sheep!$V$327:$V$334,IY51,1))&gt;(IY$44-IZ$44),(IY$44-IY52-INDEX(Sheep!$V$327:$V$334,IY51,1))&lt;=0),"Scan-"  &amp;IY51,""),"")
&amp;IFERROR(IF(AND((IY$44-IY52-150                                                                            )&gt;(IY$44-IZ$44),(IY$44-IY52-150                                                                             )&lt;=0),"Birth-" &amp;IY51,""),"")
&amp;IFERROR(IF(AND((IY$44-IY52-150-Sheep!$R$320                                           )&gt;(IY$44-IZ$44),(IY$44-IY52-150-Sheep!$R$320                                            )&lt;=0),"Wean-"&amp;IY51,""),"")
&amp;IFERROR(IF(AND((IY$44-IY52-150-Sheep!$R$321                                           )&gt;(IY$44-IZ$44),(IY$44-IY52-150-Sheep!$R$321                                            )&lt;=0),"Alt1-"   &amp;IY51,""),"")
&amp;IFERROR(IF(AND((IY$44-IY52-150-Sheep!$R$322                                           )&gt;(IY$44-IZ$44),(IY$44-IY52-150-Sheep!$R$322                                            )&lt;=0),"Alt2-"   &amp;IY51,""),"")</f>
        <v/>
      </c>
      <c r="IZ53" s="440" t="str">
        <f xml:space="preserve">                    IF(AND((IZ$44                                  -Sheep!$N$254                               )&gt;(IZ$44-JA$44),(IZ$44                                  -Sheep!$N$254                                )&lt;=0),"Born","")
&amp;                   IF(AND((IZ$44-Sheep!$R$320-Sheep!$N$254                                )&gt;(IZ$44-JA$44),(IZ$44-Sheep!$R$320-Sheep!$N$254                                )&lt;=0),"WeanStd","")
&amp;                   IF(AND((IZ$44-Sheep!$R$321-Sheep!$N$254                                )&gt;(IZ$44-JA$44),(IZ$44-Sheep!$R$321-Sheep!$N$254                                )&lt;=0),"WeanAlt1","")
&amp;                   IF(AND((IZ$44-Sheep!$R$322-Sheep!$N$254                                )&gt;(IZ$44-JA$44),(IZ$44-Sheep!$R$322-Sheep!$N$254                                )&lt;=0),"WeanAlt2","")
&amp;IFERROR(IF(AND((IZ$44-IZ52                                                                                     )&gt;(IZ$44-JA$44),(IZ$44-IZ52                                                                                     )&lt;=0),"Join-"    &amp;IZ51,""),"")
&amp;IFERROR(IF(AND((IZ$44-IZ52-INDEX(Sheep!$V$327:$V$334,IZ51,1))&gt;(IZ$44-JA$44),(IZ$44-IZ52-INDEX(Sheep!$V$327:$V$334,IZ51,1))&lt;=0),"Scan-"  &amp;IZ51,""),"")
&amp;IFERROR(IF(AND((IZ$44-IZ52-150                                                                            )&gt;(IZ$44-JA$44),(IZ$44-IZ52-150                                                                             )&lt;=0),"Birth-" &amp;IZ51,""),"")
&amp;IFERROR(IF(AND((IZ$44-IZ52-150-Sheep!$R$320                                           )&gt;(IZ$44-JA$44),(IZ$44-IZ52-150-Sheep!$R$320                                            )&lt;=0),"Wean-"&amp;IZ51,""),"")
&amp;IFERROR(IF(AND((IZ$44-IZ52-150-Sheep!$R$321                                           )&gt;(IZ$44-JA$44),(IZ$44-IZ52-150-Sheep!$R$321                                            )&lt;=0),"Alt1-"   &amp;IZ51,""),"")
&amp;IFERROR(IF(AND((IZ$44-IZ52-150-Sheep!$R$322                                           )&gt;(IZ$44-JA$44),(IZ$44-IZ52-150-Sheep!$R$322                                            )&lt;=0),"Alt2-"   &amp;IZ51,""),"")</f>
        <v>Wean-4</v>
      </c>
      <c r="JA53" s="440" t="str">
        <f xml:space="preserve">                    IF(AND((JA$44                                  -Sheep!$N$254                               )&gt;(JA$44-JB$44),(JA$44                                  -Sheep!$N$254                                )&lt;=0),"Born","")
&amp;                   IF(AND((JA$44-Sheep!$R$320-Sheep!$N$254                                )&gt;(JA$44-JB$44),(JA$44-Sheep!$R$320-Sheep!$N$254                                )&lt;=0),"WeanStd","")
&amp;                   IF(AND((JA$44-Sheep!$R$321-Sheep!$N$254                                )&gt;(JA$44-JB$44),(JA$44-Sheep!$R$321-Sheep!$N$254                                )&lt;=0),"WeanAlt1","")
&amp;                   IF(AND((JA$44-Sheep!$R$322-Sheep!$N$254                                )&gt;(JA$44-JB$44),(JA$44-Sheep!$R$322-Sheep!$N$254                                )&lt;=0),"WeanAlt2","")
&amp;IFERROR(IF(AND((JA$44-JA52                                                                                     )&gt;(JA$44-JB$44),(JA$44-JA52                                                                                     )&lt;=0),"Join-"    &amp;JA51,""),"")
&amp;IFERROR(IF(AND((JA$44-JA52-INDEX(Sheep!$V$327:$V$334,JA51,1))&gt;(JA$44-JB$44),(JA$44-JA52-INDEX(Sheep!$V$327:$V$334,JA51,1))&lt;=0),"Scan-"  &amp;JA51,""),"")
&amp;IFERROR(IF(AND((JA$44-JA52-150                                                                            )&gt;(JA$44-JB$44),(JA$44-JA52-150                                                                             )&lt;=0),"Birth-" &amp;JA51,""),"")
&amp;IFERROR(IF(AND((JA$44-JA52-150-Sheep!$R$320                                           )&gt;(JA$44-JB$44),(JA$44-JA52-150-Sheep!$R$320                                            )&lt;=0),"Wean-"&amp;JA51,""),"")
&amp;IFERROR(IF(AND((JA$44-JA52-150-Sheep!$R$321                                           )&gt;(JA$44-JB$44),(JA$44-JA52-150-Sheep!$R$321                                            )&lt;=0),"Alt1-"   &amp;JA51,""),"")
&amp;IFERROR(IF(AND((JA$44-JA52-150-Sheep!$R$322                                           )&gt;(JA$44-JB$44),(JA$44-JA52-150-Sheep!$R$322                                            )&lt;=0),"Alt2-"   &amp;JA51,""),"")</f>
        <v/>
      </c>
      <c r="JB53" s="440" t="str">
        <f xml:space="preserve">                    IF(AND((JB$44                                  -Sheep!$N$254                               )&gt;(JB$44-JC$44),(JB$44                                  -Sheep!$N$254                                )&lt;=0),"Born","")
&amp;                   IF(AND((JB$44-Sheep!$R$320-Sheep!$N$254                                )&gt;(JB$44-JC$44),(JB$44-Sheep!$R$320-Sheep!$N$254                                )&lt;=0),"WeanStd","")
&amp;                   IF(AND((JB$44-Sheep!$R$321-Sheep!$N$254                                )&gt;(JB$44-JC$44),(JB$44-Sheep!$R$321-Sheep!$N$254                                )&lt;=0),"WeanAlt1","")
&amp;                   IF(AND((JB$44-Sheep!$R$322-Sheep!$N$254                                )&gt;(JB$44-JC$44),(JB$44-Sheep!$R$322-Sheep!$N$254                                )&lt;=0),"WeanAlt2","")
&amp;IFERROR(IF(AND((JB$44-JB52                                                                                     )&gt;(JB$44-JC$44),(JB$44-JB52                                                                                     )&lt;=0),"Join-"    &amp;JB51,""),"")
&amp;IFERROR(IF(AND((JB$44-JB52-INDEX(Sheep!$V$327:$V$334,JB51,1))&gt;(JB$44-JC$44),(JB$44-JB52-INDEX(Sheep!$V$327:$V$334,JB51,1))&lt;=0),"Scan-"  &amp;JB51,""),"")
&amp;IFERROR(IF(AND((JB$44-JB52-150                                                                            )&gt;(JB$44-JC$44),(JB$44-JB52-150                                                                             )&lt;=0),"Birth-" &amp;JB51,""),"")
&amp;IFERROR(IF(AND((JB$44-JB52-150-Sheep!$R$320                                           )&gt;(JB$44-JC$44),(JB$44-JB52-150-Sheep!$R$320                                            )&lt;=0),"Wean-"&amp;JB51,""),"")
&amp;IFERROR(IF(AND((JB$44-JB52-150-Sheep!$R$321                                           )&gt;(JB$44-JC$44),(JB$44-JB52-150-Sheep!$R$321                                            )&lt;=0),"Alt1-"   &amp;JB51,""),"")
&amp;IFERROR(IF(AND((JB$44-JB52-150-Sheep!$R$322                                           )&gt;(JB$44-JC$44),(JB$44-JB52-150-Sheep!$R$322                                            )&lt;=0),"Alt2-"   &amp;JB51,""),"")</f>
        <v/>
      </c>
      <c r="JC53" s="440" t="str">
        <f xml:space="preserve">                    IF(AND((JC$44                                  -Sheep!$N$254                               )&gt;(JC$44-JD$44),(JC$44                                  -Sheep!$N$254                                )&lt;=0),"Born","")
&amp;                   IF(AND((JC$44-Sheep!$R$320-Sheep!$N$254                                )&gt;(JC$44-JD$44),(JC$44-Sheep!$R$320-Sheep!$N$254                                )&lt;=0),"WeanStd","")
&amp;                   IF(AND((JC$44-Sheep!$R$321-Sheep!$N$254                                )&gt;(JC$44-JD$44),(JC$44-Sheep!$R$321-Sheep!$N$254                                )&lt;=0),"WeanAlt1","")
&amp;                   IF(AND((JC$44-Sheep!$R$322-Sheep!$N$254                                )&gt;(JC$44-JD$44),(JC$44-Sheep!$R$322-Sheep!$N$254                                )&lt;=0),"WeanAlt2","")
&amp;IFERROR(IF(AND((JC$44-JC52                                                                                     )&gt;(JC$44-JD$44),(JC$44-JC52                                                                                     )&lt;=0),"Join-"    &amp;JC51,""),"")
&amp;IFERROR(IF(AND((JC$44-JC52-INDEX(Sheep!$V$327:$V$334,JC51,1))&gt;(JC$44-JD$44),(JC$44-JC52-INDEX(Sheep!$V$327:$V$334,JC51,1))&lt;=0),"Scan-"  &amp;JC51,""),"")
&amp;IFERROR(IF(AND((JC$44-JC52-150                                                                            )&gt;(JC$44-JD$44),(JC$44-JC52-150                                                                             )&lt;=0),"Birth-" &amp;JC51,""),"")
&amp;IFERROR(IF(AND((JC$44-JC52-150-Sheep!$R$320                                           )&gt;(JC$44-JD$44),(JC$44-JC52-150-Sheep!$R$320                                            )&lt;=0),"Wean-"&amp;JC51,""),"")
&amp;IFERROR(IF(AND((JC$44-JC52-150-Sheep!$R$321                                           )&gt;(JC$44-JD$44),(JC$44-JC52-150-Sheep!$R$321                                            )&lt;=0),"Alt1-"   &amp;JC51,""),"")
&amp;IFERROR(IF(AND((JC$44-JC52-150-Sheep!$R$322                                           )&gt;(JC$44-JD$44),(JC$44-JC52-150-Sheep!$R$322                                            )&lt;=0),"Alt2-"   &amp;JC51,""),"")</f>
        <v/>
      </c>
      <c r="JD53" s="440" t="str">
        <f xml:space="preserve">                    IF(AND((JD$44                                  -Sheep!$N$254                               )&gt;(JD$44-JE$44),(JD$44                                  -Sheep!$N$254                                )&lt;=0),"Born","")
&amp;                   IF(AND((JD$44-Sheep!$R$320-Sheep!$N$254                                )&gt;(JD$44-JE$44),(JD$44-Sheep!$R$320-Sheep!$N$254                                )&lt;=0),"WeanStd","")
&amp;                   IF(AND((JD$44-Sheep!$R$321-Sheep!$N$254                                )&gt;(JD$44-JE$44),(JD$44-Sheep!$R$321-Sheep!$N$254                                )&lt;=0),"WeanAlt1","")
&amp;                   IF(AND((JD$44-Sheep!$R$322-Sheep!$N$254                                )&gt;(JD$44-JE$44),(JD$44-Sheep!$R$322-Sheep!$N$254                                )&lt;=0),"WeanAlt2","")
&amp;IFERROR(IF(AND((JD$44-JD52                                                                                     )&gt;(JD$44-JE$44),(JD$44-JD52                                                                                     )&lt;=0),"Join-"    &amp;JD51,""),"")
&amp;IFERROR(IF(AND((JD$44-JD52-INDEX(Sheep!$V$327:$V$334,JD51,1))&gt;(JD$44-JE$44),(JD$44-JD52-INDEX(Sheep!$V$327:$V$334,JD51,1))&lt;=0),"Scan-"  &amp;JD51,""),"")
&amp;IFERROR(IF(AND((JD$44-JD52-150                                                                            )&gt;(JD$44-JE$44),(JD$44-JD52-150                                                                             )&lt;=0),"Birth-" &amp;JD51,""),"")
&amp;IFERROR(IF(AND((JD$44-JD52-150-Sheep!$R$320                                           )&gt;(JD$44-JE$44),(JD$44-JD52-150-Sheep!$R$320                                            )&lt;=0),"Wean-"&amp;JD51,""),"")
&amp;IFERROR(IF(AND((JD$44-JD52-150-Sheep!$R$321                                           )&gt;(JD$44-JE$44),(JD$44-JD52-150-Sheep!$R$321                                            )&lt;=0),"Alt1-"   &amp;JD51,""),"")
&amp;IFERROR(IF(AND((JD$44-JD52-150-Sheep!$R$322                                           )&gt;(JD$44-JE$44),(JD$44-JD52-150-Sheep!$R$322                                            )&lt;=0),"Alt2-"   &amp;JD51,""),"")</f>
        <v/>
      </c>
      <c r="JE53" s="440" t="str">
        <f xml:space="preserve">                    IF(AND((JE$44                                  -Sheep!$N$254                               )&gt;(JE$44-JF$44),(JE$44                                  -Sheep!$N$254                                )&lt;=0),"Born","")
&amp;                   IF(AND((JE$44-Sheep!$R$320-Sheep!$N$254                                )&gt;(JE$44-JF$44),(JE$44-Sheep!$R$320-Sheep!$N$254                                )&lt;=0),"WeanStd","")
&amp;                   IF(AND((JE$44-Sheep!$R$321-Sheep!$N$254                                )&gt;(JE$44-JF$44),(JE$44-Sheep!$R$321-Sheep!$N$254                                )&lt;=0),"WeanAlt1","")
&amp;                   IF(AND((JE$44-Sheep!$R$322-Sheep!$N$254                                )&gt;(JE$44-JF$44),(JE$44-Sheep!$R$322-Sheep!$N$254                                )&lt;=0),"WeanAlt2","")
&amp;IFERROR(IF(AND((JE$44-JE52                                                                                     )&gt;(JE$44-JF$44),(JE$44-JE52                                                                                     )&lt;=0),"Join-"    &amp;JE51,""),"")
&amp;IFERROR(IF(AND((JE$44-JE52-INDEX(Sheep!$V$327:$V$334,JE51,1))&gt;(JE$44-JF$44),(JE$44-JE52-INDEX(Sheep!$V$327:$V$334,JE51,1))&lt;=0),"Scan-"  &amp;JE51,""),"")
&amp;IFERROR(IF(AND((JE$44-JE52-150                                                                            )&gt;(JE$44-JF$44),(JE$44-JE52-150                                                                             )&lt;=0),"Birth-" &amp;JE51,""),"")
&amp;IFERROR(IF(AND((JE$44-JE52-150-Sheep!$R$320                                           )&gt;(JE$44-JF$44),(JE$44-JE52-150-Sheep!$R$320                                            )&lt;=0),"Wean-"&amp;JE51,""),"")
&amp;IFERROR(IF(AND((JE$44-JE52-150-Sheep!$R$321                                           )&gt;(JE$44-JF$44),(JE$44-JE52-150-Sheep!$R$321                                            )&lt;=0),"Alt1-"   &amp;JE51,""),"")
&amp;IFERROR(IF(AND((JE$44-JE52-150-Sheep!$R$322                                           )&gt;(JE$44-JF$44),(JE$44-JE52-150-Sheep!$R$322                                            )&lt;=0),"Alt2-"   &amp;JE51,""),"")</f>
        <v>Alt1-4</v>
      </c>
      <c r="JF53" s="440" t="str">
        <f xml:space="preserve">                    IF(AND((JF$44                                  -Sheep!$N$254                               )&gt;(JF$44-JG$44),(JF$44                                  -Sheep!$N$254                                )&lt;=0),"Born","")
&amp;                   IF(AND((JF$44-Sheep!$R$320-Sheep!$N$254                                )&gt;(JF$44-JG$44),(JF$44-Sheep!$R$320-Sheep!$N$254                                )&lt;=0),"WeanStd","")
&amp;                   IF(AND((JF$44-Sheep!$R$321-Sheep!$N$254                                )&gt;(JF$44-JG$44),(JF$44-Sheep!$R$321-Sheep!$N$254                                )&lt;=0),"WeanAlt1","")
&amp;                   IF(AND((JF$44-Sheep!$R$322-Sheep!$N$254                                )&gt;(JF$44-JG$44),(JF$44-Sheep!$R$322-Sheep!$N$254                                )&lt;=0),"WeanAlt2","")
&amp;IFERROR(IF(AND((JF$44-JF52                                                                                     )&gt;(JF$44-JG$44),(JF$44-JF52                                                                                     )&lt;=0),"Join-"    &amp;JF51,""),"")
&amp;IFERROR(IF(AND((JF$44-JF52-INDEX(Sheep!$V$327:$V$334,JF51,1))&gt;(JF$44-JG$44),(JF$44-JF52-INDEX(Sheep!$V$327:$V$334,JF51,1))&lt;=0),"Scan-"  &amp;JF51,""),"")
&amp;IFERROR(IF(AND((JF$44-JF52-150                                                                            )&gt;(JF$44-JG$44),(JF$44-JF52-150                                                                             )&lt;=0),"Birth-" &amp;JF51,""),"")
&amp;IFERROR(IF(AND((JF$44-JF52-150-Sheep!$R$320                                           )&gt;(JF$44-JG$44),(JF$44-JF52-150-Sheep!$R$320                                            )&lt;=0),"Wean-"&amp;JF51,""),"")
&amp;IFERROR(IF(AND((JF$44-JF52-150-Sheep!$R$321                                           )&gt;(JF$44-JG$44),(JF$44-JF52-150-Sheep!$R$321                                            )&lt;=0),"Alt1-"   &amp;JF51,""),"")
&amp;IFERROR(IF(AND((JF$44-JF52-150-Sheep!$R$322                                           )&gt;(JF$44-JG$44),(JF$44-JF52-150-Sheep!$R$322                                            )&lt;=0),"Alt2-"   &amp;JF51,""),"")</f>
        <v/>
      </c>
      <c r="JG53" s="440" t="str">
        <f xml:space="preserve">                    IF(AND((JG$44                                  -Sheep!$N$254                               )&gt;(JG$44-JH$44),(JG$44                                  -Sheep!$N$254                                )&lt;=0),"Born","")
&amp;                   IF(AND((JG$44-Sheep!$R$320-Sheep!$N$254                                )&gt;(JG$44-JH$44),(JG$44-Sheep!$R$320-Sheep!$N$254                                )&lt;=0),"WeanStd","")
&amp;                   IF(AND((JG$44-Sheep!$R$321-Sheep!$N$254                                )&gt;(JG$44-JH$44),(JG$44-Sheep!$R$321-Sheep!$N$254                                )&lt;=0),"WeanAlt1","")
&amp;                   IF(AND((JG$44-Sheep!$R$322-Sheep!$N$254                                )&gt;(JG$44-JH$44),(JG$44-Sheep!$R$322-Sheep!$N$254                                )&lt;=0),"WeanAlt2","")
&amp;IFERROR(IF(AND((JG$44-JG52                                                                                     )&gt;(JG$44-JH$44),(JG$44-JG52                                                                                     )&lt;=0),"Join-"    &amp;JG51,""),"")
&amp;IFERROR(IF(AND((JG$44-JG52-INDEX(Sheep!$V$327:$V$334,JG51,1))&gt;(JG$44-JH$44),(JG$44-JG52-INDEX(Sheep!$V$327:$V$334,JG51,1))&lt;=0),"Scan-"  &amp;JG51,""),"")
&amp;IFERROR(IF(AND((JG$44-JG52-150                                                                            )&gt;(JG$44-JH$44),(JG$44-JG52-150                                                                             )&lt;=0),"Birth-" &amp;JG51,""),"")
&amp;IFERROR(IF(AND((JG$44-JG52-150-Sheep!$R$320                                           )&gt;(JG$44-JH$44),(JG$44-JG52-150-Sheep!$R$320                                            )&lt;=0),"Wean-"&amp;JG51,""),"")
&amp;IFERROR(IF(AND((JG$44-JG52-150-Sheep!$R$321                                           )&gt;(JG$44-JH$44),(JG$44-JG52-150-Sheep!$R$321                                            )&lt;=0),"Alt1-"   &amp;JG51,""),"")
&amp;IFERROR(IF(AND((JG$44-JG52-150-Sheep!$R$322                                           )&gt;(JG$44-JH$44),(JG$44-JG52-150-Sheep!$R$322                                            )&lt;=0),"Alt2-"   &amp;JG51,""),"")</f>
        <v/>
      </c>
      <c r="JH53" s="440" t="str">
        <f xml:space="preserve">                    IF(AND((JH$44                                  -Sheep!$N$254                               )&gt;(JH$44-JI$44),(JH$44                                  -Sheep!$N$254                                )&lt;=0),"Born","")
&amp;                   IF(AND((JH$44-Sheep!$R$320-Sheep!$N$254                                )&gt;(JH$44-JI$44),(JH$44-Sheep!$R$320-Sheep!$N$254                                )&lt;=0),"WeanStd","")
&amp;                   IF(AND((JH$44-Sheep!$R$321-Sheep!$N$254                                )&gt;(JH$44-JI$44),(JH$44-Sheep!$R$321-Sheep!$N$254                                )&lt;=0),"WeanAlt1","")
&amp;                   IF(AND((JH$44-Sheep!$R$322-Sheep!$N$254                                )&gt;(JH$44-JI$44),(JH$44-Sheep!$R$322-Sheep!$N$254                                )&lt;=0),"WeanAlt2","")
&amp;IFERROR(IF(AND((JH$44-JH52                                                                                     )&gt;(JH$44-JI$44),(JH$44-JH52                                                                                     )&lt;=0),"Join-"    &amp;JH51,""),"")
&amp;IFERROR(IF(AND((JH$44-JH52-INDEX(Sheep!$V$327:$V$334,JH51,1))&gt;(JH$44-JI$44),(JH$44-JH52-INDEX(Sheep!$V$327:$V$334,JH51,1))&lt;=0),"Scan-"  &amp;JH51,""),"")
&amp;IFERROR(IF(AND((JH$44-JH52-150                                                                            )&gt;(JH$44-JI$44),(JH$44-JH52-150                                                                             )&lt;=0),"Birth-" &amp;JH51,""),"")
&amp;IFERROR(IF(AND((JH$44-JH52-150-Sheep!$R$320                                           )&gt;(JH$44-JI$44),(JH$44-JH52-150-Sheep!$R$320                                            )&lt;=0),"Wean-"&amp;JH51,""),"")
&amp;IFERROR(IF(AND((JH$44-JH52-150-Sheep!$R$321                                           )&gt;(JH$44-JI$44),(JH$44-JH52-150-Sheep!$R$321                                            )&lt;=0),"Alt1-"   &amp;JH51,""),"")
&amp;IFERROR(IF(AND((JH$44-JH52-150-Sheep!$R$322                                           )&gt;(JH$44-JI$44),(JH$44-JH52-150-Sheep!$R$322                                            )&lt;=0),"Alt2-"   &amp;JH51,""),"")</f>
        <v/>
      </c>
      <c r="JI53" s="440" t="str">
        <f xml:space="preserve">                    IF(AND((JI$44                                  -Sheep!$N$254                               )&gt;(JI$44-JJ$44),(JI$44                                  -Sheep!$N$254                                )&lt;=0),"Born","")
&amp;                   IF(AND((JI$44-Sheep!$R$320-Sheep!$N$254                                )&gt;(JI$44-JJ$44),(JI$44-Sheep!$R$320-Sheep!$N$254                                )&lt;=0),"WeanStd","")
&amp;                   IF(AND((JI$44-Sheep!$R$321-Sheep!$N$254                                )&gt;(JI$44-JJ$44),(JI$44-Sheep!$R$321-Sheep!$N$254                                )&lt;=0),"WeanAlt1","")
&amp;                   IF(AND((JI$44-Sheep!$R$322-Sheep!$N$254                                )&gt;(JI$44-JJ$44),(JI$44-Sheep!$R$322-Sheep!$N$254                                )&lt;=0),"WeanAlt2","")
&amp;IFERROR(IF(AND((JI$44-JI52                                                                                     )&gt;(JI$44-JJ$44),(JI$44-JI52                                                                                     )&lt;=0),"Join-"    &amp;JI51,""),"")
&amp;IFERROR(IF(AND((JI$44-JI52-INDEX(Sheep!$V$327:$V$334,JI51,1))&gt;(JI$44-JJ$44),(JI$44-JI52-INDEX(Sheep!$V$327:$V$334,JI51,1))&lt;=0),"Scan-"  &amp;JI51,""),"")
&amp;IFERROR(IF(AND((JI$44-JI52-150                                                                            )&gt;(JI$44-JJ$44),(JI$44-JI52-150                                                                             )&lt;=0),"Birth-" &amp;JI51,""),"")
&amp;IFERROR(IF(AND((JI$44-JI52-150-Sheep!$R$320                                           )&gt;(JI$44-JJ$44),(JI$44-JI52-150-Sheep!$R$320                                            )&lt;=0),"Wean-"&amp;JI51,""),"")
&amp;IFERROR(IF(AND((JI$44-JI52-150-Sheep!$R$321                                           )&gt;(JI$44-JJ$44),(JI$44-JI52-150-Sheep!$R$321                                            )&lt;=0),"Alt1-"   &amp;JI51,""),"")
&amp;IFERROR(IF(AND((JI$44-JI52-150-Sheep!$R$322                                           )&gt;(JI$44-JJ$44),(JI$44-JI52-150-Sheep!$R$322                                            )&lt;=0),"Alt2-"   &amp;JI51,""),"")</f>
        <v>Alt2-4</v>
      </c>
      <c r="JJ53" s="440" t="str">
        <f xml:space="preserve">                    IF(AND((JJ$44                                  -Sheep!$N$254                               )&gt;(JJ$44-JK$44),(JJ$44                                  -Sheep!$N$254                                )&lt;=0),"Born","")
&amp;                   IF(AND((JJ$44-Sheep!$R$320-Sheep!$N$254                                )&gt;(JJ$44-JK$44),(JJ$44-Sheep!$R$320-Sheep!$N$254                                )&lt;=0),"WeanStd","")
&amp;                   IF(AND((JJ$44-Sheep!$R$321-Sheep!$N$254                                )&gt;(JJ$44-JK$44),(JJ$44-Sheep!$R$321-Sheep!$N$254                                )&lt;=0),"WeanAlt1","")
&amp;                   IF(AND((JJ$44-Sheep!$R$322-Sheep!$N$254                                )&gt;(JJ$44-JK$44),(JJ$44-Sheep!$R$322-Sheep!$N$254                                )&lt;=0),"WeanAlt2","")
&amp;IFERROR(IF(AND((JJ$44-JJ52                                                                                     )&gt;(JJ$44-JK$44),(JJ$44-JJ52                                                                                     )&lt;=0),"Join-"    &amp;JJ51,""),"")
&amp;IFERROR(IF(AND((JJ$44-JJ52-INDEX(Sheep!$V$327:$V$334,JJ51,1))&gt;(JJ$44-JK$44),(JJ$44-JJ52-INDEX(Sheep!$V$327:$V$334,JJ51,1))&lt;=0),"Scan-"  &amp;JJ51,""),"")
&amp;IFERROR(IF(AND((JJ$44-JJ52-150                                                                            )&gt;(JJ$44-JK$44),(JJ$44-JJ52-150                                                                             )&lt;=0),"Birth-" &amp;JJ51,""),"")
&amp;IFERROR(IF(AND((JJ$44-JJ52-150-Sheep!$R$320                                           )&gt;(JJ$44-JK$44),(JJ$44-JJ52-150-Sheep!$R$320                                            )&lt;=0),"Wean-"&amp;JJ51,""),"")
&amp;IFERROR(IF(AND((JJ$44-JJ52-150-Sheep!$R$321                                           )&gt;(JJ$44-JK$44),(JJ$44-JJ52-150-Sheep!$R$321                                            )&lt;=0),"Alt1-"   &amp;JJ51,""),"")
&amp;IFERROR(IF(AND((JJ$44-JJ52-150-Sheep!$R$322                                           )&gt;(JJ$44-JK$44),(JJ$44-JJ52-150-Sheep!$R$322                                            )&lt;=0),"Alt2-"   &amp;JJ51,""),"")</f>
        <v/>
      </c>
      <c r="JK53" s="440" t="str">
        <f xml:space="preserve">                    IF(AND((JK$44                                  -Sheep!$N$254                               )&gt;(JK$44-JL$44),(JK$44                                  -Sheep!$N$254                                )&lt;=0),"Born","")
&amp;                   IF(AND((JK$44-Sheep!$R$320-Sheep!$N$254                                )&gt;(JK$44-JL$44),(JK$44-Sheep!$R$320-Sheep!$N$254                                )&lt;=0),"WeanStd","")
&amp;                   IF(AND((JK$44-Sheep!$R$321-Sheep!$N$254                                )&gt;(JK$44-JL$44),(JK$44-Sheep!$R$321-Sheep!$N$254                                )&lt;=0),"WeanAlt1","")
&amp;                   IF(AND((JK$44-Sheep!$R$322-Sheep!$N$254                                )&gt;(JK$44-JL$44),(JK$44-Sheep!$R$322-Sheep!$N$254                                )&lt;=0),"WeanAlt2","")
&amp;IFERROR(IF(AND((JK$44-JK52                                                                                     )&gt;(JK$44-JL$44),(JK$44-JK52                                                                                     )&lt;=0),"Join-"    &amp;JK51,""),"")
&amp;IFERROR(IF(AND((JK$44-JK52-INDEX(Sheep!$V$327:$V$334,JK51,1))&gt;(JK$44-JL$44),(JK$44-JK52-INDEX(Sheep!$V$327:$V$334,JK51,1))&lt;=0),"Scan-"  &amp;JK51,""),"")
&amp;IFERROR(IF(AND((JK$44-JK52-150                                                                            )&gt;(JK$44-JL$44),(JK$44-JK52-150                                                                             )&lt;=0),"Birth-" &amp;JK51,""),"")
&amp;IFERROR(IF(AND((JK$44-JK52-150-Sheep!$R$320                                           )&gt;(JK$44-JL$44),(JK$44-JK52-150-Sheep!$R$320                                            )&lt;=0),"Wean-"&amp;JK51,""),"")
&amp;IFERROR(IF(AND((JK$44-JK52-150-Sheep!$R$321                                           )&gt;(JK$44-JL$44),(JK$44-JK52-150-Sheep!$R$321                                            )&lt;=0),"Alt1-"   &amp;JK51,""),"")
&amp;IFERROR(IF(AND((JK$44-JK52-150-Sheep!$R$322                                           )&gt;(JK$44-JL$44),(JK$44-JK52-150-Sheep!$R$322                                            )&lt;=0),"Alt2-"   &amp;JK51,""),"")</f>
        <v/>
      </c>
      <c r="JL53" s="440" t="str">
        <f xml:space="preserve">                    IF(AND((JL$44                                  -Sheep!$N$254                               )&gt;(JL$44-JM$44),(JL$44                                  -Sheep!$N$254                                )&lt;=0),"Born","")
&amp;                   IF(AND((JL$44-Sheep!$R$320-Sheep!$N$254                                )&gt;(JL$44-JM$44),(JL$44-Sheep!$R$320-Sheep!$N$254                                )&lt;=0),"WeanStd","")
&amp;                   IF(AND((JL$44-Sheep!$R$321-Sheep!$N$254                                )&gt;(JL$44-JM$44),(JL$44-Sheep!$R$321-Sheep!$N$254                                )&lt;=0),"WeanAlt1","")
&amp;                   IF(AND((JL$44-Sheep!$R$322-Sheep!$N$254                                )&gt;(JL$44-JM$44),(JL$44-Sheep!$R$322-Sheep!$N$254                                )&lt;=0),"WeanAlt2","")
&amp;IFERROR(IF(AND((JL$44-JL52                                                                                     )&gt;(JL$44-JM$44),(JL$44-JL52                                                                                     )&lt;=0),"Join-"    &amp;JL51,""),"")
&amp;IFERROR(IF(AND((JL$44-JL52-INDEX(Sheep!$V$327:$V$334,JL51,1))&gt;(JL$44-JM$44),(JL$44-JL52-INDEX(Sheep!$V$327:$V$334,JL51,1))&lt;=0),"Scan-"  &amp;JL51,""),"")
&amp;IFERROR(IF(AND((JL$44-JL52-150                                                                            )&gt;(JL$44-JM$44),(JL$44-JL52-150                                                                             )&lt;=0),"Birth-" &amp;JL51,""),"")
&amp;IFERROR(IF(AND((JL$44-JL52-150-Sheep!$R$320                                           )&gt;(JL$44-JM$44),(JL$44-JL52-150-Sheep!$R$320                                            )&lt;=0),"Wean-"&amp;JL51,""),"")
&amp;IFERROR(IF(AND((JL$44-JL52-150-Sheep!$R$321                                           )&gt;(JL$44-JM$44),(JL$44-JL52-150-Sheep!$R$321                                            )&lt;=0),"Alt1-"   &amp;JL51,""),"")
&amp;IFERROR(IF(AND((JL$44-JL52-150-Sheep!$R$322                                           )&gt;(JL$44-JM$44),(JL$44-JL52-150-Sheep!$R$322                                            )&lt;=0),"Alt2-"   &amp;JL51,""),"")</f>
        <v/>
      </c>
      <c r="JM53" s="440" t="str">
        <f xml:space="preserve">                    IF(AND((JM$44                                  -Sheep!$N$254                               )&gt;(JM$44-JN$44),(JM$44                                  -Sheep!$N$254                                )&lt;=0),"Born","")
&amp;                   IF(AND((JM$44-Sheep!$R$320-Sheep!$N$254                                )&gt;(JM$44-JN$44),(JM$44-Sheep!$R$320-Sheep!$N$254                                )&lt;=0),"WeanStd","")
&amp;                   IF(AND((JM$44-Sheep!$R$321-Sheep!$N$254                                )&gt;(JM$44-JN$44),(JM$44-Sheep!$R$321-Sheep!$N$254                                )&lt;=0),"WeanAlt1","")
&amp;                   IF(AND((JM$44-Sheep!$R$322-Sheep!$N$254                                )&gt;(JM$44-JN$44),(JM$44-Sheep!$R$322-Sheep!$N$254                                )&lt;=0),"WeanAlt2","")
&amp;IFERROR(IF(AND((JM$44-JM52                                                                                     )&gt;(JM$44-JN$44),(JM$44-JM52                                                                                     )&lt;=0),"Join-"    &amp;JM51,""),"")
&amp;IFERROR(IF(AND((JM$44-JM52-INDEX(Sheep!$V$327:$V$334,JM51,1))&gt;(JM$44-JN$44),(JM$44-JM52-INDEX(Sheep!$V$327:$V$334,JM51,1))&lt;=0),"Scan-"  &amp;JM51,""),"")
&amp;IFERROR(IF(AND((JM$44-JM52-150                                                                            )&gt;(JM$44-JN$44),(JM$44-JM52-150                                                                             )&lt;=0),"Birth-" &amp;JM51,""),"")
&amp;IFERROR(IF(AND((JM$44-JM52-150-Sheep!$R$320                                           )&gt;(JM$44-JN$44),(JM$44-JM52-150-Sheep!$R$320                                            )&lt;=0),"Wean-"&amp;JM51,""),"")
&amp;IFERROR(IF(AND((JM$44-JM52-150-Sheep!$R$321                                           )&gt;(JM$44-JN$44),(JM$44-JM52-150-Sheep!$R$321                                            )&lt;=0),"Alt1-"   &amp;JM51,""),"")
&amp;IFERROR(IF(AND((JM$44-JM52-150-Sheep!$R$322                                           )&gt;(JM$44-JN$44),(JM$44-JM52-150-Sheep!$R$322                                            )&lt;=0),"Alt2-"   &amp;JM51,""),"")</f>
        <v/>
      </c>
      <c r="JN53" s="440" t="str">
        <f xml:space="preserve">                    IF(AND((JN$44                                  -Sheep!$N$254                               )&gt;(JN$44-JO$44),(JN$44                                  -Sheep!$N$254                                )&lt;=0),"Born","")
&amp;                   IF(AND((JN$44-Sheep!$R$320-Sheep!$N$254                                )&gt;(JN$44-JO$44),(JN$44-Sheep!$R$320-Sheep!$N$254                                )&lt;=0),"WeanStd","")
&amp;                   IF(AND((JN$44-Sheep!$R$321-Sheep!$N$254                                )&gt;(JN$44-JO$44),(JN$44-Sheep!$R$321-Sheep!$N$254                                )&lt;=0),"WeanAlt1","")
&amp;                   IF(AND((JN$44-Sheep!$R$322-Sheep!$N$254                                )&gt;(JN$44-JO$44),(JN$44-Sheep!$R$322-Sheep!$N$254                                )&lt;=0),"WeanAlt2","")
&amp;IFERROR(IF(AND((JN$44-JN52                                                                                     )&gt;(JN$44-JO$44),(JN$44-JN52                                                                                     )&lt;=0),"Join-"    &amp;JN51,""),"")
&amp;IFERROR(IF(AND((JN$44-JN52-INDEX(Sheep!$V$327:$V$334,JN51,1))&gt;(JN$44-JO$44),(JN$44-JN52-INDEX(Sheep!$V$327:$V$334,JN51,1))&lt;=0),"Scan-"  &amp;JN51,""),"")
&amp;IFERROR(IF(AND((JN$44-JN52-150                                                                            )&gt;(JN$44-JO$44),(JN$44-JN52-150                                                                             )&lt;=0),"Birth-" &amp;JN51,""),"")
&amp;IFERROR(IF(AND((JN$44-JN52-150-Sheep!$R$320                                           )&gt;(JN$44-JO$44),(JN$44-JN52-150-Sheep!$R$320                                            )&lt;=0),"Wean-"&amp;JN51,""),"")
&amp;IFERROR(IF(AND((JN$44-JN52-150-Sheep!$R$321                                           )&gt;(JN$44-JO$44),(JN$44-JN52-150-Sheep!$R$321                                            )&lt;=0),"Alt1-"   &amp;JN51,""),"")
&amp;IFERROR(IF(AND((JN$44-JN52-150-Sheep!$R$322                                           )&gt;(JN$44-JO$44),(JN$44-JN52-150-Sheep!$R$322                                            )&lt;=0),"Alt2-"   &amp;JN51,""),"")</f>
        <v/>
      </c>
      <c r="JO53" s="440" t="str">
        <f xml:space="preserve">                    IF(AND((JO$44                                  -Sheep!$N$254                               )&gt;(JO$44-JP$44),(JO$44                                  -Sheep!$N$254                                )&lt;=0),"Born","")
&amp;                   IF(AND((JO$44-Sheep!$R$320-Sheep!$N$254                                )&gt;(JO$44-JP$44),(JO$44-Sheep!$R$320-Sheep!$N$254                                )&lt;=0),"WeanStd","")
&amp;                   IF(AND((JO$44-Sheep!$R$321-Sheep!$N$254                                )&gt;(JO$44-JP$44),(JO$44-Sheep!$R$321-Sheep!$N$254                                )&lt;=0),"WeanAlt1","")
&amp;                   IF(AND((JO$44-Sheep!$R$322-Sheep!$N$254                                )&gt;(JO$44-JP$44),(JO$44-Sheep!$R$322-Sheep!$N$254                                )&lt;=0),"WeanAlt2","")
&amp;IFERROR(IF(AND((JO$44-JO52                                                                                     )&gt;(JO$44-JP$44),(JO$44-JO52                                                                                     )&lt;=0),"Join-"    &amp;JO51,""),"")
&amp;IFERROR(IF(AND((JO$44-JO52-INDEX(Sheep!$V$327:$V$334,JO51,1))&gt;(JO$44-JP$44),(JO$44-JO52-INDEX(Sheep!$V$327:$V$334,JO51,1))&lt;=0),"Scan-"  &amp;JO51,""),"")
&amp;IFERROR(IF(AND((JO$44-JO52-150                                                                            )&gt;(JO$44-JP$44),(JO$44-JO52-150                                                                             )&lt;=0),"Birth-" &amp;JO51,""),"")
&amp;IFERROR(IF(AND((JO$44-JO52-150-Sheep!$R$320                                           )&gt;(JO$44-JP$44),(JO$44-JO52-150-Sheep!$R$320                                            )&lt;=0),"Wean-"&amp;JO51,""),"")
&amp;IFERROR(IF(AND((JO$44-JO52-150-Sheep!$R$321                                           )&gt;(JO$44-JP$44),(JO$44-JO52-150-Sheep!$R$321                                            )&lt;=0),"Alt1-"   &amp;JO51,""),"")
&amp;IFERROR(IF(AND((JO$44-JO52-150-Sheep!$R$322                                           )&gt;(JO$44-JP$44),(JO$44-JO52-150-Sheep!$R$322                                            )&lt;=0),"Alt2-"   &amp;JO51,""),"")</f>
        <v/>
      </c>
      <c r="JP53" s="440" t="str">
        <f xml:space="preserve">                    IF(AND((JP$44                                  -Sheep!$N$254                               )&gt;(JP$44-JQ$44),(JP$44                                  -Sheep!$N$254                                )&lt;=0),"Born","")
&amp;                   IF(AND((JP$44-Sheep!$R$320-Sheep!$N$254                                )&gt;(JP$44-JQ$44),(JP$44-Sheep!$R$320-Sheep!$N$254                                )&lt;=0),"WeanStd","")
&amp;                   IF(AND((JP$44-Sheep!$R$321-Sheep!$N$254                                )&gt;(JP$44-JQ$44),(JP$44-Sheep!$R$321-Sheep!$N$254                                )&lt;=0),"WeanAlt1","")
&amp;                   IF(AND((JP$44-Sheep!$R$322-Sheep!$N$254                                )&gt;(JP$44-JQ$44),(JP$44-Sheep!$R$322-Sheep!$N$254                                )&lt;=0),"WeanAlt2","")
&amp;IFERROR(IF(AND((JP$44-JP52                                                                                     )&gt;(JP$44-JQ$44),(JP$44-JP52                                                                                     )&lt;=0),"Join-"    &amp;JP51,""),"")
&amp;IFERROR(IF(AND((JP$44-JP52-INDEX(Sheep!$V$327:$V$334,JP51,1))&gt;(JP$44-JQ$44),(JP$44-JP52-INDEX(Sheep!$V$327:$V$334,JP51,1))&lt;=0),"Scan-"  &amp;JP51,""),"")
&amp;IFERROR(IF(AND((JP$44-JP52-150                                                                            )&gt;(JP$44-JQ$44),(JP$44-JP52-150                                                                             )&lt;=0),"Birth-" &amp;JP51,""),"")
&amp;IFERROR(IF(AND((JP$44-JP52-150-Sheep!$R$320                                           )&gt;(JP$44-JQ$44),(JP$44-JP52-150-Sheep!$R$320                                            )&lt;=0),"Wean-"&amp;JP51,""),"")
&amp;IFERROR(IF(AND((JP$44-JP52-150-Sheep!$R$321                                           )&gt;(JP$44-JQ$44),(JP$44-JP52-150-Sheep!$R$321                                            )&lt;=0),"Alt1-"   &amp;JP51,""),"")
&amp;IFERROR(IF(AND((JP$44-JP52-150-Sheep!$R$322                                           )&gt;(JP$44-JQ$44),(JP$44-JP52-150-Sheep!$R$322                                            )&lt;=0),"Alt2-"   &amp;JP51,""),"")</f>
        <v/>
      </c>
      <c r="JQ53" s="440" t="str">
        <f xml:space="preserve">                    IF(AND((JQ$44                                  -Sheep!$N$254                               )&gt;(JQ$44-JR$44),(JQ$44                                  -Sheep!$N$254                                )&lt;=0),"Born","")
&amp;                   IF(AND((JQ$44-Sheep!$R$320-Sheep!$N$254                                )&gt;(JQ$44-JR$44),(JQ$44-Sheep!$R$320-Sheep!$N$254                                )&lt;=0),"WeanStd","")
&amp;                   IF(AND((JQ$44-Sheep!$R$321-Sheep!$N$254                                )&gt;(JQ$44-JR$44),(JQ$44-Sheep!$R$321-Sheep!$N$254                                )&lt;=0),"WeanAlt1","")
&amp;                   IF(AND((JQ$44-Sheep!$R$322-Sheep!$N$254                                )&gt;(JQ$44-JR$44),(JQ$44-Sheep!$R$322-Sheep!$N$254                                )&lt;=0),"WeanAlt2","")
&amp;IFERROR(IF(AND((JQ$44-JQ52                                                                                     )&gt;(JQ$44-JR$44),(JQ$44-JQ52                                                                                     )&lt;=0),"Join-"    &amp;JQ51,""),"")
&amp;IFERROR(IF(AND((JQ$44-JQ52-INDEX(Sheep!$V$327:$V$334,JQ51,1))&gt;(JQ$44-JR$44),(JQ$44-JQ52-INDEX(Sheep!$V$327:$V$334,JQ51,1))&lt;=0),"Scan-"  &amp;JQ51,""),"")
&amp;IFERROR(IF(AND((JQ$44-JQ52-150                                                                            )&gt;(JQ$44-JR$44),(JQ$44-JQ52-150                                                                             )&lt;=0),"Birth-" &amp;JQ51,""),"")
&amp;IFERROR(IF(AND((JQ$44-JQ52-150-Sheep!$R$320                                           )&gt;(JQ$44-JR$44),(JQ$44-JQ52-150-Sheep!$R$320                                            )&lt;=0),"Wean-"&amp;JQ51,""),"")
&amp;IFERROR(IF(AND((JQ$44-JQ52-150-Sheep!$R$321                                           )&gt;(JQ$44-JR$44),(JQ$44-JQ52-150-Sheep!$R$321                                            )&lt;=0),"Alt1-"   &amp;JQ51,""),"")
&amp;IFERROR(IF(AND((JQ$44-JQ52-150-Sheep!$R$322                                           )&gt;(JQ$44-JR$44),(JQ$44-JQ52-150-Sheep!$R$322                                            )&lt;=0),"Alt2-"   &amp;JQ51,""),"")</f>
        <v/>
      </c>
      <c r="JR53" s="440" t="str">
        <f xml:space="preserve">                    IF(AND((JR$44                                  -Sheep!$N$254                               )&gt;(JR$44-JS$44),(JR$44                                  -Sheep!$N$254                                )&lt;=0),"Born","")
&amp;                   IF(AND((JR$44-Sheep!$R$320-Sheep!$N$254                                )&gt;(JR$44-JS$44),(JR$44-Sheep!$R$320-Sheep!$N$254                                )&lt;=0),"WeanStd","")
&amp;                   IF(AND((JR$44-Sheep!$R$321-Sheep!$N$254                                )&gt;(JR$44-JS$44),(JR$44-Sheep!$R$321-Sheep!$N$254                                )&lt;=0),"WeanAlt1","")
&amp;                   IF(AND((JR$44-Sheep!$R$322-Sheep!$N$254                                )&gt;(JR$44-JS$44),(JR$44-Sheep!$R$322-Sheep!$N$254                                )&lt;=0),"WeanAlt2","")
&amp;IFERROR(IF(AND((JR$44-JR52                                                                                     )&gt;(JR$44-JS$44),(JR$44-JR52                                                                                     )&lt;=0),"Join-"    &amp;JR51,""),"")
&amp;IFERROR(IF(AND((JR$44-JR52-INDEX(Sheep!$V$327:$V$334,JR51,1))&gt;(JR$44-JS$44),(JR$44-JR52-INDEX(Sheep!$V$327:$V$334,JR51,1))&lt;=0),"Scan-"  &amp;JR51,""),"")
&amp;IFERROR(IF(AND((JR$44-JR52-150                                                                            )&gt;(JR$44-JS$44),(JR$44-JR52-150                                                                             )&lt;=0),"Birth-" &amp;JR51,""),"")
&amp;IFERROR(IF(AND((JR$44-JR52-150-Sheep!$R$320                                           )&gt;(JR$44-JS$44),(JR$44-JR52-150-Sheep!$R$320                                            )&lt;=0),"Wean-"&amp;JR51,""),"")
&amp;IFERROR(IF(AND((JR$44-JR52-150-Sheep!$R$321                                           )&gt;(JR$44-JS$44),(JR$44-JR52-150-Sheep!$R$321                                            )&lt;=0),"Alt1-"   &amp;JR51,""),"")
&amp;IFERROR(IF(AND((JR$44-JR52-150-Sheep!$R$322                                           )&gt;(JR$44-JS$44),(JR$44-JR52-150-Sheep!$R$322                                            )&lt;=0),"Alt2-"   &amp;JR51,""),"")</f>
        <v>Join-5</v>
      </c>
      <c r="JS53" s="440" t="str">
        <f xml:space="preserve">                    IF(AND((JS$44                                  -Sheep!$N$254                               )&gt;(JS$44-JT$44),(JS$44                                  -Sheep!$N$254                                )&lt;=0),"Born","")
&amp;                   IF(AND((JS$44-Sheep!$R$320-Sheep!$N$254                                )&gt;(JS$44-JT$44),(JS$44-Sheep!$R$320-Sheep!$N$254                                )&lt;=0),"WeanStd","")
&amp;                   IF(AND((JS$44-Sheep!$R$321-Sheep!$N$254                                )&gt;(JS$44-JT$44),(JS$44-Sheep!$R$321-Sheep!$N$254                                )&lt;=0),"WeanAlt1","")
&amp;                   IF(AND((JS$44-Sheep!$R$322-Sheep!$N$254                                )&gt;(JS$44-JT$44),(JS$44-Sheep!$R$322-Sheep!$N$254                                )&lt;=0),"WeanAlt2","")
&amp;IFERROR(IF(AND((JS$44-JS52                                                                                     )&gt;(JS$44-JT$44),(JS$44-JS52                                                                                     )&lt;=0),"Join-"    &amp;JS51,""),"")
&amp;IFERROR(IF(AND((JS$44-JS52-INDEX(Sheep!$V$327:$V$334,JS51,1))&gt;(JS$44-JT$44),(JS$44-JS52-INDEX(Sheep!$V$327:$V$334,JS51,1))&lt;=0),"Scan-"  &amp;JS51,""),"")
&amp;IFERROR(IF(AND((JS$44-JS52-150                                                                            )&gt;(JS$44-JT$44),(JS$44-JS52-150                                                                             )&lt;=0),"Birth-" &amp;JS51,""),"")
&amp;IFERROR(IF(AND((JS$44-JS52-150-Sheep!$R$320                                           )&gt;(JS$44-JT$44),(JS$44-JS52-150-Sheep!$R$320                                            )&lt;=0),"Wean-"&amp;JS51,""),"")
&amp;IFERROR(IF(AND((JS$44-JS52-150-Sheep!$R$321                                           )&gt;(JS$44-JT$44),(JS$44-JS52-150-Sheep!$R$321                                            )&lt;=0),"Alt1-"   &amp;JS51,""),"")
&amp;IFERROR(IF(AND((JS$44-JS52-150-Sheep!$R$322                                           )&gt;(JS$44-JT$44),(JS$44-JS52-150-Sheep!$R$322                                            )&lt;=0),"Alt2-"   &amp;JS51,""),"")</f>
        <v/>
      </c>
      <c r="JT53" s="440" t="str">
        <f xml:space="preserve">                    IF(AND((JT$44                                  -Sheep!$N$254                               )&gt;(JT$44-JU$44),(JT$44                                  -Sheep!$N$254                                )&lt;=0),"Born","")
&amp;                   IF(AND((JT$44-Sheep!$R$320-Sheep!$N$254                                )&gt;(JT$44-JU$44),(JT$44-Sheep!$R$320-Sheep!$N$254                                )&lt;=0),"WeanStd","")
&amp;                   IF(AND((JT$44-Sheep!$R$321-Sheep!$N$254                                )&gt;(JT$44-JU$44),(JT$44-Sheep!$R$321-Sheep!$N$254                                )&lt;=0),"WeanAlt1","")
&amp;                   IF(AND((JT$44-Sheep!$R$322-Sheep!$N$254                                )&gt;(JT$44-JU$44),(JT$44-Sheep!$R$322-Sheep!$N$254                                )&lt;=0),"WeanAlt2","")
&amp;IFERROR(IF(AND((JT$44-JT52                                                                                     )&gt;(JT$44-JU$44),(JT$44-JT52                                                                                     )&lt;=0),"Join-"    &amp;JT51,""),"")
&amp;IFERROR(IF(AND((JT$44-JT52-INDEX(Sheep!$V$327:$V$334,JT51,1))&gt;(JT$44-JU$44),(JT$44-JT52-INDEX(Sheep!$V$327:$V$334,JT51,1))&lt;=0),"Scan-"  &amp;JT51,""),"")
&amp;IFERROR(IF(AND((JT$44-JT52-150                                                                            )&gt;(JT$44-JU$44),(JT$44-JT52-150                                                                             )&lt;=0),"Birth-" &amp;JT51,""),"")
&amp;IFERROR(IF(AND((JT$44-JT52-150-Sheep!$R$320                                           )&gt;(JT$44-JU$44),(JT$44-JT52-150-Sheep!$R$320                                            )&lt;=0),"Wean-"&amp;JT51,""),"")
&amp;IFERROR(IF(AND((JT$44-JT52-150-Sheep!$R$321                                           )&gt;(JT$44-JU$44),(JT$44-JT52-150-Sheep!$R$321                                            )&lt;=0),"Alt1-"   &amp;JT51,""),"")
&amp;IFERROR(IF(AND((JT$44-JT52-150-Sheep!$R$322                                           )&gt;(JT$44-JU$44),(JT$44-JT52-150-Sheep!$R$322                                            )&lt;=0),"Alt2-"   &amp;JT51,""),"")</f>
        <v/>
      </c>
      <c r="JU53" s="440" t="str">
        <f xml:space="preserve">                    IF(AND((JU$44                                  -Sheep!$N$254                               )&gt;(JU$44-JV$44),(JU$44                                  -Sheep!$N$254                                )&lt;=0),"Born","")
&amp;                   IF(AND((JU$44-Sheep!$R$320-Sheep!$N$254                                )&gt;(JU$44-JV$44),(JU$44-Sheep!$R$320-Sheep!$N$254                                )&lt;=0),"WeanStd","")
&amp;                   IF(AND((JU$44-Sheep!$R$321-Sheep!$N$254                                )&gt;(JU$44-JV$44),(JU$44-Sheep!$R$321-Sheep!$N$254                                )&lt;=0),"WeanAlt1","")
&amp;                   IF(AND((JU$44-Sheep!$R$322-Sheep!$N$254                                )&gt;(JU$44-JV$44),(JU$44-Sheep!$R$322-Sheep!$N$254                                )&lt;=0),"WeanAlt2","")
&amp;IFERROR(IF(AND((JU$44-JU52                                                                                     )&gt;(JU$44-JV$44),(JU$44-JU52                                                                                     )&lt;=0),"Join-"    &amp;JU51,""),"")
&amp;IFERROR(IF(AND((JU$44-JU52-INDEX(Sheep!$V$327:$V$334,JU51,1))&gt;(JU$44-JV$44),(JU$44-JU52-INDEX(Sheep!$V$327:$V$334,JU51,1))&lt;=0),"Scan-"  &amp;JU51,""),"")
&amp;IFERROR(IF(AND((JU$44-JU52-150                                                                            )&gt;(JU$44-JV$44),(JU$44-JU52-150                                                                             )&lt;=0),"Birth-" &amp;JU51,""),"")
&amp;IFERROR(IF(AND((JU$44-JU52-150-Sheep!$R$320                                           )&gt;(JU$44-JV$44),(JU$44-JU52-150-Sheep!$R$320                                            )&lt;=0),"Wean-"&amp;JU51,""),"")
&amp;IFERROR(IF(AND((JU$44-JU52-150-Sheep!$R$321                                           )&gt;(JU$44-JV$44),(JU$44-JU52-150-Sheep!$R$321                                            )&lt;=0),"Alt1-"   &amp;JU51,""),"")
&amp;IFERROR(IF(AND((JU$44-JU52-150-Sheep!$R$322                                           )&gt;(JU$44-JV$44),(JU$44-JU52-150-Sheep!$R$322                                            )&lt;=0),"Alt2-"   &amp;JU51,""),"")</f>
        <v/>
      </c>
      <c r="JV53" s="440" t="str">
        <f xml:space="preserve">                    IF(AND((JV$44                                  -Sheep!$N$254                               )&gt;(JV$44-JW$44),(JV$44                                  -Sheep!$N$254                                )&lt;=0),"Born","")
&amp;                   IF(AND((JV$44-Sheep!$R$320-Sheep!$N$254                                )&gt;(JV$44-JW$44),(JV$44-Sheep!$R$320-Sheep!$N$254                                )&lt;=0),"WeanStd","")
&amp;                   IF(AND((JV$44-Sheep!$R$321-Sheep!$N$254                                )&gt;(JV$44-JW$44),(JV$44-Sheep!$R$321-Sheep!$N$254                                )&lt;=0),"WeanAlt1","")
&amp;                   IF(AND((JV$44-Sheep!$R$322-Sheep!$N$254                                )&gt;(JV$44-JW$44),(JV$44-Sheep!$R$322-Sheep!$N$254                                )&lt;=0),"WeanAlt2","")
&amp;IFERROR(IF(AND((JV$44-JV52                                                                                     )&gt;(JV$44-JW$44),(JV$44-JV52                                                                                     )&lt;=0),"Join-"    &amp;JV51,""),"")
&amp;IFERROR(IF(AND((JV$44-JV52-INDEX(Sheep!$V$327:$V$334,JV51,1))&gt;(JV$44-JW$44),(JV$44-JV52-INDEX(Sheep!$V$327:$V$334,JV51,1))&lt;=0),"Scan-"  &amp;JV51,""),"")
&amp;IFERROR(IF(AND((JV$44-JV52-150                                                                            )&gt;(JV$44-JW$44),(JV$44-JV52-150                                                                             )&lt;=0),"Birth-" &amp;JV51,""),"")
&amp;IFERROR(IF(AND((JV$44-JV52-150-Sheep!$R$320                                           )&gt;(JV$44-JW$44),(JV$44-JV52-150-Sheep!$R$320                                            )&lt;=0),"Wean-"&amp;JV51,""),"")
&amp;IFERROR(IF(AND((JV$44-JV52-150-Sheep!$R$321                                           )&gt;(JV$44-JW$44),(JV$44-JV52-150-Sheep!$R$321                                            )&lt;=0),"Alt1-"   &amp;JV51,""),"")
&amp;IFERROR(IF(AND((JV$44-JV52-150-Sheep!$R$322                                           )&gt;(JV$44-JW$44),(JV$44-JV52-150-Sheep!$R$322                                            )&lt;=0),"Alt2-"   &amp;JV51,""),"")</f>
        <v/>
      </c>
      <c r="JW53" s="440" t="str">
        <f xml:space="preserve">                    IF(AND((JW$44                                  -Sheep!$N$254                               )&gt;(JW$44-JX$44),(JW$44                                  -Sheep!$N$254                                )&lt;=0),"Born","")
&amp;                   IF(AND((JW$44-Sheep!$R$320-Sheep!$N$254                                )&gt;(JW$44-JX$44),(JW$44-Sheep!$R$320-Sheep!$N$254                                )&lt;=0),"WeanStd","")
&amp;                   IF(AND((JW$44-Sheep!$R$321-Sheep!$N$254                                )&gt;(JW$44-JX$44),(JW$44-Sheep!$R$321-Sheep!$N$254                                )&lt;=0),"WeanAlt1","")
&amp;                   IF(AND((JW$44-Sheep!$R$322-Sheep!$N$254                                )&gt;(JW$44-JX$44),(JW$44-Sheep!$R$322-Sheep!$N$254                                )&lt;=0),"WeanAlt2","")
&amp;IFERROR(IF(AND((JW$44-JW52                                                                                     )&gt;(JW$44-JX$44),(JW$44-JW52                                                                                     )&lt;=0),"Join-"    &amp;JW51,""),"")
&amp;IFERROR(IF(AND((JW$44-JW52-INDEX(Sheep!$V$327:$V$334,JW51,1))&gt;(JW$44-JX$44),(JW$44-JW52-INDEX(Sheep!$V$327:$V$334,JW51,1))&lt;=0),"Scan-"  &amp;JW51,""),"")
&amp;IFERROR(IF(AND((JW$44-JW52-150                                                                            )&gt;(JW$44-JX$44),(JW$44-JW52-150                                                                             )&lt;=0),"Birth-" &amp;JW51,""),"")
&amp;IFERROR(IF(AND((JW$44-JW52-150-Sheep!$R$320                                           )&gt;(JW$44-JX$44),(JW$44-JW52-150-Sheep!$R$320                                            )&lt;=0),"Wean-"&amp;JW51,""),"")
&amp;IFERROR(IF(AND((JW$44-JW52-150-Sheep!$R$321                                           )&gt;(JW$44-JX$44),(JW$44-JW52-150-Sheep!$R$321                                            )&lt;=0),"Alt1-"   &amp;JW51,""),"")
&amp;IFERROR(IF(AND((JW$44-JW52-150-Sheep!$R$322                                           )&gt;(JW$44-JX$44),(JW$44-JW52-150-Sheep!$R$322                                            )&lt;=0),"Alt2-"   &amp;JW51,""),"")</f>
        <v/>
      </c>
      <c r="JX53" s="440" t="str">
        <f xml:space="preserve">                    IF(AND((JX$44                                  -Sheep!$N$254                               )&gt;(JX$44-JY$44),(JX$44                                  -Sheep!$N$254                                )&lt;=0),"Born","")
&amp;                   IF(AND((JX$44-Sheep!$R$320-Sheep!$N$254                                )&gt;(JX$44-JY$44),(JX$44-Sheep!$R$320-Sheep!$N$254                                )&lt;=0),"WeanStd","")
&amp;                   IF(AND((JX$44-Sheep!$R$321-Sheep!$N$254                                )&gt;(JX$44-JY$44),(JX$44-Sheep!$R$321-Sheep!$N$254                                )&lt;=0),"WeanAlt1","")
&amp;                   IF(AND((JX$44-Sheep!$R$322-Sheep!$N$254                                )&gt;(JX$44-JY$44),(JX$44-Sheep!$R$322-Sheep!$N$254                                )&lt;=0),"WeanAlt2","")
&amp;IFERROR(IF(AND((JX$44-JX52                                                                                     )&gt;(JX$44-JY$44),(JX$44-JX52                                                                                     )&lt;=0),"Join-"    &amp;JX51,""),"")
&amp;IFERROR(IF(AND((JX$44-JX52-INDEX(Sheep!$V$327:$V$334,JX51,1))&gt;(JX$44-JY$44),(JX$44-JX52-INDEX(Sheep!$V$327:$V$334,JX51,1))&lt;=0),"Scan-"  &amp;JX51,""),"")
&amp;IFERROR(IF(AND((JX$44-JX52-150                                                                            )&gt;(JX$44-JY$44),(JX$44-JX52-150                                                                             )&lt;=0),"Birth-" &amp;JX51,""),"")
&amp;IFERROR(IF(AND((JX$44-JX52-150-Sheep!$R$320                                           )&gt;(JX$44-JY$44),(JX$44-JX52-150-Sheep!$R$320                                            )&lt;=0),"Wean-"&amp;JX51,""),"")
&amp;IFERROR(IF(AND((JX$44-JX52-150-Sheep!$R$321                                           )&gt;(JX$44-JY$44),(JX$44-JX52-150-Sheep!$R$321                                            )&lt;=0),"Alt1-"   &amp;JX51,""),"")
&amp;IFERROR(IF(AND((JX$44-JX52-150-Sheep!$R$322                                           )&gt;(JX$44-JY$44),(JX$44-JX52-150-Sheep!$R$322                                            )&lt;=0),"Alt2-"   &amp;JX51,""),"")</f>
        <v/>
      </c>
      <c r="JY53" s="440" t="str">
        <f xml:space="preserve">                    IF(AND((JY$44                                  -Sheep!$N$254                               )&gt;(JY$44-JZ$44),(JY$44                                  -Sheep!$N$254                                )&lt;=0),"Born","")
&amp;                   IF(AND((JY$44-Sheep!$R$320-Sheep!$N$254                                )&gt;(JY$44-JZ$44),(JY$44-Sheep!$R$320-Sheep!$N$254                                )&lt;=0),"WeanStd","")
&amp;                   IF(AND((JY$44-Sheep!$R$321-Sheep!$N$254                                )&gt;(JY$44-JZ$44),(JY$44-Sheep!$R$321-Sheep!$N$254                                )&lt;=0),"WeanAlt1","")
&amp;                   IF(AND((JY$44-Sheep!$R$322-Sheep!$N$254                                )&gt;(JY$44-JZ$44),(JY$44-Sheep!$R$322-Sheep!$N$254                                )&lt;=0),"WeanAlt2","")
&amp;IFERROR(IF(AND((JY$44-JY52                                                                                     )&gt;(JY$44-JZ$44),(JY$44-JY52                                                                                     )&lt;=0),"Join-"    &amp;JY51,""),"")
&amp;IFERROR(IF(AND((JY$44-JY52-INDEX(Sheep!$V$327:$V$334,JY51,1))&gt;(JY$44-JZ$44),(JY$44-JY52-INDEX(Sheep!$V$327:$V$334,JY51,1))&lt;=0),"Scan-"  &amp;JY51,""),"")
&amp;IFERROR(IF(AND((JY$44-JY52-150                                                                            )&gt;(JY$44-JZ$44),(JY$44-JY52-150                                                                             )&lt;=0),"Birth-" &amp;JY51,""),"")
&amp;IFERROR(IF(AND((JY$44-JY52-150-Sheep!$R$320                                           )&gt;(JY$44-JZ$44),(JY$44-JY52-150-Sheep!$R$320                                            )&lt;=0),"Wean-"&amp;JY51,""),"")
&amp;IFERROR(IF(AND((JY$44-JY52-150-Sheep!$R$321                                           )&gt;(JY$44-JZ$44),(JY$44-JY52-150-Sheep!$R$321                                            )&lt;=0),"Alt1-"   &amp;JY51,""),"")
&amp;IFERROR(IF(AND((JY$44-JY52-150-Sheep!$R$322                                           )&gt;(JY$44-JZ$44),(JY$44-JY52-150-Sheep!$R$322                                            )&lt;=0),"Alt2-"   &amp;JY51,""),"")</f>
        <v/>
      </c>
      <c r="JZ53" s="440" t="str">
        <f xml:space="preserve">                    IF(AND((JZ$44                                  -Sheep!$N$254                               )&gt;(JZ$44-KA$44),(JZ$44                                  -Sheep!$N$254                                )&lt;=0),"Born","")
&amp;                   IF(AND((JZ$44-Sheep!$R$320-Sheep!$N$254                                )&gt;(JZ$44-KA$44),(JZ$44-Sheep!$R$320-Sheep!$N$254                                )&lt;=0),"WeanStd","")
&amp;                   IF(AND((JZ$44-Sheep!$R$321-Sheep!$N$254                                )&gt;(JZ$44-KA$44),(JZ$44-Sheep!$R$321-Sheep!$N$254                                )&lt;=0),"WeanAlt1","")
&amp;                   IF(AND((JZ$44-Sheep!$R$322-Sheep!$N$254                                )&gt;(JZ$44-KA$44),(JZ$44-Sheep!$R$322-Sheep!$N$254                                )&lt;=0),"WeanAlt2","")
&amp;IFERROR(IF(AND((JZ$44-JZ52                                                                                     )&gt;(JZ$44-KA$44),(JZ$44-JZ52                                                                                     )&lt;=0),"Join-"    &amp;JZ51,""),"")
&amp;IFERROR(IF(AND((JZ$44-JZ52-INDEX(Sheep!$V$327:$V$334,JZ51,1))&gt;(JZ$44-KA$44),(JZ$44-JZ52-INDEX(Sheep!$V$327:$V$334,JZ51,1))&lt;=0),"Scan-"  &amp;JZ51,""),"")
&amp;IFERROR(IF(AND((JZ$44-JZ52-150                                                                            )&gt;(JZ$44-KA$44),(JZ$44-JZ52-150                                                                             )&lt;=0),"Birth-" &amp;JZ51,""),"")
&amp;IFERROR(IF(AND((JZ$44-JZ52-150-Sheep!$R$320                                           )&gt;(JZ$44-KA$44),(JZ$44-JZ52-150-Sheep!$R$320                                            )&lt;=0),"Wean-"&amp;JZ51,""),"")
&amp;IFERROR(IF(AND((JZ$44-JZ52-150-Sheep!$R$321                                           )&gt;(JZ$44-KA$44),(JZ$44-JZ52-150-Sheep!$R$321                                            )&lt;=0),"Alt1-"   &amp;JZ51,""),"")
&amp;IFERROR(IF(AND((JZ$44-JZ52-150-Sheep!$R$322                                           )&gt;(JZ$44-KA$44),(JZ$44-JZ52-150-Sheep!$R$322                                            )&lt;=0),"Alt2-"   &amp;JZ51,""),"")</f>
        <v/>
      </c>
      <c r="KA53" s="440" t="str">
        <f xml:space="preserve">                    IF(AND((KA$44                                  -Sheep!$N$254                               )&gt;(KA$44-KB$44),(KA$44                                  -Sheep!$N$254                                )&lt;=0),"Born","")
&amp;                   IF(AND((KA$44-Sheep!$R$320-Sheep!$N$254                                )&gt;(KA$44-KB$44),(KA$44-Sheep!$R$320-Sheep!$N$254                                )&lt;=0),"WeanStd","")
&amp;                   IF(AND((KA$44-Sheep!$R$321-Sheep!$N$254                                )&gt;(KA$44-KB$44),(KA$44-Sheep!$R$321-Sheep!$N$254                                )&lt;=0),"WeanAlt1","")
&amp;                   IF(AND((KA$44-Sheep!$R$322-Sheep!$N$254                                )&gt;(KA$44-KB$44),(KA$44-Sheep!$R$322-Sheep!$N$254                                )&lt;=0),"WeanAlt2","")
&amp;IFERROR(IF(AND((KA$44-KA52                                                                                     )&gt;(KA$44-KB$44),(KA$44-KA52                                                                                     )&lt;=0),"Join-"    &amp;KA51,""),"")
&amp;IFERROR(IF(AND((KA$44-KA52-INDEX(Sheep!$V$327:$V$334,KA51,1))&gt;(KA$44-KB$44),(KA$44-KA52-INDEX(Sheep!$V$327:$V$334,KA51,1))&lt;=0),"Scan-"  &amp;KA51,""),"")
&amp;IFERROR(IF(AND((KA$44-KA52-150                                                                            )&gt;(KA$44-KB$44),(KA$44-KA52-150                                                                             )&lt;=0),"Birth-" &amp;KA51,""),"")
&amp;IFERROR(IF(AND((KA$44-KA52-150-Sheep!$R$320                                           )&gt;(KA$44-KB$44),(KA$44-KA52-150-Sheep!$R$320                                            )&lt;=0),"Wean-"&amp;KA51,""),"")
&amp;IFERROR(IF(AND((KA$44-KA52-150-Sheep!$R$321                                           )&gt;(KA$44-KB$44),(KA$44-KA52-150-Sheep!$R$321                                            )&lt;=0),"Alt1-"   &amp;KA51,""),"")
&amp;IFERROR(IF(AND((KA$44-KA52-150-Sheep!$R$322                                           )&gt;(KA$44-KB$44),(KA$44-KA52-150-Sheep!$R$322                                            )&lt;=0),"Alt2-"   &amp;KA51,""),"")</f>
        <v/>
      </c>
      <c r="KB53" s="440" t="str">
        <f xml:space="preserve">                    IF(AND((KB$44                                  -Sheep!$N$254                               )&gt;(KB$44-KC$44),(KB$44                                  -Sheep!$N$254                                )&lt;=0),"Born","")
&amp;                   IF(AND((KB$44-Sheep!$R$320-Sheep!$N$254                                )&gt;(KB$44-KC$44),(KB$44-Sheep!$R$320-Sheep!$N$254                                )&lt;=0),"WeanStd","")
&amp;                   IF(AND((KB$44-Sheep!$R$321-Sheep!$N$254                                )&gt;(KB$44-KC$44),(KB$44-Sheep!$R$321-Sheep!$N$254                                )&lt;=0),"WeanAlt1","")
&amp;                   IF(AND((KB$44-Sheep!$R$322-Sheep!$N$254                                )&gt;(KB$44-KC$44),(KB$44-Sheep!$R$322-Sheep!$N$254                                )&lt;=0),"WeanAlt2","")
&amp;IFERROR(IF(AND((KB$44-KB52                                                                                     )&gt;(KB$44-KC$44),(KB$44-KB52                                                                                     )&lt;=0),"Join-"    &amp;KB51,""),"")
&amp;IFERROR(IF(AND((KB$44-KB52-INDEX(Sheep!$V$327:$V$334,KB51,1))&gt;(KB$44-KC$44),(KB$44-KB52-INDEX(Sheep!$V$327:$V$334,KB51,1))&lt;=0),"Scan-"  &amp;KB51,""),"")
&amp;IFERROR(IF(AND((KB$44-KB52-150                                                                            )&gt;(KB$44-KC$44),(KB$44-KB52-150                                                                             )&lt;=0),"Birth-" &amp;KB51,""),"")
&amp;IFERROR(IF(AND((KB$44-KB52-150-Sheep!$R$320                                           )&gt;(KB$44-KC$44),(KB$44-KB52-150-Sheep!$R$320                                            )&lt;=0),"Wean-"&amp;KB51,""),"")
&amp;IFERROR(IF(AND((KB$44-KB52-150-Sheep!$R$321                                           )&gt;(KB$44-KC$44),(KB$44-KB52-150-Sheep!$R$321                                            )&lt;=0),"Alt1-"   &amp;KB51,""),"")
&amp;IFERROR(IF(AND((KB$44-KB52-150-Sheep!$R$322                                           )&gt;(KB$44-KC$44),(KB$44-KB52-150-Sheep!$R$322                                            )&lt;=0),"Alt2-"   &amp;KB51,""),"")</f>
        <v>Scan-5</v>
      </c>
      <c r="KC53" s="440" t="str">
        <f xml:space="preserve">                    IF(AND((KC$44                                  -Sheep!$N$254                               )&gt;(KC$44-KD$44),(KC$44                                  -Sheep!$N$254                                )&lt;=0),"Born","")
&amp;                   IF(AND((KC$44-Sheep!$R$320-Sheep!$N$254                                )&gt;(KC$44-KD$44),(KC$44-Sheep!$R$320-Sheep!$N$254                                )&lt;=0),"WeanStd","")
&amp;                   IF(AND((KC$44-Sheep!$R$321-Sheep!$N$254                                )&gt;(KC$44-KD$44),(KC$44-Sheep!$R$321-Sheep!$N$254                                )&lt;=0),"WeanAlt1","")
&amp;                   IF(AND((KC$44-Sheep!$R$322-Sheep!$N$254                                )&gt;(KC$44-KD$44),(KC$44-Sheep!$R$322-Sheep!$N$254                                )&lt;=0),"WeanAlt2","")
&amp;IFERROR(IF(AND((KC$44-KC52                                                                                     )&gt;(KC$44-KD$44),(KC$44-KC52                                                                                     )&lt;=0),"Join-"    &amp;KC51,""),"")
&amp;IFERROR(IF(AND((KC$44-KC52-INDEX(Sheep!$V$327:$V$334,KC51,1))&gt;(KC$44-KD$44),(KC$44-KC52-INDEX(Sheep!$V$327:$V$334,KC51,1))&lt;=0),"Scan-"  &amp;KC51,""),"")
&amp;IFERROR(IF(AND((KC$44-KC52-150                                                                            )&gt;(KC$44-KD$44),(KC$44-KC52-150                                                                             )&lt;=0),"Birth-" &amp;KC51,""),"")
&amp;IFERROR(IF(AND((KC$44-KC52-150-Sheep!$R$320                                           )&gt;(KC$44-KD$44),(KC$44-KC52-150-Sheep!$R$320                                            )&lt;=0),"Wean-"&amp;KC51,""),"")
&amp;IFERROR(IF(AND((KC$44-KC52-150-Sheep!$R$321                                           )&gt;(KC$44-KD$44),(KC$44-KC52-150-Sheep!$R$321                                            )&lt;=0),"Alt1-"   &amp;KC51,""),"")
&amp;IFERROR(IF(AND((KC$44-KC52-150-Sheep!$R$322                                           )&gt;(KC$44-KD$44),(KC$44-KC52-150-Sheep!$R$322                                            )&lt;=0),"Alt2-"   &amp;KC51,""),"")</f>
        <v/>
      </c>
      <c r="KD53" s="440" t="str">
        <f xml:space="preserve">                    IF(AND((KD$44                                  -Sheep!$N$254                               )&gt;(KD$44-KE$44),(KD$44                                  -Sheep!$N$254                                )&lt;=0),"Born","")
&amp;                   IF(AND((KD$44-Sheep!$R$320-Sheep!$N$254                                )&gt;(KD$44-KE$44),(KD$44-Sheep!$R$320-Sheep!$N$254                                )&lt;=0),"WeanStd","")
&amp;                   IF(AND((KD$44-Sheep!$R$321-Sheep!$N$254                                )&gt;(KD$44-KE$44),(KD$44-Sheep!$R$321-Sheep!$N$254                                )&lt;=0),"WeanAlt1","")
&amp;                   IF(AND((KD$44-Sheep!$R$322-Sheep!$N$254                                )&gt;(KD$44-KE$44),(KD$44-Sheep!$R$322-Sheep!$N$254                                )&lt;=0),"WeanAlt2","")
&amp;IFERROR(IF(AND((KD$44-KD52                                                                                     )&gt;(KD$44-KE$44),(KD$44-KD52                                                                                     )&lt;=0),"Join-"    &amp;KD51,""),"")
&amp;IFERROR(IF(AND((KD$44-KD52-INDEX(Sheep!$V$327:$V$334,KD51,1))&gt;(KD$44-KE$44),(KD$44-KD52-INDEX(Sheep!$V$327:$V$334,KD51,1))&lt;=0),"Scan-"  &amp;KD51,""),"")
&amp;IFERROR(IF(AND((KD$44-KD52-150                                                                            )&gt;(KD$44-KE$44),(KD$44-KD52-150                                                                             )&lt;=0),"Birth-" &amp;KD51,""),"")
&amp;IFERROR(IF(AND((KD$44-KD52-150-Sheep!$R$320                                           )&gt;(KD$44-KE$44),(KD$44-KD52-150-Sheep!$R$320                                            )&lt;=0),"Wean-"&amp;KD51,""),"")
&amp;IFERROR(IF(AND((KD$44-KD52-150-Sheep!$R$321                                           )&gt;(KD$44-KE$44),(KD$44-KD52-150-Sheep!$R$321                                            )&lt;=0),"Alt1-"   &amp;KD51,""),"")
&amp;IFERROR(IF(AND((KD$44-KD52-150-Sheep!$R$322                                           )&gt;(KD$44-KE$44),(KD$44-KD52-150-Sheep!$R$322                                            )&lt;=0),"Alt2-"   &amp;KD51,""),"")</f>
        <v/>
      </c>
      <c r="KE53" s="440" t="str">
        <f xml:space="preserve">                    IF(AND((KE$44                                  -Sheep!$N$254                               )&gt;(KE$44-KF$44),(KE$44                                  -Sheep!$N$254                                )&lt;=0),"Born","")
&amp;                   IF(AND((KE$44-Sheep!$R$320-Sheep!$N$254                                )&gt;(KE$44-KF$44),(KE$44-Sheep!$R$320-Sheep!$N$254                                )&lt;=0),"WeanStd","")
&amp;                   IF(AND((KE$44-Sheep!$R$321-Sheep!$N$254                                )&gt;(KE$44-KF$44),(KE$44-Sheep!$R$321-Sheep!$N$254                                )&lt;=0),"WeanAlt1","")
&amp;                   IF(AND((KE$44-Sheep!$R$322-Sheep!$N$254                                )&gt;(KE$44-KF$44),(KE$44-Sheep!$R$322-Sheep!$N$254                                )&lt;=0),"WeanAlt2","")
&amp;IFERROR(IF(AND((KE$44-KE52                                                                                     )&gt;(KE$44-KF$44),(KE$44-KE52                                                                                     )&lt;=0),"Join-"    &amp;KE51,""),"")
&amp;IFERROR(IF(AND((KE$44-KE52-INDEX(Sheep!$V$327:$V$334,KE51,1))&gt;(KE$44-KF$44),(KE$44-KE52-INDEX(Sheep!$V$327:$V$334,KE51,1))&lt;=0),"Scan-"  &amp;KE51,""),"")
&amp;IFERROR(IF(AND((KE$44-KE52-150                                                                            )&gt;(KE$44-KF$44),(KE$44-KE52-150                                                                             )&lt;=0),"Birth-" &amp;KE51,""),"")
&amp;IFERROR(IF(AND((KE$44-KE52-150-Sheep!$R$320                                           )&gt;(KE$44-KF$44),(KE$44-KE52-150-Sheep!$R$320                                            )&lt;=0),"Wean-"&amp;KE51,""),"")
&amp;IFERROR(IF(AND((KE$44-KE52-150-Sheep!$R$321                                           )&gt;(KE$44-KF$44),(KE$44-KE52-150-Sheep!$R$321                                            )&lt;=0),"Alt1-"   &amp;KE51,""),"")
&amp;IFERROR(IF(AND((KE$44-KE52-150-Sheep!$R$322                                           )&gt;(KE$44-KF$44),(KE$44-KE52-150-Sheep!$R$322                                            )&lt;=0),"Alt2-"   &amp;KE51,""),"")</f>
        <v/>
      </c>
      <c r="KF53" s="440" t="str">
        <f xml:space="preserve">                    IF(AND((KF$44                                  -Sheep!$N$254                               )&gt;(KF$44-KG$44),(KF$44                                  -Sheep!$N$254                                )&lt;=0),"Born","")
&amp;                   IF(AND((KF$44-Sheep!$R$320-Sheep!$N$254                                )&gt;(KF$44-KG$44),(KF$44-Sheep!$R$320-Sheep!$N$254                                )&lt;=0),"WeanStd","")
&amp;                   IF(AND((KF$44-Sheep!$R$321-Sheep!$N$254                                )&gt;(KF$44-KG$44),(KF$44-Sheep!$R$321-Sheep!$N$254                                )&lt;=0),"WeanAlt1","")
&amp;                   IF(AND((KF$44-Sheep!$R$322-Sheep!$N$254                                )&gt;(KF$44-KG$44),(KF$44-Sheep!$R$322-Sheep!$N$254                                )&lt;=0),"WeanAlt2","")
&amp;IFERROR(IF(AND((KF$44-KF52                                                                                     )&gt;(KF$44-KG$44),(KF$44-KF52                                                                                     )&lt;=0),"Join-"    &amp;KF51,""),"")
&amp;IFERROR(IF(AND((KF$44-KF52-INDEX(Sheep!$V$327:$V$334,KF51,1))&gt;(KF$44-KG$44),(KF$44-KF52-INDEX(Sheep!$V$327:$V$334,KF51,1))&lt;=0),"Scan-"  &amp;KF51,""),"")
&amp;IFERROR(IF(AND((KF$44-KF52-150                                                                            )&gt;(KF$44-KG$44),(KF$44-KF52-150                                                                             )&lt;=0),"Birth-" &amp;KF51,""),"")
&amp;IFERROR(IF(AND((KF$44-KF52-150-Sheep!$R$320                                           )&gt;(KF$44-KG$44),(KF$44-KF52-150-Sheep!$R$320                                            )&lt;=0),"Wean-"&amp;KF51,""),"")
&amp;IFERROR(IF(AND((KF$44-KF52-150-Sheep!$R$321                                           )&gt;(KF$44-KG$44),(KF$44-KF52-150-Sheep!$R$321                                            )&lt;=0),"Alt1-"   &amp;KF51,""),"")
&amp;IFERROR(IF(AND((KF$44-KF52-150-Sheep!$R$322                                           )&gt;(KF$44-KG$44),(KF$44-KF52-150-Sheep!$R$322                                            )&lt;=0),"Alt2-"   &amp;KF51,""),"")</f>
        <v/>
      </c>
      <c r="KG53" s="440" t="str">
        <f xml:space="preserve">                    IF(AND((KG$44                                  -Sheep!$N$254                               )&gt;(KG$44-KH$44),(KG$44                                  -Sheep!$N$254                                )&lt;=0),"Born","")
&amp;                   IF(AND((KG$44-Sheep!$R$320-Sheep!$N$254                                )&gt;(KG$44-KH$44),(KG$44-Sheep!$R$320-Sheep!$N$254                                )&lt;=0),"WeanStd","")
&amp;                   IF(AND((KG$44-Sheep!$R$321-Sheep!$N$254                                )&gt;(KG$44-KH$44),(KG$44-Sheep!$R$321-Sheep!$N$254                                )&lt;=0),"WeanAlt1","")
&amp;                   IF(AND((KG$44-Sheep!$R$322-Sheep!$N$254                                )&gt;(KG$44-KH$44),(KG$44-Sheep!$R$322-Sheep!$N$254                                )&lt;=0),"WeanAlt2","")
&amp;IFERROR(IF(AND((KG$44-KG52                                                                                     )&gt;(KG$44-KH$44),(KG$44-KG52                                                                                     )&lt;=0),"Join-"    &amp;KG51,""),"")
&amp;IFERROR(IF(AND((KG$44-KG52-INDEX(Sheep!$V$327:$V$334,KG51,1))&gt;(KG$44-KH$44),(KG$44-KG52-INDEX(Sheep!$V$327:$V$334,KG51,1))&lt;=0),"Scan-"  &amp;KG51,""),"")
&amp;IFERROR(IF(AND((KG$44-KG52-150                                                                            )&gt;(KG$44-KH$44),(KG$44-KG52-150                                                                             )&lt;=0),"Birth-" &amp;KG51,""),"")
&amp;IFERROR(IF(AND((KG$44-KG52-150-Sheep!$R$320                                           )&gt;(KG$44-KH$44),(KG$44-KG52-150-Sheep!$R$320                                            )&lt;=0),"Wean-"&amp;KG51,""),"")
&amp;IFERROR(IF(AND((KG$44-KG52-150-Sheep!$R$321                                           )&gt;(KG$44-KH$44),(KG$44-KG52-150-Sheep!$R$321                                            )&lt;=0),"Alt1-"   &amp;KG51,""),"")
&amp;IFERROR(IF(AND((KG$44-KG52-150-Sheep!$R$322                                           )&gt;(KG$44-KH$44),(KG$44-KG52-150-Sheep!$R$322                                            )&lt;=0),"Alt2-"   &amp;KG51,""),"")</f>
        <v/>
      </c>
      <c r="KH53" s="440" t="str">
        <f xml:space="preserve">                    IF(AND((KH$44                                  -Sheep!$N$254                               )&gt;(KH$44-KI$44),(KH$44                                  -Sheep!$N$254                                )&lt;=0),"Born","")
&amp;                   IF(AND((KH$44-Sheep!$R$320-Sheep!$N$254                                )&gt;(KH$44-KI$44),(KH$44-Sheep!$R$320-Sheep!$N$254                                )&lt;=0),"WeanStd","")
&amp;                   IF(AND((KH$44-Sheep!$R$321-Sheep!$N$254                                )&gt;(KH$44-KI$44),(KH$44-Sheep!$R$321-Sheep!$N$254                                )&lt;=0),"WeanAlt1","")
&amp;                   IF(AND((KH$44-Sheep!$R$322-Sheep!$N$254                                )&gt;(KH$44-KI$44),(KH$44-Sheep!$R$322-Sheep!$N$254                                )&lt;=0),"WeanAlt2","")
&amp;IFERROR(IF(AND((KH$44-KH52                                                                                     )&gt;(KH$44-KI$44),(KH$44-KH52                                                                                     )&lt;=0),"Join-"    &amp;KH51,""),"")
&amp;IFERROR(IF(AND((KH$44-KH52-INDEX(Sheep!$V$327:$V$334,KH51,1))&gt;(KH$44-KI$44),(KH$44-KH52-INDEX(Sheep!$V$327:$V$334,KH51,1))&lt;=0),"Scan-"  &amp;KH51,""),"")
&amp;IFERROR(IF(AND((KH$44-KH52-150                                                                            )&gt;(KH$44-KI$44),(KH$44-KH52-150                                                                             )&lt;=0),"Birth-" &amp;KH51,""),"")
&amp;IFERROR(IF(AND((KH$44-KH52-150-Sheep!$R$320                                           )&gt;(KH$44-KI$44),(KH$44-KH52-150-Sheep!$R$320                                            )&lt;=0),"Wean-"&amp;KH51,""),"")
&amp;IFERROR(IF(AND((KH$44-KH52-150-Sheep!$R$321                                           )&gt;(KH$44-KI$44),(KH$44-KH52-150-Sheep!$R$321                                            )&lt;=0),"Alt1-"   &amp;KH51,""),"")
&amp;IFERROR(IF(AND((KH$44-KH52-150-Sheep!$R$322                                           )&gt;(KH$44-KI$44),(KH$44-KH52-150-Sheep!$R$322                                            )&lt;=0),"Alt2-"   &amp;KH51,""),"")</f>
        <v/>
      </c>
      <c r="KI53" s="440" t="str">
        <f xml:space="preserve">                    IF(AND((KI$44                                  -Sheep!$N$254                               )&gt;(KI$44-KJ$44),(KI$44                                  -Sheep!$N$254                                )&lt;=0),"Born","")
&amp;                   IF(AND((KI$44-Sheep!$R$320-Sheep!$N$254                                )&gt;(KI$44-KJ$44),(KI$44-Sheep!$R$320-Sheep!$N$254                                )&lt;=0),"WeanStd","")
&amp;                   IF(AND((KI$44-Sheep!$R$321-Sheep!$N$254                                )&gt;(KI$44-KJ$44),(KI$44-Sheep!$R$321-Sheep!$N$254                                )&lt;=0),"WeanAlt1","")
&amp;                   IF(AND((KI$44-Sheep!$R$322-Sheep!$N$254                                )&gt;(KI$44-KJ$44),(KI$44-Sheep!$R$322-Sheep!$N$254                                )&lt;=0),"WeanAlt2","")
&amp;IFERROR(IF(AND((KI$44-KI52                                                                                     )&gt;(KI$44-KJ$44),(KI$44-KI52                                                                                     )&lt;=0),"Join-"    &amp;KI51,""),"")
&amp;IFERROR(IF(AND((KI$44-KI52-INDEX(Sheep!$V$327:$V$334,KI51,1))&gt;(KI$44-KJ$44),(KI$44-KI52-INDEX(Sheep!$V$327:$V$334,KI51,1))&lt;=0),"Scan-"  &amp;KI51,""),"")
&amp;IFERROR(IF(AND((KI$44-KI52-150                                                                            )&gt;(KI$44-KJ$44),(KI$44-KI52-150                                                                             )&lt;=0),"Birth-" &amp;KI51,""),"")
&amp;IFERROR(IF(AND((KI$44-KI52-150-Sheep!$R$320                                           )&gt;(KI$44-KJ$44),(KI$44-KI52-150-Sheep!$R$320                                            )&lt;=0),"Wean-"&amp;KI51,""),"")
&amp;IFERROR(IF(AND((KI$44-KI52-150-Sheep!$R$321                                           )&gt;(KI$44-KJ$44),(KI$44-KI52-150-Sheep!$R$321                                            )&lt;=0),"Alt1-"   &amp;KI51,""),"")
&amp;IFERROR(IF(AND((KI$44-KI52-150-Sheep!$R$322                                           )&gt;(KI$44-KJ$44),(KI$44-KI52-150-Sheep!$R$322                                            )&lt;=0),"Alt2-"   &amp;KI51,""),"")</f>
        <v/>
      </c>
      <c r="KJ53" s="440" t="str">
        <f xml:space="preserve">                    IF(AND((KJ$44                                  -Sheep!$N$254                               )&gt;(KJ$44-KK$44),(KJ$44                                  -Sheep!$N$254                                )&lt;=0),"Born","")
&amp;                   IF(AND((KJ$44-Sheep!$R$320-Sheep!$N$254                                )&gt;(KJ$44-KK$44),(KJ$44-Sheep!$R$320-Sheep!$N$254                                )&lt;=0),"WeanStd","")
&amp;                   IF(AND((KJ$44-Sheep!$R$321-Sheep!$N$254                                )&gt;(KJ$44-KK$44),(KJ$44-Sheep!$R$321-Sheep!$N$254                                )&lt;=0),"WeanAlt1","")
&amp;                   IF(AND((KJ$44-Sheep!$R$322-Sheep!$N$254                                )&gt;(KJ$44-KK$44),(KJ$44-Sheep!$R$322-Sheep!$N$254                                )&lt;=0),"WeanAlt2","")
&amp;IFERROR(IF(AND((KJ$44-KJ52                                                                                     )&gt;(KJ$44-KK$44),(KJ$44-KJ52                                                                                     )&lt;=0),"Join-"    &amp;KJ51,""),"")
&amp;IFERROR(IF(AND((KJ$44-KJ52-INDEX(Sheep!$V$327:$V$334,KJ51,1))&gt;(KJ$44-KK$44),(KJ$44-KJ52-INDEX(Sheep!$V$327:$V$334,KJ51,1))&lt;=0),"Scan-"  &amp;KJ51,""),"")
&amp;IFERROR(IF(AND((KJ$44-KJ52-150                                                                            )&gt;(KJ$44-KK$44),(KJ$44-KJ52-150                                                                             )&lt;=0),"Birth-" &amp;KJ51,""),"")
&amp;IFERROR(IF(AND((KJ$44-KJ52-150-Sheep!$R$320                                           )&gt;(KJ$44-KK$44),(KJ$44-KJ52-150-Sheep!$R$320                                            )&lt;=0),"Wean-"&amp;KJ51,""),"")
&amp;IFERROR(IF(AND((KJ$44-KJ52-150-Sheep!$R$321                                           )&gt;(KJ$44-KK$44),(KJ$44-KJ52-150-Sheep!$R$321                                            )&lt;=0),"Alt1-"   &amp;KJ51,""),"")
&amp;IFERROR(IF(AND((KJ$44-KJ52-150-Sheep!$R$322                                           )&gt;(KJ$44-KK$44),(KJ$44-KJ52-150-Sheep!$R$322                                            )&lt;=0),"Alt2-"   &amp;KJ51,""),"")</f>
        <v/>
      </c>
      <c r="KK53" s="440" t="str">
        <f xml:space="preserve">                    IF(AND((KK$44                                  -Sheep!$N$254                               )&gt;(KK$44-KL$44),(KK$44                                  -Sheep!$N$254                                )&lt;=0),"Born","")
&amp;                   IF(AND((KK$44-Sheep!$R$320-Sheep!$N$254                                )&gt;(KK$44-KL$44),(KK$44-Sheep!$R$320-Sheep!$N$254                                )&lt;=0),"WeanStd","")
&amp;                   IF(AND((KK$44-Sheep!$R$321-Sheep!$N$254                                )&gt;(KK$44-KL$44),(KK$44-Sheep!$R$321-Sheep!$N$254                                )&lt;=0),"WeanAlt1","")
&amp;                   IF(AND((KK$44-Sheep!$R$322-Sheep!$N$254                                )&gt;(KK$44-KL$44),(KK$44-Sheep!$R$322-Sheep!$N$254                                )&lt;=0),"WeanAlt2","")
&amp;IFERROR(IF(AND((KK$44-KK52                                                                                     )&gt;(KK$44-KL$44),(KK$44-KK52                                                                                     )&lt;=0),"Join-"    &amp;KK51,""),"")
&amp;IFERROR(IF(AND((KK$44-KK52-INDEX(Sheep!$V$327:$V$334,KK51,1))&gt;(KK$44-KL$44),(KK$44-KK52-INDEX(Sheep!$V$327:$V$334,KK51,1))&lt;=0),"Scan-"  &amp;KK51,""),"")
&amp;IFERROR(IF(AND((KK$44-KK52-150                                                                            )&gt;(KK$44-KL$44),(KK$44-KK52-150                                                                             )&lt;=0),"Birth-" &amp;KK51,""),"")
&amp;IFERROR(IF(AND((KK$44-KK52-150-Sheep!$R$320                                           )&gt;(KK$44-KL$44),(KK$44-KK52-150-Sheep!$R$320                                            )&lt;=0),"Wean-"&amp;KK51,""),"")
&amp;IFERROR(IF(AND((KK$44-KK52-150-Sheep!$R$321                                           )&gt;(KK$44-KL$44),(KK$44-KK52-150-Sheep!$R$321                                            )&lt;=0),"Alt1-"   &amp;KK51,""),"")
&amp;IFERROR(IF(AND((KK$44-KK52-150-Sheep!$R$322                                           )&gt;(KK$44-KL$44),(KK$44-KK52-150-Sheep!$R$322                                            )&lt;=0),"Alt2-"   &amp;KK51,""),"")</f>
        <v/>
      </c>
      <c r="KL53" s="440" t="str">
        <f xml:space="preserve">                    IF(AND((KL$44                                  -Sheep!$N$254                               )&gt;(KL$44-KM$44),(KL$44                                  -Sheep!$N$254                                )&lt;=0),"Born","")
&amp;                   IF(AND((KL$44-Sheep!$R$320-Sheep!$N$254                                )&gt;(KL$44-KM$44),(KL$44-Sheep!$R$320-Sheep!$N$254                                )&lt;=0),"WeanStd","")
&amp;                   IF(AND((KL$44-Sheep!$R$321-Sheep!$N$254                                )&gt;(KL$44-KM$44),(KL$44-Sheep!$R$321-Sheep!$N$254                                )&lt;=0),"WeanAlt1","")
&amp;                   IF(AND((KL$44-Sheep!$R$322-Sheep!$N$254                                )&gt;(KL$44-KM$44),(KL$44-Sheep!$R$322-Sheep!$N$254                                )&lt;=0),"WeanAlt2","")
&amp;IFERROR(IF(AND((KL$44-KL52                                                                                     )&gt;(KL$44-KM$44),(KL$44-KL52                                                                                     )&lt;=0),"Join-"    &amp;KL51,""),"")
&amp;IFERROR(IF(AND((KL$44-KL52-INDEX(Sheep!$V$327:$V$334,KL51,1))&gt;(KL$44-KM$44),(KL$44-KL52-INDEX(Sheep!$V$327:$V$334,KL51,1))&lt;=0),"Scan-"  &amp;KL51,""),"")
&amp;IFERROR(IF(AND((KL$44-KL52-150                                                                            )&gt;(KL$44-KM$44),(KL$44-KL52-150                                                                             )&lt;=0),"Birth-" &amp;KL51,""),"")
&amp;IFERROR(IF(AND((KL$44-KL52-150-Sheep!$R$320                                           )&gt;(KL$44-KM$44),(KL$44-KL52-150-Sheep!$R$320                                            )&lt;=0),"Wean-"&amp;KL51,""),"")
&amp;IFERROR(IF(AND((KL$44-KL52-150-Sheep!$R$321                                           )&gt;(KL$44-KM$44),(KL$44-KL52-150-Sheep!$R$321                                            )&lt;=0),"Alt1-"   &amp;KL51,""),"")
&amp;IFERROR(IF(AND((KL$44-KL52-150-Sheep!$R$322                                           )&gt;(KL$44-KM$44),(KL$44-KL52-150-Sheep!$R$322                                            )&lt;=0),"Alt2-"   &amp;KL51,""),"")</f>
        <v/>
      </c>
      <c r="KM53" s="440" t="str">
        <f xml:space="preserve">                    IF(AND((KM$44                                  -Sheep!$N$254                               )&gt;(KM$44-KN$44),(KM$44                                  -Sheep!$N$254                                )&lt;=0),"Born","")
&amp;                   IF(AND((KM$44-Sheep!$R$320-Sheep!$N$254                                )&gt;(KM$44-KN$44),(KM$44-Sheep!$R$320-Sheep!$N$254                                )&lt;=0),"WeanStd","")
&amp;                   IF(AND((KM$44-Sheep!$R$321-Sheep!$N$254                                )&gt;(KM$44-KN$44),(KM$44-Sheep!$R$321-Sheep!$N$254                                )&lt;=0),"WeanAlt1","")
&amp;                   IF(AND((KM$44-Sheep!$R$322-Sheep!$N$254                                )&gt;(KM$44-KN$44),(KM$44-Sheep!$R$322-Sheep!$N$254                                )&lt;=0),"WeanAlt2","")
&amp;IFERROR(IF(AND((KM$44-KM52                                                                                     )&gt;(KM$44-KN$44),(KM$44-KM52                                                                                     )&lt;=0),"Join-"    &amp;KM51,""),"")
&amp;IFERROR(IF(AND((KM$44-KM52-INDEX(Sheep!$V$327:$V$334,KM51,1))&gt;(KM$44-KN$44),(KM$44-KM52-INDEX(Sheep!$V$327:$V$334,KM51,1))&lt;=0),"Scan-"  &amp;KM51,""),"")
&amp;IFERROR(IF(AND((KM$44-KM52-150                                                                            )&gt;(KM$44-KN$44),(KM$44-KM52-150                                                                             )&lt;=0),"Birth-" &amp;KM51,""),"")
&amp;IFERROR(IF(AND((KM$44-KM52-150-Sheep!$R$320                                           )&gt;(KM$44-KN$44),(KM$44-KM52-150-Sheep!$R$320                                            )&lt;=0),"Wean-"&amp;KM51,""),"")
&amp;IFERROR(IF(AND((KM$44-KM52-150-Sheep!$R$321                                           )&gt;(KM$44-KN$44),(KM$44-KM52-150-Sheep!$R$321                                            )&lt;=0),"Alt1-"   &amp;KM51,""),"")
&amp;IFERROR(IF(AND((KM$44-KM52-150-Sheep!$R$322                                           )&gt;(KM$44-KN$44),(KM$44-KM52-150-Sheep!$R$322                                            )&lt;=0),"Alt2-"   &amp;KM51,""),"")</f>
        <v/>
      </c>
      <c r="KN53" s="440" t="str">
        <f xml:space="preserve">                    IF(AND((KN$44                                  -Sheep!$N$254                               )&gt;(KN$44-KO$44),(KN$44                                  -Sheep!$N$254                                )&lt;=0),"Born","")
&amp;                   IF(AND((KN$44-Sheep!$R$320-Sheep!$N$254                                )&gt;(KN$44-KO$44),(KN$44-Sheep!$R$320-Sheep!$N$254                                )&lt;=0),"WeanStd","")
&amp;                   IF(AND((KN$44-Sheep!$R$321-Sheep!$N$254                                )&gt;(KN$44-KO$44),(KN$44-Sheep!$R$321-Sheep!$N$254                                )&lt;=0),"WeanAlt1","")
&amp;                   IF(AND((KN$44-Sheep!$R$322-Sheep!$N$254                                )&gt;(KN$44-KO$44),(KN$44-Sheep!$R$322-Sheep!$N$254                                )&lt;=0),"WeanAlt2","")
&amp;IFERROR(IF(AND((KN$44-KN52                                                                                     )&gt;(KN$44-KO$44),(KN$44-KN52                                                                                     )&lt;=0),"Join-"    &amp;KN51,""),"")
&amp;IFERROR(IF(AND((KN$44-KN52-INDEX(Sheep!$V$327:$V$334,KN51,1))&gt;(KN$44-KO$44),(KN$44-KN52-INDEX(Sheep!$V$327:$V$334,KN51,1))&lt;=0),"Scan-"  &amp;KN51,""),"")
&amp;IFERROR(IF(AND((KN$44-KN52-150                                                                            )&gt;(KN$44-KO$44),(KN$44-KN52-150                                                                             )&lt;=0),"Birth-" &amp;KN51,""),"")
&amp;IFERROR(IF(AND((KN$44-KN52-150-Sheep!$R$320                                           )&gt;(KN$44-KO$44),(KN$44-KN52-150-Sheep!$R$320                                            )&lt;=0),"Wean-"&amp;KN51,""),"")
&amp;IFERROR(IF(AND((KN$44-KN52-150-Sheep!$R$321                                           )&gt;(KN$44-KO$44),(KN$44-KN52-150-Sheep!$R$321                                            )&lt;=0),"Alt1-"   &amp;KN51,""),"")
&amp;IFERROR(IF(AND((KN$44-KN52-150-Sheep!$R$322                                           )&gt;(KN$44-KO$44),(KN$44-KN52-150-Sheep!$R$322                                            )&lt;=0),"Alt2-"   &amp;KN51,""),"")</f>
        <v>Birth-5</v>
      </c>
      <c r="KO53" s="440" t="str">
        <f xml:space="preserve">                    IF(AND((KO$44                                  -Sheep!$N$254                               )&gt;(KO$44-KP$44),(KO$44                                  -Sheep!$N$254                                )&lt;=0),"Born","")
&amp;                   IF(AND((KO$44-Sheep!$R$320-Sheep!$N$254                                )&gt;(KO$44-KP$44),(KO$44-Sheep!$R$320-Sheep!$N$254                                )&lt;=0),"WeanStd","")
&amp;                   IF(AND((KO$44-Sheep!$R$321-Sheep!$N$254                                )&gt;(KO$44-KP$44),(KO$44-Sheep!$R$321-Sheep!$N$254                                )&lt;=0),"WeanAlt1","")
&amp;                   IF(AND((KO$44-Sheep!$R$322-Sheep!$N$254                                )&gt;(KO$44-KP$44),(KO$44-Sheep!$R$322-Sheep!$N$254                                )&lt;=0),"WeanAlt2","")
&amp;IFERROR(IF(AND((KO$44-KO52                                                                                     )&gt;(KO$44-KP$44),(KO$44-KO52                                                                                     )&lt;=0),"Join-"    &amp;KO51,""),"")
&amp;IFERROR(IF(AND((KO$44-KO52-INDEX(Sheep!$V$327:$V$334,KO51,1))&gt;(KO$44-KP$44),(KO$44-KO52-INDEX(Sheep!$V$327:$V$334,KO51,1))&lt;=0),"Scan-"  &amp;KO51,""),"")
&amp;IFERROR(IF(AND((KO$44-KO52-150                                                                            )&gt;(KO$44-KP$44),(KO$44-KO52-150                                                                             )&lt;=0),"Birth-" &amp;KO51,""),"")
&amp;IFERROR(IF(AND((KO$44-KO52-150-Sheep!$R$320                                           )&gt;(KO$44-KP$44),(KO$44-KO52-150-Sheep!$R$320                                            )&lt;=0),"Wean-"&amp;KO51,""),"")
&amp;IFERROR(IF(AND((KO$44-KO52-150-Sheep!$R$321                                           )&gt;(KO$44-KP$44),(KO$44-KO52-150-Sheep!$R$321                                            )&lt;=0),"Alt1-"   &amp;KO51,""),"")
&amp;IFERROR(IF(AND((KO$44-KO52-150-Sheep!$R$322                                           )&gt;(KO$44-KP$44),(KO$44-KO52-150-Sheep!$R$322                                            )&lt;=0),"Alt2-"   &amp;KO51,""),"")</f>
        <v/>
      </c>
      <c r="KP53" s="440" t="str">
        <f xml:space="preserve">                    IF(AND((KP$44                                  -Sheep!$N$254                               )&gt;(KP$44-KQ$44),(KP$44                                  -Sheep!$N$254                                )&lt;=0),"Born","")
&amp;                   IF(AND((KP$44-Sheep!$R$320-Sheep!$N$254                                )&gt;(KP$44-KQ$44),(KP$44-Sheep!$R$320-Sheep!$N$254                                )&lt;=0),"WeanStd","")
&amp;                   IF(AND((KP$44-Sheep!$R$321-Sheep!$N$254                                )&gt;(KP$44-KQ$44),(KP$44-Sheep!$R$321-Sheep!$N$254                                )&lt;=0),"WeanAlt1","")
&amp;                   IF(AND((KP$44-Sheep!$R$322-Sheep!$N$254                                )&gt;(KP$44-KQ$44),(KP$44-Sheep!$R$322-Sheep!$N$254                                )&lt;=0),"WeanAlt2","")
&amp;IFERROR(IF(AND((KP$44-KP52                                                                                     )&gt;(KP$44-KQ$44),(KP$44-KP52                                                                                     )&lt;=0),"Join-"    &amp;KP51,""),"")
&amp;IFERROR(IF(AND((KP$44-KP52-INDEX(Sheep!$V$327:$V$334,KP51,1))&gt;(KP$44-KQ$44),(KP$44-KP52-INDEX(Sheep!$V$327:$V$334,KP51,1))&lt;=0),"Scan-"  &amp;KP51,""),"")
&amp;IFERROR(IF(AND((KP$44-KP52-150                                                                            )&gt;(KP$44-KQ$44),(KP$44-KP52-150                                                                             )&lt;=0),"Birth-" &amp;KP51,""),"")
&amp;IFERROR(IF(AND((KP$44-KP52-150-Sheep!$R$320                                           )&gt;(KP$44-KQ$44),(KP$44-KP52-150-Sheep!$R$320                                            )&lt;=0),"Wean-"&amp;KP51,""),"")
&amp;IFERROR(IF(AND((KP$44-KP52-150-Sheep!$R$321                                           )&gt;(KP$44-KQ$44),(KP$44-KP52-150-Sheep!$R$321                                            )&lt;=0),"Alt1-"   &amp;KP51,""),"")
&amp;IFERROR(IF(AND((KP$44-KP52-150-Sheep!$R$322                                           )&gt;(KP$44-KQ$44),(KP$44-KP52-150-Sheep!$R$322                                            )&lt;=0),"Alt2-"   &amp;KP51,""),"")</f>
        <v/>
      </c>
      <c r="KQ53" s="440" t="str">
        <f xml:space="preserve">                    IF(AND((KQ$44                                  -Sheep!$N$254                               )&gt;(KQ$44-KR$44),(KQ$44                                  -Sheep!$N$254                                )&lt;=0),"Born","")
&amp;                   IF(AND((KQ$44-Sheep!$R$320-Sheep!$N$254                                )&gt;(KQ$44-KR$44),(KQ$44-Sheep!$R$320-Sheep!$N$254                                )&lt;=0),"WeanStd","")
&amp;                   IF(AND((KQ$44-Sheep!$R$321-Sheep!$N$254                                )&gt;(KQ$44-KR$44),(KQ$44-Sheep!$R$321-Sheep!$N$254                                )&lt;=0),"WeanAlt1","")
&amp;                   IF(AND((KQ$44-Sheep!$R$322-Sheep!$N$254                                )&gt;(KQ$44-KR$44),(KQ$44-Sheep!$R$322-Sheep!$N$254                                )&lt;=0),"WeanAlt2","")
&amp;IFERROR(IF(AND((KQ$44-KQ52                                                                                     )&gt;(KQ$44-KR$44),(KQ$44-KQ52                                                                                     )&lt;=0),"Join-"    &amp;KQ51,""),"")
&amp;IFERROR(IF(AND((KQ$44-KQ52-INDEX(Sheep!$V$327:$V$334,KQ51,1))&gt;(KQ$44-KR$44),(KQ$44-KQ52-INDEX(Sheep!$V$327:$V$334,KQ51,1))&lt;=0),"Scan-"  &amp;KQ51,""),"")
&amp;IFERROR(IF(AND((KQ$44-KQ52-150                                                                            )&gt;(KQ$44-KR$44),(KQ$44-KQ52-150                                                                             )&lt;=0),"Birth-" &amp;KQ51,""),"")
&amp;IFERROR(IF(AND((KQ$44-KQ52-150-Sheep!$R$320                                           )&gt;(KQ$44-KR$44),(KQ$44-KQ52-150-Sheep!$R$320                                            )&lt;=0),"Wean-"&amp;KQ51,""),"")
&amp;IFERROR(IF(AND((KQ$44-KQ52-150-Sheep!$R$321                                           )&gt;(KQ$44-KR$44),(KQ$44-KQ52-150-Sheep!$R$321                                            )&lt;=0),"Alt1-"   &amp;KQ51,""),"")
&amp;IFERROR(IF(AND((KQ$44-KQ52-150-Sheep!$R$322                                           )&gt;(KQ$44-KR$44),(KQ$44-KQ52-150-Sheep!$R$322                                            )&lt;=0),"Alt2-"   &amp;KQ51,""),"")</f>
        <v/>
      </c>
      <c r="KR53" s="440" t="str">
        <f xml:space="preserve">                    IF(AND((KR$44                                  -Sheep!$N$254                               )&gt;(KR$44-KS$44),(KR$44                                  -Sheep!$N$254                                )&lt;=0),"Born","")
&amp;                   IF(AND((KR$44-Sheep!$R$320-Sheep!$N$254                                )&gt;(KR$44-KS$44),(KR$44-Sheep!$R$320-Sheep!$N$254                                )&lt;=0),"WeanStd","")
&amp;                   IF(AND((KR$44-Sheep!$R$321-Sheep!$N$254                                )&gt;(KR$44-KS$44),(KR$44-Sheep!$R$321-Sheep!$N$254                                )&lt;=0),"WeanAlt1","")
&amp;                   IF(AND((KR$44-Sheep!$R$322-Sheep!$N$254                                )&gt;(KR$44-KS$44),(KR$44-Sheep!$R$322-Sheep!$N$254                                )&lt;=0),"WeanAlt2","")
&amp;IFERROR(IF(AND((KR$44-KR52                                                                                     )&gt;(KR$44-KS$44),(KR$44-KR52                                                                                     )&lt;=0),"Join-"    &amp;KR51,""),"")
&amp;IFERROR(IF(AND((KR$44-KR52-INDEX(Sheep!$V$327:$V$334,KR51,1))&gt;(KR$44-KS$44),(KR$44-KR52-INDEX(Sheep!$V$327:$V$334,KR51,1))&lt;=0),"Scan-"  &amp;KR51,""),"")
&amp;IFERROR(IF(AND((KR$44-KR52-150                                                                            )&gt;(KR$44-KS$44),(KR$44-KR52-150                                                                             )&lt;=0),"Birth-" &amp;KR51,""),"")
&amp;IFERROR(IF(AND((KR$44-KR52-150-Sheep!$R$320                                           )&gt;(KR$44-KS$44),(KR$44-KR52-150-Sheep!$R$320                                            )&lt;=0),"Wean-"&amp;KR51,""),"")
&amp;IFERROR(IF(AND((KR$44-KR52-150-Sheep!$R$321                                           )&gt;(KR$44-KS$44),(KR$44-KR52-150-Sheep!$R$321                                            )&lt;=0),"Alt1-"   &amp;KR51,""),"")
&amp;IFERROR(IF(AND((KR$44-KR52-150-Sheep!$R$322                                           )&gt;(KR$44-KS$44),(KR$44-KR52-150-Sheep!$R$322                                            )&lt;=0),"Alt2-"   &amp;KR51,""),"")</f>
        <v/>
      </c>
      <c r="KS53" s="440" t="str">
        <f xml:space="preserve">                    IF(AND((KS$44                                  -Sheep!$N$254                               )&gt;(KS$44-KT$44),(KS$44                                  -Sheep!$N$254                                )&lt;=0),"Born","")
&amp;                   IF(AND((KS$44-Sheep!$R$320-Sheep!$N$254                                )&gt;(KS$44-KT$44),(KS$44-Sheep!$R$320-Sheep!$N$254                                )&lt;=0),"WeanStd","")
&amp;                   IF(AND((KS$44-Sheep!$R$321-Sheep!$N$254                                )&gt;(KS$44-KT$44),(KS$44-Sheep!$R$321-Sheep!$N$254                                )&lt;=0),"WeanAlt1","")
&amp;                   IF(AND((KS$44-Sheep!$R$322-Sheep!$N$254                                )&gt;(KS$44-KT$44),(KS$44-Sheep!$R$322-Sheep!$N$254                                )&lt;=0),"WeanAlt2","")
&amp;IFERROR(IF(AND((KS$44-KS52                                                                                     )&gt;(KS$44-KT$44),(KS$44-KS52                                                                                     )&lt;=0),"Join-"    &amp;KS51,""),"")
&amp;IFERROR(IF(AND((KS$44-KS52-INDEX(Sheep!$V$327:$V$334,KS51,1))&gt;(KS$44-KT$44),(KS$44-KS52-INDEX(Sheep!$V$327:$V$334,KS51,1))&lt;=0),"Scan-"  &amp;KS51,""),"")
&amp;IFERROR(IF(AND((KS$44-KS52-150                                                                            )&gt;(KS$44-KT$44),(KS$44-KS52-150                                                                             )&lt;=0),"Birth-" &amp;KS51,""),"")
&amp;IFERROR(IF(AND((KS$44-KS52-150-Sheep!$R$320                                           )&gt;(KS$44-KT$44),(KS$44-KS52-150-Sheep!$R$320                                            )&lt;=0),"Wean-"&amp;KS51,""),"")
&amp;IFERROR(IF(AND((KS$44-KS52-150-Sheep!$R$321                                           )&gt;(KS$44-KT$44),(KS$44-KS52-150-Sheep!$R$321                                            )&lt;=0),"Alt1-"   &amp;KS51,""),"")
&amp;IFERROR(IF(AND((KS$44-KS52-150-Sheep!$R$322                                           )&gt;(KS$44-KT$44),(KS$44-KS52-150-Sheep!$R$322                                            )&lt;=0),"Alt2-"   &amp;KS51,""),"")</f>
        <v/>
      </c>
      <c r="KT53" s="440" t="str">
        <f xml:space="preserve">                    IF(AND((KT$44                                  -Sheep!$N$254                               )&gt;(KT$44-KU$44),(KT$44                                  -Sheep!$N$254                                )&lt;=0),"Born","")
&amp;                   IF(AND((KT$44-Sheep!$R$320-Sheep!$N$254                                )&gt;(KT$44-KU$44),(KT$44-Sheep!$R$320-Sheep!$N$254                                )&lt;=0),"WeanStd","")
&amp;                   IF(AND((KT$44-Sheep!$R$321-Sheep!$N$254                                )&gt;(KT$44-KU$44),(KT$44-Sheep!$R$321-Sheep!$N$254                                )&lt;=0),"WeanAlt1","")
&amp;                   IF(AND((KT$44-Sheep!$R$322-Sheep!$N$254                                )&gt;(KT$44-KU$44),(KT$44-Sheep!$R$322-Sheep!$N$254                                )&lt;=0),"WeanAlt2","")
&amp;IFERROR(IF(AND((KT$44-KT52                                                                                     )&gt;(KT$44-KU$44),(KT$44-KT52                                                                                     )&lt;=0),"Join-"    &amp;KT51,""),"")
&amp;IFERROR(IF(AND((KT$44-KT52-INDEX(Sheep!$V$327:$V$334,KT51,1))&gt;(KT$44-KU$44),(KT$44-KT52-INDEX(Sheep!$V$327:$V$334,KT51,1))&lt;=0),"Scan-"  &amp;KT51,""),"")
&amp;IFERROR(IF(AND((KT$44-KT52-150                                                                            )&gt;(KT$44-KU$44),(KT$44-KT52-150                                                                             )&lt;=0),"Birth-" &amp;KT51,""),"")
&amp;IFERROR(IF(AND((KT$44-KT52-150-Sheep!$R$320                                           )&gt;(KT$44-KU$44),(KT$44-KT52-150-Sheep!$R$320                                            )&lt;=0),"Wean-"&amp;KT51,""),"")
&amp;IFERROR(IF(AND((KT$44-KT52-150-Sheep!$R$321                                           )&gt;(KT$44-KU$44),(KT$44-KT52-150-Sheep!$R$321                                            )&lt;=0),"Alt1-"   &amp;KT51,""),"")
&amp;IFERROR(IF(AND((KT$44-KT52-150-Sheep!$R$322                                           )&gt;(KT$44-KU$44),(KT$44-KT52-150-Sheep!$R$322                                            )&lt;=0),"Alt2-"   &amp;KT51,""),"")</f>
        <v/>
      </c>
      <c r="KU53" s="440" t="str">
        <f xml:space="preserve">                    IF(AND((KU$44                                  -Sheep!$N$254                               )&gt;(KU$44-KV$44),(KU$44                                  -Sheep!$N$254                                )&lt;=0),"Born","")
&amp;                   IF(AND((KU$44-Sheep!$R$320-Sheep!$N$254                                )&gt;(KU$44-KV$44),(KU$44-Sheep!$R$320-Sheep!$N$254                                )&lt;=0),"WeanStd","")
&amp;                   IF(AND((KU$44-Sheep!$R$321-Sheep!$N$254                                )&gt;(KU$44-KV$44),(KU$44-Sheep!$R$321-Sheep!$N$254                                )&lt;=0),"WeanAlt1","")
&amp;                   IF(AND((KU$44-Sheep!$R$322-Sheep!$N$254                                )&gt;(KU$44-KV$44),(KU$44-Sheep!$R$322-Sheep!$N$254                                )&lt;=0),"WeanAlt2","")
&amp;IFERROR(IF(AND((KU$44-KU52                                                                                     )&gt;(KU$44-KV$44),(KU$44-KU52                                                                                     )&lt;=0),"Join-"    &amp;KU51,""),"")
&amp;IFERROR(IF(AND((KU$44-KU52-INDEX(Sheep!$V$327:$V$334,KU51,1))&gt;(KU$44-KV$44),(KU$44-KU52-INDEX(Sheep!$V$327:$V$334,KU51,1))&lt;=0),"Scan-"  &amp;KU51,""),"")
&amp;IFERROR(IF(AND((KU$44-KU52-150                                                                            )&gt;(KU$44-KV$44),(KU$44-KU52-150                                                                             )&lt;=0),"Birth-" &amp;KU51,""),"")
&amp;IFERROR(IF(AND((KU$44-KU52-150-Sheep!$R$320                                           )&gt;(KU$44-KV$44),(KU$44-KU52-150-Sheep!$R$320                                            )&lt;=0),"Wean-"&amp;KU51,""),"")
&amp;IFERROR(IF(AND((KU$44-KU52-150-Sheep!$R$321                                           )&gt;(KU$44-KV$44),(KU$44-KU52-150-Sheep!$R$321                                            )&lt;=0),"Alt1-"   &amp;KU51,""),"")
&amp;IFERROR(IF(AND((KU$44-KU52-150-Sheep!$R$322                                           )&gt;(KU$44-KV$44),(KU$44-KU52-150-Sheep!$R$322                                            )&lt;=0),"Alt2-"   &amp;KU51,""),"")</f>
        <v/>
      </c>
      <c r="KV53" s="440" t="str">
        <f xml:space="preserve">                    IF(AND((KV$44                                  -Sheep!$N$254                               )&gt;(KV$44-KW$44),(KV$44                                  -Sheep!$N$254                                )&lt;=0),"Born","")
&amp;                   IF(AND((KV$44-Sheep!$R$320-Sheep!$N$254                                )&gt;(KV$44-KW$44),(KV$44-Sheep!$R$320-Sheep!$N$254                                )&lt;=0),"WeanStd","")
&amp;                   IF(AND((KV$44-Sheep!$R$321-Sheep!$N$254                                )&gt;(KV$44-KW$44),(KV$44-Sheep!$R$321-Sheep!$N$254                                )&lt;=0),"WeanAlt1","")
&amp;                   IF(AND((KV$44-Sheep!$R$322-Sheep!$N$254                                )&gt;(KV$44-KW$44),(KV$44-Sheep!$R$322-Sheep!$N$254                                )&lt;=0),"WeanAlt2","")
&amp;IFERROR(IF(AND((KV$44-KV52                                                                                     )&gt;(KV$44-KW$44),(KV$44-KV52                                                                                     )&lt;=0),"Join-"    &amp;KV51,""),"")
&amp;IFERROR(IF(AND((KV$44-KV52-INDEX(Sheep!$V$327:$V$334,KV51,1))&gt;(KV$44-KW$44),(KV$44-KV52-INDEX(Sheep!$V$327:$V$334,KV51,1))&lt;=0),"Scan-"  &amp;KV51,""),"")
&amp;IFERROR(IF(AND((KV$44-KV52-150                                                                            )&gt;(KV$44-KW$44),(KV$44-KV52-150                                                                             )&lt;=0),"Birth-" &amp;KV51,""),"")
&amp;IFERROR(IF(AND((KV$44-KV52-150-Sheep!$R$320                                           )&gt;(KV$44-KW$44),(KV$44-KV52-150-Sheep!$R$320                                            )&lt;=0),"Wean-"&amp;KV51,""),"")
&amp;IFERROR(IF(AND((KV$44-KV52-150-Sheep!$R$321                                           )&gt;(KV$44-KW$44),(KV$44-KV52-150-Sheep!$R$321                                            )&lt;=0),"Alt1-"   &amp;KV51,""),"")
&amp;IFERROR(IF(AND((KV$44-KV52-150-Sheep!$R$322                                           )&gt;(KV$44-KW$44),(KV$44-KV52-150-Sheep!$R$322                                            )&lt;=0),"Alt2-"   &amp;KV51,""),"")</f>
        <v/>
      </c>
      <c r="KW53" s="440" t="str">
        <f xml:space="preserve">                    IF(AND((KW$44                                  -Sheep!$N$254                               )&gt;(KW$44-KX$44),(KW$44                                  -Sheep!$N$254                                )&lt;=0),"Born","")
&amp;                   IF(AND((KW$44-Sheep!$R$320-Sheep!$N$254                                )&gt;(KW$44-KX$44),(KW$44-Sheep!$R$320-Sheep!$N$254                                )&lt;=0),"WeanStd","")
&amp;                   IF(AND((KW$44-Sheep!$R$321-Sheep!$N$254                                )&gt;(KW$44-KX$44),(KW$44-Sheep!$R$321-Sheep!$N$254                                )&lt;=0),"WeanAlt1","")
&amp;                   IF(AND((KW$44-Sheep!$R$322-Sheep!$N$254                                )&gt;(KW$44-KX$44),(KW$44-Sheep!$R$322-Sheep!$N$254                                )&lt;=0),"WeanAlt2","")
&amp;IFERROR(IF(AND((KW$44-KW52                                                                                     )&gt;(KW$44-KX$44),(KW$44-KW52                                                                                     )&lt;=0),"Join-"    &amp;KW51,""),"")
&amp;IFERROR(IF(AND((KW$44-KW52-INDEX(Sheep!$V$327:$V$334,KW51,1))&gt;(KW$44-KX$44),(KW$44-KW52-INDEX(Sheep!$V$327:$V$334,KW51,1))&lt;=0),"Scan-"  &amp;KW51,""),"")
&amp;IFERROR(IF(AND((KW$44-KW52-150                                                                            )&gt;(KW$44-KX$44),(KW$44-KW52-150                                                                             )&lt;=0),"Birth-" &amp;KW51,""),"")
&amp;IFERROR(IF(AND((KW$44-KW52-150-Sheep!$R$320                                           )&gt;(KW$44-KX$44),(KW$44-KW52-150-Sheep!$R$320                                            )&lt;=0),"Wean-"&amp;KW51,""),"")
&amp;IFERROR(IF(AND((KW$44-KW52-150-Sheep!$R$321                                           )&gt;(KW$44-KX$44),(KW$44-KW52-150-Sheep!$R$321                                            )&lt;=0),"Alt1-"   &amp;KW51,""),"")
&amp;IFERROR(IF(AND((KW$44-KW52-150-Sheep!$R$322                                           )&gt;(KW$44-KX$44),(KW$44-KW52-150-Sheep!$R$322                                            )&lt;=0),"Alt2-"   &amp;KW51,""),"")</f>
        <v/>
      </c>
      <c r="KX53" s="440" t="str">
        <f xml:space="preserve">                    IF(AND((KX$44                                  -Sheep!$N$254                               )&gt;(KX$44-KY$44),(KX$44                                  -Sheep!$N$254                                )&lt;=0),"Born","")
&amp;                   IF(AND((KX$44-Sheep!$R$320-Sheep!$N$254                                )&gt;(KX$44-KY$44),(KX$44-Sheep!$R$320-Sheep!$N$254                                )&lt;=0),"WeanStd","")
&amp;                   IF(AND((KX$44-Sheep!$R$321-Sheep!$N$254                                )&gt;(KX$44-KY$44),(KX$44-Sheep!$R$321-Sheep!$N$254                                )&lt;=0),"WeanAlt1","")
&amp;                   IF(AND((KX$44-Sheep!$R$322-Sheep!$N$254                                )&gt;(KX$44-KY$44),(KX$44-Sheep!$R$322-Sheep!$N$254                                )&lt;=0),"WeanAlt2","")
&amp;IFERROR(IF(AND((KX$44-KX52                                                                                     )&gt;(KX$44-KY$44),(KX$44-KX52                                                                                     )&lt;=0),"Join-"    &amp;KX51,""),"")
&amp;IFERROR(IF(AND((KX$44-KX52-INDEX(Sheep!$V$327:$V$334,KX51,1))&gt;(KX$44-KY$44),(KX$44-KX52-INDEX(Sheep!$V$327:$V$334,KX51,1))&lt;=0),"Scan-"  &amp;KX51,""),"")
&amp;IFERROR(IF(AND((KX$44-KX52-150                                                                            )&gt;(KX$44-KY$44),(KX$44-KX52-150                                                                             )&lt;=0),"Birth-" &amp;KX51,""),"")
&amp;IFERROR(IF(AND((KX$44-KX52-150-Sheep!$R$320                                           )&gt;(KX$44-KY$44),(KX$44-KX52-150-Sheep!$R$320                                            )&lt;=0),"Wean-"&amp;KX51,""),"")
&amp;IFERROR(IF(AND((KX$44-KX52-150-Sheep!$R$321                                           )&gt;(KX$44-KY$44),(KX$44-KX52-150-Sheep!$R$321                                            )&lt;=0),"Alt1-"   &amp;KX51,""),"")
&amp;IFERROR(IF(AND((KX$44-KX52-150-Sheep!$R$322                                           )&gt;(KX$44-KY$44),(KX$44-KX52-150-Sheep!$R$322                                            )&lt;=0),"Alt2-"   &amp;KX51,""),"")</f>
        <v/>
      </c>
      <c r="KY53" s="440" t="str">
        <f xml:space="preserve">                    IF(AND((KY$44                                  -Sheep!$N$254                               )&gt;(KY$44-KZ$44),(KY$44                                  -Sheep!$N$254                                )&lt;=0),"Born","")
&amp;                   IF(AND((KY$44-Sheep!$R$320-Sheep!$N$254                                )&gt;(KY$44-KZ$44),(KY$44-Sheep!$R$320-Sheep!$N$254                                )&lt;=0),"WeanStd","")
&amp;                   IF(AND((KY$44-Sheep!$R$321-Sheep!$N$254                                )&gt;(KY$44-KZ$44),(KY$44-Sheep!$R$321-Sheep!$N$254                                )&lt;=0),"WeanAlt1","")
&amp;                   IF(AND((KY$44-Sheep!$R$322-Sheep!$N$254                                )&gt;(KY$44-KZ$44),(KY$44-Sheep!$R$322-Sheep!$N$254                                )&lt;=0),"WeanAlt2","")
&amp;IFERROR(IF(AND((KY$44-KY52                                                                                     )&gt;(KY$44-KZ$44),(KY$44-KY52                                                                                     )&lt;=0),"Join-"    &amp;KY51,""),"")
&amp;IFERROR(IF(AND((KY$44-KY52-INDEX(Sheep!$V$327:$V$334,KY51,1))&gt;(KY$44-KZ$44),(KY$44-KY52-INDEX(Sheep!$V$327:$V$334,KY51,1))&lt;=0),"Scan-"  &amp;KY51,""),"")
&amp;IFERROR(IF(AND((KY$44-KY52-150                                                                            )&gt;(KY$44-KZ$44),(KY$44-KY52-150                                                                             )&lt;=0),"Birth-" &amp;KY51,""),"")
&amp;IFERROR(IF(AND((KY$44-KY52-150-Sheep!$R$320                                           )&gt;(KY$44-KZ$44),(KY$44-KY52-150-Sheep!$R$320                                            )&lt;=0),"Wean-"&amp;KY51,""),"")
&amp;IFERROR(IF(AND((KY$44-KY52-150-Sheep!$R$321                                           )&gt;(KY$44-KZ$44),(KY$44-KY52-150-Sheep!$R$321                                            )&lt;=0),"Alt1-"   &amp;KY51,""),"")
&amp;IFERROR(IF(AND((KY$44-KY52-150-Sheep!$R$322                                           )&gt;(KY$44-KZ$44),(KY$44-KY52-150-Sheep!$R$322                                            )&lt;=0),"Alt2-"   &amp;KY51,""),"")</f>
        <v/>
      </c>
      <c r="KZ53" s="440" t="str">
        <f xml:space="preserve">                    IF(AND((KZ$44                                  -Sheep!$N$254                               )&gt;(KZ$44-LA$44),(KZ$44                                  -Sheep!$N$254                                )&lt;=0),"Born","")
&amp;                   IF(AND((KZ$44-Sheep!$R$320-Sheep!$N$254                                )&gt;(KZ$44-LA$44),(KZ$44-Sheep!$R$320-Sheep!$N$254                                )&lt;=0),"WeanStd","")
&amp;                   IF(AND((KZ$44-Sheep!$R$321-Sheep!$N$254                                )&gt;(KZ$44-LA$44),(KZ$44-Sheep!$R$321-Sheep!$N$254                                )&lt;=0),"WeanAlt1","")
&amp;                   IF(AND((KZ$44-Sheep!$R$322-Sheep!$N$254                                )&gt;(KZ$44-LA$44),(KZ$44-Sheep!$R$322-Sheep!$N$254                                )&lt;=0),"WeanAlt2","")
&amp;IFERROR(IF(AND((KZ$44-KZ52                                                                                     )&gt;(KZ$44-LA$44),(KZ$44-KZ52                                                                                     )&lt;=0),"Join-"    &amp;KZ51,""),"")
&amp;IFERROR(IF(AND((KZ$44-KZ52-INDEX(Sheep!$V$327:$V$334,KZ51,1))&gt;(KZ$44-LA$44),(KZ$44-KZ52-INDEX(Sheep!$V$327:$V$334,KZ51,1))&lt;=0),"Scan-"  &amp;KZ51,""),"")
&amp;IFERROR(IF(AND((KZ$44-KZ52-150                                                                            )&gt;(KZ$44-LA$44),(KZ$44-KZ52-150                                                                             )&lt;=0),"Birth-" &amp;KZ51,""),"")
&amp;IFERROR(IF(AND((KZ$44-KZ52-150-Sheep!$R$320                                           )&gt;(KZ$44-LA$44),(KZ$44-KZ52-150-Sheep!$R$320                                            )&lt;=0),"Wean-"&amp;KZ51,""),"")
&amp;IFERROR(IF(AND((KZ$44-KZ52-150-Sheep!$R$321                                           )&gt;(KZ$44-LA$44),(KZ$44-KZ52-150-Sheep!$R$321                                            )&lt;=0),"Alt1-"   &amp;KZ51,""),"")
&amp;IFERROR(IF(AND((KZ$44-KZ52-150-Sheep!$R$322                                           )&gt;(KZ$44-LA$44),(KZ$44-KZ52-150-Sheep!$R$322                                            )&lt;=0),"Alt2-"   &amp;KZ51,""),"")</f>
        <v/>
      </c>
      <c r="LA53" s="440" t="str">
        <f xml:space="preserve">                    IF(AND((LA$44                                  -Sheep!$N$254                               )&gt;(LA$44-LB$44),(LA$44                                  -Sheep!$N$254                                )&lt;=0),"Born","")
&amp;                   IF(AND((LA$44-Sheep!$R$320-Sheep!$N$254                                )&gt;(LA$44-LB$44),(LA$44-Sheep!$R$320-Sheep!$N$254                                )&lt;=0),"WeanStd","")
&amp;                   IF(AND((LA$44-Sheep!$R$321-Sheep!$N$254                                )&gt;(LA$44-LB$44),(LA$44-Sheep!$R$321-Sheep!$N$254                                )&lt;=0),"WeanAlt1","")
&amp;                   IF(AND((LA$44-Sheep!$R$322-Sheep!$N$254                                )&gt;(LA$44-LB$44),(LA$44-Sheep!$R$322-Sheep!$N$254                                )&lt;=0),"WeanAlt2","")
&amp;IFERROR(IF(AND((LA$44-LA52                                                                                     )&gt;(LA$44-LB$44),(LA$44-LA52                                                                                     )&lt;=0),"Join-"    &amp;LA51,""),"")
&amp;IFERROR(IF(AND((LA$44-LA52-INDEX(Sheep!$V$327:$V$334,LA51,1))&gt;(LA$44-LB$44),(LA$44-LA52-INDEX(Sheep!$V$327:$V$334,LA51,1))&lt;=0),"Scan-"  &amp;LA51,""),"")
&amp;IFERROR(IF(AND((LA$44-LA52-150                                                                            )&gt;(LA$44-LB$44),(LA$44-LA52-150                                                                             )&lt;=0),"Birth-" &amp;LA51,""),"")
&amp;IFERROR(IF(AND((LA$44-LA52-150-Sheep!$R$320                                           )&gt;(LA$44-LB$44),(LA$44-LA52-150-Sheep!$R$320                                            )&lt;=0),"Wean-"&amp;LA51,""),"")
&amp;IFERROR(IF(AND((LA$44-LA52-150-Sheep!$R$321                                           )&gt;(LA$44-LB$44),(LA$44-LA52-150-Sheep!$R$321                                            )&lt;=0),"Alt1-"   &amp;LA51,""),"")
&amp;IFERROR(IF(AND((LA$44-LA52-150-Sheep!$R$322                                           )&gt;(LA$44-LB$44),(LA$44-LA52-150-Sheep!$R$322                                            )&lt;=0),"Alt2-"   &amp;LA51,""),"")</f>
        <v>Wean-5</v>
      </c>
      <c r="LB53" s="440" t="str">
        <f xml:space="preserve">                    IF(AND((LB$44                                  -Sheep!$N$254                               )&gt;(LB$44-LC$44),(LB$44                                  -Sheep!$N$254                                )&lt;=0),"Born","")
&amp;                   IF(AND((LB$44-Sheep!$R$320-Sheep!$N$254                                )&gt;(LB$44-LC$44),(LB$44-Sheep!$R$320-Sheep!$N$254                                )&lt;=0),"WeanStd","")
&amp;                   IF(AND((LB$44-Sheep!$R$321-Sheep!$N$254                                )&gt;(LB$44-LC$44),(LB$44-Sheep!$R$321-Sheep!$N$254                                )&lt;=0),"WeanAlt1","")
&amp;                   IF(AND((LB$44-Sheep!$R$322-Sheep!$N$254                                )&gt;(LB$44-LC$44),(LB$44-Sheep!$R$322-Sheep!$N$254                                )&lt;=0),"WeanAlt2","")
&amp;IFERROR(IF(AND((LB$44-LB52                                                                                     )&gt;(LB$44-LC$44),(LB$44-LB52                                                                                     )&lt;=0),"Join-"    &amp;LB51,""),"")
&amp;IFERROR(IF(AND((LB$44-LB52-INDEX(Sheep!$V$327:$V$334,LB51,1))&gt;(LB$44-LC$44),(LB$44-LB52-INDEX(Sheep!$V$327:$V$334,LB51,1))&lt;=0),"Scan-"  &amp;LB51,""),"")
&amp;IFERROR(IF(AND((LB$44-LB52-150                                                                            )&gt;(LB$44-LC$44),(LB$44-LB52-150                                                                             )&lt;=0),"Birth-" &amp;LB51,""),"")
&amp;IFERROR(IF(AND((LB$44-LB52-150-Sheep!$R$320                                           )&gt;(LB$44-LC$44),(LB$44-LB52-150-Sheep!$R$320                                            )&lt;=0),"Wean-"&amp;LB51,""),"")
&amp;IFERROR(IF(AND((LB$44-LB52-150-Sheep!$R$321                                           )&gt;(LB$44-LC$44),(LB$44-LB52-150-Sheep!$R$321                                            )&lt;=0),"Alt1-"   &amp;LB51,""),"")
&amp;IFERROR(IF(AND((LB$44-LB52-150-Sheep!$R$322                                           )&gt;(LB$44-LC$44),(LB$44-LB52-150-Sheep!$R$322                                            )&lt;=0),"Alt2-"   &amp;LB51,""),"")</f>
        <v/>
      </c>
      <c r="LC53" s="440" t="str">
        <f xml:space="preserve">                    IF(AND((LC$44                                  -Sheep!$N$254                               )&gt;(LC$44-LD$44),(LC$44                                  -Sheep!$N$254                                )&lt;=0),"Born","")
&amp;                   IF(AND((LC$44-Sheep!$R$320-Sheep!$N$254                                )&gt;(LC$44-LD$44),(LC$44-Sheep!$R$320-Sheep!$N$254                                )&lt;=0),"WeanStd","")
&amp;                   IF(AND((LC$44-Sheep!$R$321-Sheep!$N$254                                )&gt;(LC$44-LD$44),(LC$44-Sheep!$R$321-Sheep!$N$254                                )&lt;=0),"WeanAlt1","")
&amp;                   IF(AND((LC$44-Sheep!$R$322-Sheep!$N$254                                )&gt;(LC$44-LD$44),(LC$44-Sheep!$R$322-Sheep!$N$254                                )&lt;=0),"WeanAlt2","")
&amp;IFERROR(IF(AND((LC$44-LC52                                                                                     )&gt;(LC$44-LD$44),(LC$44-LC52                                                                                     )&lt;=0),"Join-"    &amp;LC51,""),"")
&amp;IFERROR(IF(AND((LC$44-LC52-INDEX(Sheep!$V$327:$V$334,LC51,1))&gt;(LC$44-LD$44),(LC$44-LC52-INDEX(Sheep!$V$327:$V$334,LC51,1))&lt;=0),"Scan-"  &amp;LC51,""),"")
&amp;IFERROR(IF(AND((LC$44-LC52-150                                                                            )&gt;(LC$44-LD$44),(LC$44-LC52-150                                                                             )&lt;=0),"Birth-" &amp;LC51,""),"")
&amp;IFERROR(IF(AND((LC$44-LC52-150-Sheep!$R$320                                           )&gt;(LC$44-LD$44),(LC$44-LC52-150-Sheep!$R$320                                            )&lt;=0),"Wean-"&amp;LC51,""),"")
&amp;IFERROR(IF(AND((LC$44-LC52-150-Sheep!$R$321                                           )&gt;(LC$44-LD$44),(LC$44-LC52-150-Sheep!$R$321                                            )&lt;=0),"Alt1-"   &amp;LC51,""),"")
&amp;IFERROR(IF(AND((LC$44-LC52-150-Sheep!$R$322                                           )&gt;(LC$44-LD$44),(LC$44-LC52-150-Sheep!$R$322                                            )&lt;=0),"Alt2-"   &amp;LC51,""),"")</f>
        <v/>
      </c>
      <c r="LD53" s="440" t="str">
        <f xml:space="preserve">                    IF(AND((LD$44                                  -Sheep!$N$254                               )&gt;(LD$44-LE$44),(LD$44                                  -Sheep!$N$254                                )&lt;=0),"Born","")
&amp;                   IF(AND((LD$44-Sheep!$R$320-Sheep!$N$254                                )&gt;(LD$44-LE$44),(LD$44-Sheep!$R$320-Sheep!$N$254                                )&lt;=0),"WeanStd","")
&amp;                   IF(AND((LD$44-Sheep!$R$321-Sheep!$N$254                                )&gt;(LD$44-LE$44),(LD$44-Sheep!$R$321-Sheep!$N$254                                )&lt;=0),"WeanAlt1","")
&amp;                   IF(AND((LD$44-Sheep!$R$322-Sheep!$N$254                                )&gt;(LD$44-LE$44),(LD$44-Sheep!$R$322-Sheep!$N$254                                )&lt;=0),"WeanAlt2","")
&amp;IFERROR(IF(AND((LD$44-LD52                                                                                     )&gt;(LD$44-LE$44),(LD$44-LD52                                                                                     )&lt;=0),"Join-"    &amp;LD51,""),"")
&amp;IFERROR(IF(AND((LD$44-LD52-INDEX(Sheep!$V$327:$V$334,LD51,1))&gt;(LD$44-LE$44),(LD$44-LD52-INDEX(Sheep!$V$327:$V$334,LD51,1))&lt;=0),"Scan-"  &amp;LD51,""),"")
&amp;IFERROR(IF(AND((LD$44-LD52-150                                                                            )&gt;(LD$44-LE$44),(LD$44-LD52-150                                                                             )&lt;=0),"Birth-" &amp;LD51,""),"")
&amp;IFERROR(IF(AND((LD$44-LD52-150-Sheep!$R$320                                           )&gt;(LD$44-LE$44),(LD$44-LD52-150-Sheep!$R$320                                            )&lt;=0),"Wean-"&amp;LD51,""),"")
&amp;IFERROR(IF(AND((LD$44-LD52-150-Sheep!$R$321                                           )&gt;(LD$44-LE$44),(LD$44-LD52-150-Sheep!$R$321                                            )&lt;=0),"Alt1-"   &amp;LD51,""),"")
&amp;IFERROR(IF(AND((LD$44-LD52-150-Sheep!$R$322                                           )&gt;(LD$44-LE$44),(LD$44-LD52-150-Sheep!$R$322                                            )&lt;=0),"Alt2-"   &amp;LD51,""),"")</f>
        <v/>
      </c>
      <c r="LE53" s="440" t="str">
        <f xml:space="preserve">                    IF(AND((LE$44                                  -Sheep!$N$254                               )&gt;(LE$44-LF$44),(LE$44                                  -Sheep!$N$254                                )&lt;=0),"Born","")
&amp;                   IF(AND((LE$44-Sheep!$R$320-Sheep!$N$254                                )&gt;(LE$44-LF$44),(LE$44-Sheep!$R$320-Sheep!$N$254                                )&lt;=0),"WeanStd","")
&amp;                   IF(AND((LE$44-Sheep!$R$321-Sheep!$N$254                                )&gt;(LE$44-LF$44),(LE$44-Sheep!$R$321-Sheep!$N$254                                )&lt;=0),"WeanAlt1","")
&amp;                   IF(AND((LE$44-Sheep!$R$322-Sheep!$N$254                                )&gt;(LE$44-LF$44),(LE$44-Sheep!$R$322-Sheep!$N$254                                )&lt;=0),"WeanAlt2","")
&amp;IFERROR(IF(AND((LE$44-LE52                                                                                     )&gt;(LE$44-LF$44),(LE$44-LE52                                                                                     )&lt;=0),"Join-"    &amp;LE51,""),"")
&amp;IFERROR(IF(AND((LE$44-LE52-INDEX(Sheep!$V$327:$V$334,LE51,1))&gt;(LE$44-LF$44),(LE$44-LE52-INDEX(Sheep!$V$327:$V$334,LE51,1))&lt;=0),"Scan-"  &amp;LE51,""),"")
&amp;IFERROR(IF(AND((LE$44-LE52-150                                                                            )&gt;(LE$44-LF$44),(LE$44-LE52-150                                                                             )&lt;=0),"Birth-" &amp;LE51,""),"")
&amp;IFERROR(IF(AND((LE$44-LE52-150-Sheep!$R$320                                           )&gt;(LE$44-LF$44),(LE$44-LE52-150-Sheep!$R$320                                            )&lt;=0),"Wean-"&amp;LE51,""),"")
&amp;IFERROR(IF(AND((LE$44-LE52-150-Sheep!$R$321                                           )&gt;(LE$44-LF$44),(LE$44-LE52-150-Sheep!$R$321                                            )&lt;=0),"Alt1-"   &amp;LE51,""),"")
&amp;IFERROR(IF(AND((LE$44-LE52-150-Sheep!$R$322                                           )&gt;(LE$44-LF$44),(LE$44-LE52-150-Sheep!$R$322                                            )&lt;=0),"Alt2-"   &amp;LE51,""),"")</f>
        <v>Alt1-5</v>
      </c>
      <c r="LF53" s="440" t="str">
        <f xml:space="preserve">                    IF(AND((LF$44                                  -Sheep!$N$254                               )&gt;(LF$44-LG$44),(LF$44                                  -Sheep!$N$254                                )&lt;=0),"Born","")
&amp;                   IF(AND((LF$44-Sheep!$R$320-Sheep!$N$254                                )&gt;(LF$44-LG$44),(LF$44-Sheep!$R$320-Sheep!$N$254                                )&lt;=0),"WeanStd","")
&amp;                   IF(AND((LF$44-Sheep!$R$321-Sheep!$N$254                                )&gt;(LF$44-LG$44),(LF$44-Sheep!$R$321-Sheep!$N$254                                )&lt;=0),"WeanAlt1","")
&amp;                   IF(AND((LF$44-Sheep!$R$322-Sheep!$N$254                                )&gt;(LF$44-LG$44),(LF$44-Sheep!$R$322-Sheep!$N$254                                )&lt;=0),"WeanAlt2","")
&amp;IFERROR(IF(AND((LF$44-LF52                                                                                     )&gt;(LF$44-LG$44),(LF$44-LF52                                                                                     )&lt;=0),"Join-"    &amp;LF51,""),"")
&amp;IFERROR(IF(AND((LF$44-LF52-INDEX(Sheep!$V$327:$V$334,LF51,1))&gt;(LF$44-LG$44),(LF$44-LF52-INDEX(Sheep!$V$327:$V$334,LF51,1))&lt;=0),"Scan-"  &amp;LF51,""),"")
&amp;IFERROR(IF(AND((LF$44-LF52-150                                                                            )&gt;(LF$44-LG$44),(LF$44-LF52-150                                                                             )&lt;=0),"Birth-" &amp;LF51,""),"")
&amp;IFERROR(IF(AND((LF$44-LF52-150-Sheep!$R$320                                           )&gt;(LF$44-LG$44),(LF$44-LF52-150-Sheep!$R$320                                            )&lt;=0),"Wean-"&amp;LF51,""),"")
&amp;IFERROR(IF(AND((LF$44-LF52-150-Sheep!$R$321                                           )&gt;(LF$44-LG$44),(LF$44-LF52-150-Sheep!$R$321                                            )&lt;=0),"Alt1-"   &amp;LF51,""),"")
&amp;IFERROR(IF(AND((LF$44-LF52-150-Sheep!$R$322                                           )&gt;(LF$44-LG$44),(LF$44-LF52-150-Sheep!$R$322                                            )&lt;=0),"Alt2-"   &amp;LF51,""),"")</f>
        <v/>
      </c>
      <c r="LG53" s="440" t="str">
        <f xml:space="preserve">                    IF(AND((LG$44                                  -Sheep!$N$254                               )&gt;(LG$44-LH$44),(LG$44                                  -Sheep!$N$254                                )&lt;=0),"Born","")
&amp;                   IF(AND((LG$44-Sheep!$R$320-Sheep!$N$254                                )&gt;(LG$44-LH$44),(LG$44-Sheep!$R$320-Sheep!$N$254                                )&lt;=0),"WeanStd","")
&amp;                   IF(AND((LG$44-Sheep!$R$321-Sheep!$N$254                                )&gt;(LG$44-LH$44),(LG$44-Sheep!$R$321-Sheep!$N$254                                )&lt;=0),"WeanAlt1","")
&amp;                   IF(AND((LG$44-Sheep!$R$322-Sheep!$N$254                                )&gt;(LG$44-LH$44),(LG$44-Sheep!$R$322-Sheep!$N$254                                )&lt;=0),"WeanAlt2","")
&amp;IFERROR(IF(AND((LG$44-LG52                                                                                     )&gt;(LG$44-LH$44),(LG$44-LG52                                                                                     )&lt;=0),"Join-"    &amp;LG51,""),"")
&amp;IFERROR(IF(AND((LG$44-LG52-INDEX(Sheep!$V$327:$V$334,LG51,1))&gt;(LG$44-LH$44),(LG$44-LG52-INDEX(Sheep!$V$327:$V$334,LG51,1))&lt;=0),"Scan-"  &amp;LG51,""),"")
&amp;IFERROR(IF(AND((LG$44-LG52-150                                                                            )&gt;(LG$44-LH$44),(LG$44-LG52-150                                                                             )&lt;=0),"Birth-" &amp;LG51,""),"")
&amp;IFERROR(IF(AND((LG$44-LG52-150-Sheep!$R$320                                           )&gt;(LG$44-LH$44),(LG$44-LG52-150-Sheep!$R$320                                            )&lt;=0),"Wean-"&amp;LG51,""),"")
&amp;IFERROR(IF(AND((LG$44-LG52-150-Sheep!$R$321                                           )&gt;(LG$44-LH$44),(LG$44-LG52-150-Sheep!$R$321                                            )&lt;=0),"Alt1-"   &amp;LG51,""),"")
&amp;IFERROR(IF(AND((LG$44-LG52-150-Sheep!$R$322                                           )&gt;(LG$44-LH$44),(LG$44-LG52-150-Sheep!$R$322                                            )&lt;=0),"Alt2-"   &amp;LG51,""),"")</f>
        <v/>
      </c>
      <c r="LH53" s="440" t="str">
        <f xml:space="preserve">                    IF(AND((LH$44                                  -Sheep!$N$254                               )&gt;(LH$44-LI$44),(LH$44                                  -Sheep!$N$254                                )&lt;=0),"Born","")
&amp;                   IF(AND((LH$44-Sheep!$R$320-Sheep!$N$254                                )&gt;(LH$44-LI$44),(LH$44-Sheep!$R$320-Sheep!$N$254                                )&lt;=0),"WeanStd","")
&amp;                   IF(AND((LH$44-Sheep!$R$321-Sheep!$N$254                                )&gt;(LH$44-LI$44),(LH$44-Sheep!$R$321-Sheep!$N$254                                )&lt;=0),"WeanAlt1","")
&amp;                   IF(AND((LH$44-Sheep!$R$322-Sheep!$N$254                                )&gt;(LH$44-LI$44),(LH$44-Sheep!$R$322-Sheep!$N$254                                )&lt;=0),"WeanAlt2","")
&amp;IFERROR(IF(AND((LH$44-LH52                                                                                     )&gt;(LH$44-LI$44),(LH$44-LH52                                                                                     )&lt;=0),"Join-"    &amp;LH51,""),"")
&amp;IFERROR(IF(AND((LH$44-LH52-INDEX(Sheep!$V$327:$V$334,LH51,1))&gt;(LH$44-LI$44),(LH$44-LH52-INDEX(Sheep!$V$327:$V$334,LH51,1))&lt;=0),"Scan-"  &amp;LH51,""),"")
&amp;IFERROR(IF(AND((LH$44-LH52-150                                                                            )&gt;(LH$44-LI$44),(LH$44-LH52-150                                                                             )&lt;=0),"Birth-" &amp;LH51,""),"")
&amp;IFERROR(IF(AND((LH$44-LH52-150-Sheep!$R$320                                           )&gt;(LH$44-LI$44),(LH$44-LH52-150-Sheep!$R$320                                            )&lt;=0),"Wean-"&amp;LH51,""),"")
&amp;IFERROR(IF(AND((LH$44-LH52-150-Sheep!$R$321                                           )&gt;(LH$44-LI$44),(LH$44-LH52-150-Sheep!$R$321                                            )&lt;=0),"Alt1-"   &amp;LH51,""),"")
&amp;IFERROR(IF(AND((LH$44-LH52-150-Sheep!$R$322                                           )&gt;(LH$44-LI$44),(LH$44-LH52-150-Sheep!$R$322                                            )&lt;=0),"Alt2-"   &amp;LH51,""),"")</f>
        <v/>
      </c>
      <c r="LI53" s="440" t="str">
        <f xml:space="preserve">                    IF(AND((LI$44                                  -Sheep!$N$254                               )&gt;(LI$44-LJ$44),(LI$44                                  -Sheep!$N$254                                )&lt;=0),"Born","")
&amp;                   IF(AND((LI$44-Sheep!$R$320-Sheep!$N$254                                )&gt;(LI$44-LJ$44),(LI$44-Sheep!$R$320-Sheep!$N$254                                )&lt;=0),"WeanStd","")
&amp;                   IF(AND((LI$44-Sheep!$R$321-Sheep!$N$254                                )&gt;(LI$44-LJ$44),(LI$44-Sheep!$R$321-Sheep!$N$254                                )&lt;=0),"WeanAlt1","")
&amp;                   IF(AND((LI$44-Sheep!$R$322-Sheep!$N$254                                )&gt;(LI$44-LJ$44),(LI$44-Sheep!$R$322-Sheep!$N$254                                )&lt;=0),"WeanAlt2","")
&amp;IFERROR(IF(AND((LI$44-LI52                                                                                     )&gt;(LI$44-LJ$44),(LI$44-LI52                                                                                     )&lt;=0),"Join-"    &amp;LI51,""),"")
&amp;IFERROR(IF(AND((LI$44-LI52-INDEX(Sheep!$V$327:$V$334,LI51,1))&gt;(LI$44-LJ$44),(LI$44-LI52-INDEX(Sheep!$V$327:$V$334,LI51,1))&lt;=0),"Scan-"  &amp;LI51,""),"")
&amp;IFERROR(IF(AND((LI$44-LI52-150                                                                            )&gt;(LI$44-LJ$44),(LI$44-LI52-150                                                                             )&lt;=0),"Birth-" &amp;LI51,""),"")
&amp;IFERROR(IF(AND((LI$44-LI52-150-Sheep!$R$320                                           )&gt;(LI$44-LJ$44),(LI$44-LI52-150-Sheep!$R$320                                            )&lt;=0),"Wean-"&amp;LI51,""),"")
&amp;IFERROR(IF(AND((LI$44-LI52-150-Sheep!$R$321                                           )&gt;(LI$44-LJ$44),(LI$44-LI52-150-Sheep!$R$321                                            )&lt;=0),"Alt1-"   &amp;LI51,""),"")
&amp;IFERROR(IF(AND((LI$44-LI52-150-Sheep!$R$322                                           )&gt;(LI$44-LJ$44),(LI$44-LI52-150-Sheep!$R$322                                            )&lt;=0),"Alt2-"   &amp;LI51,""),"")</f>
        <v>Alt2-5</v>
      </c>
      <c r="LJ53" s="440" t="str">
        <f xml:space="preserve">                    IF(AND((LJ$44                                  -Sheep!$N$254                               )&gt;(LJ$44-LK$44),(LJ$44                                  -Sheep!$N$254                                )&lt;=0),"Born","")
&amp;                   IF(AND((LJ$44-Sheep!$R$320-Sheep!$N$254                                )&gt;(LJ$44-LK$44),(LJ$44-Sheep!$R$320-Sheep!$N$254                                )&lt;=0),"WeanStd","")
&amp;                   IF(AND((LJ$44-Sheep!$R$321-Sheep!$N$254                                )&gt;(LJ$44-LK$44),(LJ$44-Sheep!$R$321-Sheep!$N$254                                )&lt;=0),"WeanAlt1","")
&amp;                   IF(AND((LJ$44-Sheep!$R$322-Sheep!$N$254                                )&gt;(LJ$44-LK$44),(LJ$44-Sheep!$R$322-Sheep!$N$254                                )&lt;=0),"WeanAlt2","")
&amp;IFERROR(IF(AND((LJ$44-LJ52                                                                                     )&gt;(LJ$44-LK$44),(LJ$44-LJ52                                                                                     )&lt;=0),"Join-"    &amp;LJ51,""),"")
&amp;IFERROR(IF(AND((LJ$44-LJ52-INDEX(Sheep!$V$327:$V$334,LJ51,1))&gt;(LJ$44-LK$44),(LJ$44-LJ52-INDEX(Sheep!$V$327:$V$334,LJ51,1))&lt;=0),"Scan-"  &amp;LJ51,""),"")
&amp;IFERROR(IF(AND((LJ$44-LJ52-150                                                                            )&gt;(LJ$44-LK$44),(LJ$44-LJ52-150                                                                             )&lt;=0),"Birth-" &amp;LJ51,""),"")
&amp;IFERROR(IF(AND((LJ$44-LJ52-150-Sheep!$R$320                                           )&gt;(LJ$44-LK$44),(LJ$44-LJ52-150-Sheep!$R$320                                            )&lt;=0),"Wean-"&amp;LJ51,""),"")
&amp;IFERROR(IF(AND((LJ$44-LJ52-150-Sheep!$R$321                                           )&gt;(LJ$44-LK$44),(LJ$44-LJ52-150-Sheep!$R$321                                            )&lt;=0),"Alt1-"   &amp;LJ51,""),"")
&amp;IFERROR(IF(AND((LJ$44-LJ52-150-Sheep!$R$322                                           )&gt;(LJ$44-LK$44),(LJ$44-LJ52-150-Sheep!$R$322                                            )&lt;=0),"Alt2-"   &amp;LJ51,""),"")</f>
        <v/>
      </c>
      <c r="LK53" s="440" t="str">
        <f xml:space="preserve">                    IF(AND((LK$44                                  -Sheep!$N$254                               )&gt;(LK$44-LL$44),(LK$44                                  -Sheep!$N$254                                )&lt;=0),"Born","")
&amp;                   IF(AND((LK$44-Sheep!$R$320-Sheep!$N$254                                )&gt;(LK$44-LL$44),(LK$44-Sheep!$R$320-Sheep!$N$254                                )&lt;=0),"WeanStd","")
&amp;                   IF(AND((LK$44-Sheep!$R$321-Sheep!$N$254                                )&gt;(LK$44-LL$44),(LK$44-Sheep!$R$321-Sheep!$N$254                                )&lt;=0),"WeanAlt1","")
&amp;                   IF(AND((LK$44-Sheep!$R$322-Sheep!$N$254                                )&gt;(LK$44-LL$44),(LK$44-Sheep!$R$322-Sheep!$N$254                                )&lt;=0),"WeanAlt2","")
&amp;IFERROR(IF(AND((LK$44-LK52                                                                                     )&gt;(LK$44-LL$44),(LK$44-LK52                                                                                     )&lt;=0),"Join-"    &amp;LK51,""),"")
&amp;IFERROR(IF(AND((LK$44-LK52-INDEX(Sheep!$V$327:$V$334,LK51,1))&gt;(LK$44-LL$44),(LK$44-LK52-INDEX(Sheep!$V$327:$V$334,LK51,1))&lt;=0),"Scan-"  &amp;LK51,""),"")
&amp;IFERROR(IF(AND((LK$44-LK52-150                                                                            )&gt;(LK$44-LL$44),(LK$44-LK52-150                                                                             )&lt;=0),"Birth-" &amp;LK51,""),"")
&amp;IFERROR(IF(AND((LK$44-LK52-150-Sheep!$R$320                                           )&gt;(LK$44-LL$44),(LK$44-LK52-150-Sheep!$R$320                                            )&lt;=0),"Wean-"&amp;LK51,""),"")
&amp;IFERROR(IF(AND((LK$44-LK52-150-Sheep!$R$321                                           )&gt;(LK$44-LL$44),(LK$44-LK52-150-Sheep!$R$321                                            )&lt;=0),"Alt1-"   &amp;LK51,""),"")
&amp;IFERROR(IF(AND((LK$44-LK52-150-Sheep!$R$322                                           )&gt;(LK$44-LL$44),(LK$44-LK52-150-Sheep!$R$322                                            )&lt;=0),"Alt2-"   &amp;LK51,""),"")</f>
        <v/>
      </c>
      <c r="LL53" s="440" t="str">
        <f xml:space="preserve">                    IF(AND((LL$44                                  -Sheep!$N$254                               )&gt;(LL$44-LM$44),(LL$44                                  -Sheep!$N$254                                )&lt;=0),"Born","")
&amp;                   IF(AND((LL$44-Sheep!$R$320-Sheep!$N$254                                )&gt;(LL$44-LM$44),(LL$44-Sheep!$R$320-Sheep!$N$254                                )&lt;=0),"WeanStd","")
&amp;                   IF(AND((LL$44-Sheep!$R$321-Sheep!$N$254                                )&gt;(LL$44-LM$44),(LL$44-Sheep!$R$321-Sheep!$N$254                                )&lt;=0),"WeanAlt1","")
&amp;                   IF(AND((LL$44-Sheep!$R$322-Sheep!$N$254                                )&gt;(LL$44-LM$44),(LL$44-Sheep!$R$322-Sheep!$N$254                                )&lt;=0),"WeanAlt2","")
&amp;IFERROR(IF(AND((LL$44-LL52                                                                                     )&gt;(LL$44-LM$44),(LL$44-LL52                                                                                     )&lt;=0),"Join-"    &amp;LL51,""),"")
&amp;IFERROR(IF(AND((LL$44-LL52-INDEX(Sheep!$V$327:$V$334,LL51,1))&gt;(LL$44-LM$44),(LL$44-LL52-INDEX(Sheep!$V$327:$V$334,LL51,1))&lt;=0),"Scan-"  &amp;LL51,""),"")
&amp;IFERROR(IF(AND((LL$44-LL52-150                                                                            )&gt;(LL$44-LM$44),(LL$44-LL52-150                                                                             )&lt;=0),"Birth-" &amp;LL51,""),"")
&amp;IFERROR(IF(AND((LL$44-LL52-150-Sheep!$R$320                                           )&gt;(LL$44-LM$44),(LL$44-LL52-150-Sheep!$R$320                                            )&lt;=0),"Wean-"&amp;LL51,""),"")
&amp;IFERROR(IF(AND((LL$44-LL52-150-Sheep!$R$321                                           )&gt;(LL$44-LM$44),(LL$44-LL52-150-Sheep!$R$321                                            )&lt;=0),"Alt1-"   &amp;LL51,""),"")
&amp;IFERROR(IF(AND((LL$44-LL52-150-Sheep!$R$322                                           )&gt;(LL$44-LM$44),(LL$44-LL52-150-Sheep!$R$322                                            )&lt;=0),"Alt2-"   &amp;LL51,""),"")</f>
        <v/>
      </c>
      <c r="LM53" s="440" t="str">
        <f xml:space="preserve">                    IF(AND((LM$44                                  -Sheep!$N$254                               )&gt;(LM$44-LN$44),(LM$44                                  -Sheep!$N$254                                )&lt;=0),"Born","")
&amp;                   IF(AND((LM$44-Sheep!$R$320-Sheep!$N$254                                )&gt;(LM$44-LN$44),(LM$44-Sheep!$R$320-Sheep!$N$254                                )&lt;=0),"WeanStd","")
&amp;                   IF(AND((LM$44-Sheep!$R$321-Sheep!$N$254                                )&gt;(LM$44-LN$44),(LM$44-Sheep!$R$321-Sheep!$N$254                                )&lt;=0),"WeanAlt1","")
&amp;                   IF(AND((LM$44-Sheep!$R$322-Sheep!$N$254                                )&gt;(LM$44-LN$44),(LM$44-Sheep!$R$322-Sheep!$N$254                                )&lt;=0),"WeanAlt2","")
&amp;IFERROR(IF(AND((LM$44-LM52                                                                                     )&gt;(LM$44-LN$44),(LM$44-LM52                                                                                     )&lt;=0),"Join-"    &amp;LM51,""),"")
&amp;IFERROR(IF(AND((LM$44-LM52-INDEX(Sheep!$V$327:$V$334,LM51,1))&gt;(LM$44-LN$44),(LM$44-LM52-INDEX(Sheep!$V$327:$V$334,LM51,1))&lt;=0),"Scan-"  &amp;LM51,""),"")
&amp;IFERROR(IF(AND((LM$44-LM52-150                                                                            )&gt;(LM$44-LN$44),(LM$44-LM52-150                                                                             )&lt;=0),"Birth-" &amp;LM51,""),"")
&amp;IFERROR(IF(AND((LM$44-LM52-150-Sheep!$R$320                                           )&gt;(LM$44-LN$44),(LM$44-LM52-150-Sheep!$R$320                                            )&lt;=0),"Wean-"&amp;LM51,""),"")
&amp;IFERROR(IF(AND((LM$44-LM52-150-Sheep!$R$321                                           )&gt;(LM$44-LN$44),(LM$44-LM52-150-Sheep!$R$321                                            )&lt;=0),"Alt1-"   &amp;LM51,""),"")
&amp;IFERROR(IF(AND((LM$44-LM52-150-Sheep!$R$322                                           )&gt;(LM$44-LN$44),(LM$44-LM52-150-Sheep!$R$322                                            )&lt;=0),"Alt2-"   &amp;LM51,""),"")</f>
        <v/>
      </c>
      <c r="LN53" s="440" t="str">
        <f xml:space="preserve">                    IF(AND((LN$44                                  -Sheep!$N$254                               )&gt;(LN$44-LO$44),(LN$44                                  -Sheep!$N$254                                )&lt;=0),"Born","")
&amp;                   IF(AND((LN$44-Sheep!$R$320-Sheep!$N$254                                )&gt;(LN$44-LO$44),(LN$44-Sheep!$R$320-Sheep!$N$254                                )&lt;=0),"WeanStd","")
&amp;                   IF(AND((LN$44-Sheep!$R$321-Sheep!$N$254                                )&gt;(LN$44-LO$44),(LN$44-Sheep!$R$321-Sheep!$N$254                                )&lt;=0),"WeanAlt1","")
&amp;                   IF(AND((LN$44-Sheep!$R$322-Sheep!$N$254                                )&gt;(LN$44-LO$44),(LN$44-Sheep!$R$322-Sheep!$N$254                                )&lt;=0),"WeanAlt2","")
&amp;IFERROR(IF(AND((LN$44-LN52                                                                                     )&gt;(LN$44-LO$44),(LN$44-LN52                                                                                     )&lt;=0),"Join-"    &amp;LN51,""),"")
&amp;IFERROR(IF(AND((LN$44-LN52-INDEX(Sheep!$V$327:$V$334,LN51,1))&gt;(LN$44-LO$44),(LN$44-LN52-INDEX(Sheep!$V$327:$V$334,LN51,1))&lt;=0),"Scan-"  &amp;LN51,""),"")
&amp;IFERROR(IF(AND((LN$44-LN52-150                                                                            )&gt;(LN$44-LO$44),(LN$44-LN52-150                                                                             )&lt;=0),"Birth-" &amp;LN51,""),"")
&amp;IFERROR(IF(AND((LN$44-LN52-150-Sheep!$R$320                                           )&gt;(LN$44-LO$44),(LN$44-LN52-150-Sheep!$R$320                                            )&lt;=0),"Wean-"&amp;LN51,""),"")
&amp;IFERROR(IF(AND((LN$44-LN52-150-Sheep!$R$321                                           )&gt;(LN$44-LO$44),(LN$44-LN52-150-Sheep!$R$321                                            )&lt;=0),"Alt1-"   &amp;LN51,""),"")
&amp;IFERROR(IF(AND((LN$44-LN52-150-Sheep!$R$322                                           )&gt;(LN$44-LO$44),(LN$44-LN52-150-Sheep!$R$322                                            )&lt;=0),"Alt2-"   &amp;LN51,""),"")</f>
        <v/>
      </c>
      <c r="LO53" s="440" t="str">
        <f xml:space="preserve">                    IF(AND((LO$44                                  -Sheep!$N$254                               )&gt;(LO$44-LP$44),(LO$44                                  -Sheep!$N$254                                )&lt;=0),"Born","")
&amp;                   IF(AND((LO$44-Sheep!$R$320-Sheep!$N$254                                )&gt;(LO$44-LP$44),(LO$44-Sheep!$R$320-Sheep!$N$254                                )&lt;=0),"WeanStd","")
&amp;                   IF(AND((LO$44-Sheep!$R$321-Sheep!$N$254                                )&gt;(LO$44-LP$44),(LO$44-Sheep!$R$321-Sheep!$N$254                                )&lt;=0),"WeanAlt1","")
&amp;                   IF(AND((LO$44-Sheep!$R$322-Sheep!$N$254                                )&gt;(LO$44-LP$44),(LO$44-Sheep!$R$322-Sheep!$N$254                                )&lt;=0),"WeanAlt2","")
&amp;IFERROR(IF(AND((LO$44-LO52                                                                                     )&gt;(LO$44-LP$44),(LO$44-LO52                                                                                     )&lt;=0),"Join-"    &amp;LO51,""),"")
&amp;IFERROR(IF(AND((LO$44-LO52-INDEX(Sheep!$V$327:$V$334,LO51,1))&gt;(LO$44-LP$44),(LO$44-LO52-INDEX(Sheep!$V$327:$V$334,LO51,1))&lt;=0),"Scan-"  &amp;LO51,""),"")
&amp;IFERROR(IF(AND((LO$44-LO52-150                                                                            )&gt;(LO$44-LP$44),(LO$44-LO52-150                                                                             )&lt;=0),"Birth-" &amp;LO51,""),"")
&amp;IFERROR(IF(AND((LO$44-LO52-150-Sheep!$R$320                                           )&gt;(LO$44-LP$44),(LO$44-LO52-150-Sheep!$R$320                                            )&lt;=0),"Wean-"&amp;LO51,""),"")
&amp;IFERROR(IF(AND((LO$44-LO52-150-Sheep!$R$321                                           )&gt;(LO$44-LP$44),(LO$44-LO52-150-Sheep!$R$321                                            )&lt;=0),"Alt1-"   &amp;LO51,""),"")
&amp;IFERROR(IF(AND((LO$44-LO52-150-Sheep!$R$322                                           )&gt;(LO$44-LP$44),(LO$44-LO52-150-Sheep!$R$322                                            )&lt;=0),"Alt2-"   &amp;LO51,""),"")</f>
        <v/>
      </c>
      <c r="LP53" s="440" t="str">
        <f xml:space="preserve">                    IF(AND((LP$44                                  -Sheep!$N$254                               )&gt;(LP$44-LQ$44),(LP$44                                  -Sheep!$N$254                                )&lt;=0),"Born","")
&amp;                   IF(AND((LP$44-Sheep!$R$320-Sheep!$N$254                                )&gt;(LP$44-LQ$44),(LP$44-Sheep!$R$320-Sheep!$N$254                                )&lt;=0),"WeanStd","")
&amp;                   IF(AND((LP$44-Sheep!$R$321-Sheep!$N$254                                )&gt;(LP$44-LQ$44),(LP$44-Sheep!$R$321-Sheep!$N$254                                )&lt;=0),"WeanAlt1","")
&amp;                   IF(AND((LP$44-Sheep!$R$322-Sheep!$N$254                                )&gt;(LP$44-LQ$44),(LP$44-Sheep!$R$322-Sheep!$N$254                                )&lt;=0),"WeanAlt2","")
&amp;IFERROR(IF(AND((LP$44-LP52                                                                                     )&gt;(LP$44-LQ$44),(LP$44-LP52                                                                                     )&lt;=0),"Join-"    &amp;LP51,""),"")
&amp;IFERROR(IF(AND((LP$44-LP52-INDEX(Sheep!$V$327:$V$334,LP51,1))&gt;(LP$44-LQ$44),(LP$44-LP52-INDEX(Sheep!$V$327:$V$334,LP51,1))&lt;=0),"Scan-"  &amp;LP51,""),"")
&amp;IFERROR(IF(AND((LP$44-LP52-150                                                                            )&gt;(LP$44-LQ$44),(LP$44-LP52-150                                                                             )&lt;=0),"Birth-" &amp;LP51,""),"")
&amp;IFERROR(IF(AND((LP$44-LP52-150-Sheep!$R$320                                           )&gt;(LP$44-LQ$44),(LP$44-LP52-150-Sheep!$R$320                                            )&lt;=0),"Wean-"&amp;LP51,""),"")
&amp;IFERROR(IF(AND((LP$44-LP52-150-Sheep!$R$321                                           )&gt;(LP$44-LQ$44),(LP$44-LP52-150-Sheep!$R$321                                            )&lt;=0),"Alt1-"   &amp;LP51,""),"")
&amp;IFERROR(IF(AND((LP$44-LP52-150-Sheep!$R$322                                           )&gt;(LP$44-LQ$44),(LP$44-LP52-150-Sheep!$R$322                                            )&lt;=0),"Alt2-"   &amp;LP51,""),"")</f>
        <v/>
      </c>
      <c r="LQ53" s="440" t="str">
        <f xml:space="preserve">                    IF(AND((LQ$44                                  -Sheep!$N$254                               )&gt;(LQ$44-LR$44),(LQ$44                                  -Sheep!$N$254                                )&lt;=0),"Born","")
&amp;                   IF(AND((LQ$44-Sheep!$R$320-Sheep!$N$254                                )&gt;(LQ$44-LR$44),(LQ$44-Sheep!$R$320-Sheep!$N$254                                )&lt;=0),"WeanStd","")
&amp;                   IF(AND((LQ$44-Sheep!$R$321-Sheep!$N$254                                )&gt;(LQ$44-LR$44),(LQ$44-Sheep!$R$321-Sheep!$N$254                                )&lt;=0),"WeanAlt1","")
&amp;                   IF(AND((LQ$44-Sheep!$R$322-Sheep!$N$254                                )&gt;(LQ$44-LR$44),(LQ$44-Sheep!$R$322-Sheep!$N$254                                )&lt;=0),"WeanAlt2","")
&amp;IFERROR(IF(AND((LQ$44-LQ52                                                                                     )&gt;(LQ$44-LR$44),(LQ$44-LQ52                                                                                     )&lt;=0),"Join-"    &amp;LQ51,""),"")
&amp;IFERROR(IF(AND((LQ$44-LQ52-INDEX(Sheep!$V$327:$V$334,LQ51,1))&gt;(LQ$44-LR$44),(LQ$44-LQ52-INDEX(Sheep!$V$327:$V$334,LQ51,1))&lt;=0),"Scan-"  &amp;LQ51,""),"")
&amp;IFERROR(IF(AND((LQ$44-LQ52-150                                                                            )&gt;(LQ$44-LR$44),(LQ$44-LQ52-150                                                                             )&lt;=0),"Birth-" &amp;LQ51,""),"")
&amp;IFERROR(IF(AND((LQ$44-LQ52-150-Sheep!$R$320                                           )&gt;(LQ$44-LR$44),(LQ$44-LQ52-150-Sheep!$R$320                                            )&lt;=0),"Wean-"&amp;LQ51,""),"")
&amp;IFERROR(IF(AND((LQ$44-LQ52-150-Sheep!$R$321                                           )&gt;(LQ$44-LR$44),(LQ$44-LQ52-150-Sheep!$R$321                                            )&lt;=0),"Alt1-"   &amp;LQ51,""),"")
&amp;IFERROR(IF(AND((LQ$44-LQ52-150-Sheep!$R$322                                           )&gt;(LQ$44-LR$44),(LQ$44-LQ52-150-Sheep!$R$322                                            )&lt;=0),"Alt2-"   &amp;LQ51,""),"")</f>
        <v/>
      </c>
      <c r="LR53" s="440" t="str">
        <f xml:space="preserve">                    IF(AND((LR$44                                  -Sheep!$N$254                               )&gt;(LR$44-LS$44),(LR$44                                  -Sheep!$N$254                                )&lt;=0),"Born","")
&amp;                   IF(AND((LR$44-Sheep!$R$320-Sheep!$N$254                                )&gt;(LR$44-LS$44),(LR$44-Sheep!$R$320-Sheep!$N$254                                )&lt;=0),"WeanStd","")
&amp;                   IF(AND((LR$44-Sheep!$R$321-Sheep!$N$254                                )&gt;(LR$44-LS$44),(LR$44-Sheep!$R$321-Sheep!$N$254                                )&lt;=0),"WeanAlt1","")
&amp;                   IF(AND((LR$44-Sheep!$R$322-Sheep!$N$254                                )&gt;(LR$44-LS$44),(LR$44-Sheep!$R$322-Sheep!$N$254                                )&lt;=0),"WeanAlt2","")
&amp;IFERROR(IF(AND((LR$44-LR52                                                                                     )&gt;(LR$44-LS$44),(LR$44-LR52                                                                                     )&lt;=0),"Join-"    &amp;LR51,""),"")
&amp;IFERROR(IF(AND((LR$44-LR52-INDEX(Sheep!$V$327:$V$334,LR51,1))&gt;(LR$44-LS$44),(LR$44-LR52-INDEX(Sheep!$V$327:$V$334,LR51,1))&lt;=0),"Scan-"  &amp;LR51,""),"")
&amp;IFERROR(IF(AND((LR$44-LR52-150                                                                            )&gt;(LR$44-LS$44),(LR$44-LR52-150                                                                             )&lt;=0),"Birth-" &amp;LR51,""),"")
&amp;IFERROR(IF(AND((LR$44-LR52-150-Sheep!$R$320                                           )&gt;(LR$44-LS$44),(LR$44-LR52-150-Sheep!$R$320                                            )&lt;=0),"Wean-"&amp;LR51,""),"")
&amp;IFERROR(IF(AND((LR$44-LR52-150-Sheep!$R$321                                           )&gt;(LR$44-LS$44),(LR$44-LR52-150-Sheep!$R$321                                            )&lt;=0),"Alt1-"   &amp;LR51,""),"")
&amp;IFERROR(IF(AND((LR$44-LR52-150-Sheep!$R$322                                           )&gt;(LR$44-LS$44),(LR$44-LR52-150-Sheep!$R$322                                            )&lt;=0),"Alt2-"   &amp;LR51,""),"")</f>
        <v>Join-6</v>
      </c>
      <c r="LS53" s="440" t="str">
        <f xml:space="preserve">                    IF(AND((LS$44                                  -Sheep!$N$254                               )&gt;(LS$44-LT$44),(LS$44                                  -Sheep!$N$254                                )&lt;=0),"Born","")
&amp;                   IF(AND((LS$44-Sheep!$R$320-Sheep!$N$254                                )&gt;(LS$44-LT$44),(LS$44-Sheep!$R$320-Sheep!$N$254                                )&lt;=0),"WeanStd","")
&amp;                   IF(AND((LS$44-Sheep!$R$321-Sheep!$N$254                                )&gt;(LS$44-LT$44),(LS$44-Sheep!$R$321-Sheep!$N$254                                )&lt;=0),"WeanAlt1","")
&amp;                   IF(AND((LS$44-Sheep!$R$322-Sheep!$N$254                                )&gt;(LS$44-LT$44),(LS$44-Sheep!$R$322-Sheep!$N$254                                )&lt;=0),"WeanAlt2","")
&amp;IFERROR(IF(AND((LS$44-LS52                                                                                     )&gt;(LS$44-LT$44),(LS$44-LS52                                                                                     )&lt;=0),"Join-"    &amp;LS51,""),"")
&amp;IFERROR(IF(AND((LS$44-LS52-INDEX(Sheep!$V$327:$V$334,LS51,1))&gt;(LS$44-LT$44),(LS$44-LS52-INDEX(Sheep!$V$327:$V$334,LS51,1))&lt;=0),"Scan-"  &amp;LS51,""),"")
&amp;IFERROR(IF(AND((LS$44-LS52-150                                                                            )&gt;(LS$44-LT$44),(LS$44-LS52-150                                                                             )&lt;=0),"Birth-" &amp;LS51,""),"")
&amp;IFERROR(IF(AND((LS$44-LS52-150-Sheep!$R$320                                           )&gt;(LS$44-LT$44),(LS$44-LS52-150-Sheep!$R$320                                            )&lt;=0),"Wean-"&amp;LS51,""),"")
&amp;IFERROR(IF(AND((LS$44-LS52-150-Sheep!$R$321                                           )&gt;(LS$44-LT$44),(LS$44-LS52-150-Sheep!$R$321                                            )&lt;=0),"Alt1-"   &amp;LS51,""),"")
&amp;IFERROR(IF(AND((LS$44-LS52-150-Sheep!$R$322                                           )&gt;(LS$44-LT$44),(LS$44-LS52-150-Sheep!$R$322                                            )&lt;=0),"Alt2-"   &amp;LS51,""),"")</f>
        <v/>
      </c>
      <c r="LT53" s="440" t="str">
        <f xml:space="preserve">                    IF(AND((LT$44                                  -Sheep!$N$254                               )&gt;(LT$44-LU$44),(LT$44                                  -Sheep!$N$254                                )&lt;=0),"Born","")
&amp;                   IF(AND((LT$44-Sheep!$R$320-Sheep!$N$254                                )&gt;(LT$44-LU$44),(LT$44-Sheep!$R$320-Sheep!$N$254                                )&lt;=0),"WeanStd","")
&amp;                   IF(AND((LT$44-Sheep!$R$321-Sheep!$N$254                                )&gt;(LT$44-LU$44),(LT$44-Sheep!$R$321-Sheep!$N$254                                )&lt;=0),"WeanAlt1","")
&amp;                   IF(AND((LT$44-Sheep!$R$322-Sheep!$N$254                                )&gt;(LT$44-LU$44),(LT$44-Sheep!$R$322-Sheep!$N$254                                )&lt;=0),"WeanAlt2","")
&amp;IFERROR(IF(AND((LT$44-LT52                                                                                     )&gt;(LT$44-LU$44),(LT$44-LT52                                                                                     )&lt;=0),"Join-"    &amp;LT51,""),"")
&amp;IFERROR(IF(AND((LT$44-LT52-INDEX(Sheep!$V$327:$V$334,LT51,1))&gt;(LT$44-LU$44),(LT$44-LT52-INDEX(Sheep!$V$327:$V$334,LT51,1))&lt;=0),"Scan-"  &amp;LT51,""),"")
&amp;IFERROR(IF(AND((LT$44-LT52-150                                                                            )&gt;(LT$44-LU$44),(LT$44-LT52-150                                                                             )&lt;=0),"Birth-" &amp;LT51,""),"")
&amp;IFERROR(IF(AND((LT$44-LT52-150-Sheep!$R$320                                           )&gt;(LT$44-LU$44),(LT$44-LT52-150-Sheep!$R$320                                            )&lt;=0),"Wean-"&amp;LT51,""),"")
&amp;IFERROR(IF(AND((LT$44-LT52-150-Sheep!$R$321                                           )&gt;(LT$44-LU$44),(LT$44-LT52-150-Sheep!$R$321                                            )&lt;=0),"Alt1-"   &amp;LT51,""),"")
&amp;IFERROR(IF(AND((LT$44-LT52-150-Sheep!$R$322                                           )&gt;(LT$44-LU$44),(LT$44-LT52-150-Sheep!$R$322                                            )&lt;=0),"Alt2-"   &amp;LT51,""),"")</f>
        <v/>
      </c>
      <c r="LU53" s="440" t="str">
        <f xml:space="preserve">                    IF(AND((LU$44                                  -Sheep!$N$254                               )&gt;(LU$44-LV$44),(LU$44                                  -Sheep!$N$254                                )&lt;=0),"Born","")
&amp;                   IF(AND((LU$44-Sheep!$R$320-Sheep!$N$254                                )&gt;(LU$44-LV$44),(LU$44-Sheep!$R$320-Sheep!$N$254                                )&lt;=0),"WeanStd","")
&amp;                   IF(AND((LU$44-Sheep!$R$321-Sheep!$N$254                                )&gt;(LU$44-LV$44),(LU$44-Sheep!$R$321-Sheep!$N$254                                )&lt;=0),"WeanAlt1","")
&amp;                   IF(AND((LU$44-Sheep!$R$322-Sheep!$N$254                                )&gt;(LU$44-LV$44),(LU$44-Sheep!$R$322-Sheep!$N$254                                )&lt;=0),"WeanAlt2","")
&amp;IFERROR(IF(AND((LU$44-LU52                                                                                     )&gt;(LU$44-LV$44),(LU$44-LU52                                                                                     )&lt;=0),"Join-"    &amp;LU51,""),"")
&amp;IFERROR(IF(AND((LU$44-LU52-INDEX(Sheep!$V$327:$V$334,LU51,1))&gt;(LU$44-LV$44),(LU$44-LU52-INDEX(Sheep!$V$327:$V$334,LU51,1))&lt;=0),"Scan-"  &amp;LU51,""),"")
&amp;IFERROR(IF(AND((LU$44-LU52-150                                                                            )&gt;(LU$44-LV$44),(LU$44-LU52-150                                                                             )&lt;=0),"Birth-" &amp;LU51,""),"")
&amp;IFERROR(IF(AND((LU$44-LU52-150-Sheep!$R$320                                           )&gt;(LU$44-LV$44),(LU$44-LU52-150-Sheep!$R$320                                            )&lt;=0),"Wean-"&amp;LU51,""),"")
&amp;IFERROR(IF(AND((LU$44-LU52-150-Sheep!$R$321                                           )&gt;(LU$44-LV$44),(LU$44-LU52-150-Sheep!$R$321                                            )&lt;=0),"Alt1-"   &amp;LU51,""),"")
&amp;IFERROR(IF(AND((LU$44-LU52-150-Sheep!$R$322                                           )&gt;(LU$44-LV$44),(LU$44-LU52-150-Sheep!$R$322                                            )&lt;=0),"Alt2-"   &amp;LU51,""),"")</f>
        <v/>
      </c>
      <c r="LV53" s="440" t="str">
        <f xml:space="preserve">                    IF(AND((LV$44                                  -Sheep!$N$254                               )&gt;(LV$44-LW$44),(LV$44                                  -Sheep!$N$254                                )&lt;=0),"Born","")
&amp;                   IF(AND((LV$44-Sheep!$R$320-Sheep!$N$254                                )&gt;(LV$44-LW$44),(LV$44-Sheep!$R$320-Sheep!$N$254                                )&lt;=0),"WeanStd","")
&amp;                   IF(AND((LV$44-Sheep!$R$321-Sheep!$N$254                                )&gt;(LV$44-LW$44),(LV$44-Sheep!$R$321-Sheep!$N$254                                )&lt;=0),"WeanAlt1","")
&amp;                   IF(AND((LV$44-Sheep!$R$322-Sheep!$N$254                                )&gt;(LV$44-LW$44),(LV$44-Sheep!$R$322-Sheep!$N$254                                )&lt;=0),"WeanAlt2","")
&amp;IFERROR(IF(AND((LV$44-LV52                                                                                     )&gt;(LV$44-LW$44),(LV$44-LV52                                                                                     )&lt;=0),"Join-"    &amp;LV51,""),"")
&amp;IFERROR(IF(AND((LV$44-LV52-INDEX(Sheep!$V$327:$V$334,LV51,1))&gt;(LV$44-LW$44),(LV$44-LV52-INDEX(Sheep!$V$327:$V$334,LV51,1))&lt;=0),"Scan-"  &amp;LV51,""),"")
&amp;IFERROR(IF(AND((LV$44-LV52-150                                                                            )&gt;(LV$44-LW$44),(LV$44-LV52-150                                                                             )&lt;=0),"Birth-" &amp;LV51,""),"")
&amp;IFERROR(IF(AND((LV$44-LV52-150-Sheep!$R$320                                           )&gt;(LV$44-LW$44),(LV$44-LV52-150-Sheep!$R$320                                            )&lt;=0),"Wean-"&amp;LV51,""),"")
&amp;IFERROR(IF(AND((LV$44-LV52-150-Sheep!$R$321                                           )&gt;(LV$44-LW$44),(LV$44-LV52-150-Sheep!$R$321                                            )&lt;=0),"Alt1-"   &amp;LV51,""),"")
&amp;IFERROR(IF(AND((LV$44-LV52-150-Sheep!$R$322                                           )&gt;(LV$44-LW$44),(LV$44-LV52-150-Sheep!$R$322                                            )&lt;=0),"Alt2-"   &amp;LV51,""),"")</f>
        <v/>
      </c>
      <c r="LW53" s="440" t="str">
        <f xml:space="preserve">                    IF(AND((LW$44                                  -Sheep!$N$254                               )&gt;(LW$44-LX$44),(LW$44                                  -Sheep!$N$254                                )&lt;=0),"Born","")
&amp;                   IF(AND((LW$44-Sheep!$R$320-Sheep!$N$254                                )&gt;(LW$44-LX$44),(LW$44-Sheep!$R$320-Sheep!$N$254                                )&lt;=0),"WeanStd","")
&amp;                   IF(AND((LW$44-Sheep!$R$321-Sheep!$N$254                                )&gt;(LW$44-LX$44),(LW$44-Sheep!$R$321-Sheep!$N$254                                )&lt;=0),"WeanAlt1","")
&amp;                   IF(AND((LW$44-Sheep!$R$322-Sheep!$N$254                                )&gt;(LW$44-LX$44),(LW$44-Sheep!$R$322-Sheep!$N$254                                )&lt;=0),"WeanAlt2","")
&amp;IFERROR(IF(AND((LW$44-LW52                                                                                     )&gt;(LW$44-LX$44),(LW$44-LW52                                                                                     )&lt;=0),"Join-"    &amp;LW51,""),"")
&amp;IFERROR(IF(AND((LW$44-LW52-INDEX(Sheep!$V$327:$V$334,LW51,1))&gt;(LW$44-LX$44),(LW$44-LW52-INDEX(Sheep!$V$327:$V$334,LW51,1))&lt;=0),"Scan-"  &amp;LW51,""),"")
&amp;IFERROR(IF(AND((LW$44-LW52-150                                                                            )&gt;(LW$44-LX$44),(LW$44-LW52-150                                                                             )&lt;=0),"Birth-" &amp;LW51,""),"")
&amp;IFERROR(IF(AND((LW$44-LW52-150-Sheep!$R$320                                           )&gt;(LW$44-LX$44),(LW$44-LW52-150-Sheep!$R$320                                            )&lt;=0),"Wean-"&amp;LW51,""),"")
&amp;IFERROR(IF(AND((LW$44-LW52-150-Sheep!$R$321                                           )&gt;(LW$44-LX$44),(LW$44-LW52-150-Sheep!$R$321                                            )&lt;=0),"Alt1-"   &amp;LW51,""),"")
&amp;IFERROR(IF(AND((LW$44-LW52-150-Sheep!$R$322                                           )&gt;(LW$44-LX$44),(LW$44-LW52-150-Sheep!$R$322                                            )&lt;=0),"Alt2-"   &amp;LW51,""),"")</f>
        <v/>
      </c>
      <c r="LX53" s="440" t="str">
        <f xml:space="preserve">                    IF(AND((LX$44                                  -Sheep!$N$254                               )&gt;(LX$44-LY$44),(LX$44                                  -Sheep!$N$254                                )&lt;=0),"Born","")
&amp;                   IF(AND((LX$44-Sheep!$R$320-Sheep!$N$254                                )&gt;(LX$44-LY$44),(LX$44-Sheep!$R$320-Sheep!$N$254                                )&lt;=0),"WeanStd","")
&amp;                   IF(AND((LX$44-Sheep!$R$321-Sheep!$N$254                                )&gt;(LX$44-LY$44),(LX$44-Sheep!$R$321-Sheep!$N$254                                )&lt;=0),"WeanAlt1","")
&amp;                   IF(AND((LX$44-Sheep!$R$322-Sheep!$N$254                                )&gt;(LX$44-LY$44),(LX$44-Sheep!$R$322-Sheep!$N$254                                )&lt;=0),"WeanAlt2","")
&amp;IFERROR(IF(AND((LX$44-LX52                                                                                     )&gt;(LX$44-LY$44),(LX$44-LX52                                                                                     )&lt;=0),"Join-"    &amp;LX51,""),"")
&amp;IFERROR(IF(AND((LX$44-LX52-INDEX(Sheep!$V$327:$V$334,LX51,1))&gt;(LX$44-LY$44),(LX$44-LX52-INDEX(Sheep!$V$327:$V$334,LX51,1))&lt;=0),"Scan-"  &amp;LX51,""),"")
&amp;IFERROR(IF(AND((LX$44-LX52-150                                                                            )&gt;(LX$44-LY$44),(LX$44-LX52-150                                                                             )&lt;=0),"Birth-" &amp;LX51,""),"")
&amp;IFERROR(IF(AND((LX$44-LX52-150-Sheep!$R$320                                           )&gt;(LX$44-LY$44),(LX$44-LX52-150-Sheep!$R$320                                            )&lt;=0),"Wean-"&amp;LX51,""),"")
&amp;IFERROR(IF(AND((LX$44-LX52-150-Sheep!$R$321                                           )&gt;(LX$44-LY$44),(LX$44-LX52-150-Sheep!$R$321                                            )&lt;=0),"Alt1-"   &amp;LX51,""),"")
&amp;IFERROR(IF(AND((LX$44-LX52-150-Sheep!$R$322                                           )&gt;(LX$44-LY$44),(LX$44-LX52-150-Sheep!$R$322                                            )&lt;=0),"Alt2-"   &amp;LX51,""),"")</f>
        <v/>
      </c>
      <c r="LY53" s="440" t="str">
        <f xml:space="preserve">                    IF(AND((LY$44                                  -Sheep!$N$254                               )&gt;(LY$44-LZ$44),(LY$44                                  -Sheep!$N$254                                )&lt;=0),"Born","")
&amp;                   IF(AND((LY$44-Sheep!$R$320-Sheep!$N$254                                )&gt;(LY$44-LZ$44),(LY$44-Sheep!$R$320-Sheep!$N$254                                )&lt;=0),"WeanStd","")
&amp;                   IF(AND((LY$44-Sheep!$R$321-Sheep!$N$254                                )&gt;(LY$44-LZ$44),(LY$44-Sheep!$R$321-Sheep!$N$254                                )&lt;=0),"WeanAlt1","")
&amp;                   IF(AND((LY$44-Sheep!$R$322-Sheep!$N$254                                )&gt;(LY$44-LZ$44),(LY$44-Sheep!$R$322-Sheep!$N$254                                )&lt;=0),"WeanAlt2","")
&amp;IFERROR(IF(AND((LY$44-LY52                                                                                     )&gt;(LY$44-LZ$44),(LY$44-LY52                                                                                     )&lt;=0),"Join-"    &amp;LY51,""),"")
&amp;IFERROR(IF(AND((LY$44-LY52-INDEX(Sheep!$V$327:$V$334,LY51,1))&gt;(LY$44-LZ$44),(LY$44-LY52-INDEX(Sheep!$V$327:$V$334,LY51,1))&lt;=0),"Scan-"  &amp;LY51,""),"")
&amp;IFERROR(IF(AND((LY$44-LY52-150                                                                            )&gt;(LY$44-LZ$44),(LY$44-LY52-150                                                                             )&lt;=0),"Birth-" &amp;LY51,""),"")
&amp;IFERROR(IF(AND((LY$44-LY52-150-Sheep!$R$320                                           )&gt;(LY$44-LZ$44),(LY$44-LY52-150-Sheep!$R$320                                            )&lt;=0),"Wean-"&amp;LY51,""),"")
&amp;IFERROR(IF(AND((LY$44-LY52-150-Sheep!$R$321                                           )&gt;(LY$44-LZ$44),(LY$44-LY52-150-Sheep!$R$321                                            )&lt;=0),"Alt1-"   &amp;LY51,""),"")
&amp;IFERROR(IF(AND((LY$44-LY52-150-Sheep!$R$322                                           )&gt;(LY$44-LZ$44),(LY$44-LY52-150-Sheep!$R$322                                            )&lt;=0),"Alt2-"   &amp;LY51,""),"")</f>
        <v/>
      </c>
      <c r="LZ53" s="440" t="str">
        <f xml:space="preserve">                    IF(AND((LZ$44                                  -Sheep!$N$254                               )&gt;(LZ$44-MA$44),(LZ$44                                  -Sheep!$N$254                                )&lt;=0),"Born","")
&amp;                   IF(AND((LZ$44-Sheep!$R$320-Sheep!$N$254                                )&gt;(LZ$44-MA$44),(LZ$44-Sheep!$R$320-Sheep!$N$254                                )&lt;=0),"WeanStd","")
&amp;                   IF(AND((LZ$44-Sheep!$R$321-Sheep!$N$254                                )&gt;(LZ$44-MA$44),(LZ$44-Sheep!$R$321-Sheep!$N$254                                )&lt;=0),"WeanAlt1","")
&amp;                   IF(AND((LZ$44-Sheep!$R$322-Sheep!$N$254                                )&gt;(LZ$44-MA$44),(LZ$44-Sheep!$R$322-Sheep!$N$254                                )&lt;=0),"WeanAlt2","")
&amp;IFERROR(IF(AND((LZ$44-LZ52                                                                                     )&gt;(LZ$44-MA$44),(LZ$44-LZ52                                                                                     )&lt;=0),"Join-"    &amp;LZ51,""),"")
&amp;IFERROR(IF(AND((LZ$44-LZ52-INDEX(Sheep!$V$327:$V$334,LZ51,1))&gt;(LZ$44-MA$44),(LZ$44-LZ52-INDEX(Sheep!$V$327:$V$334,LZ51,1))&lt;=0),"Scan-"  &amp;LZ51,""),"")
&amp;IFERROR(IF(AND((LZ$44-LZ52-150                                                                            )&gt;(LZ$44-MA$44),(LZ$44-LZ52-150                                                                             )&lt;=0),"Birth-" &amp;LZ51,""),"")
&amp;IFERROR(IF(AND((LZ$44-LZ52-150-Sheep!$R$320                                           )&gt;(LZ$44-MA$44),(LZ$44-LZ52-150-Sheep!$R$320                                            )&lt;=0),"Wean-"&amp;LZ51,""),"")
&amp;IFERROR(IF(AND((LZ$44-LZ52-150-Sheep!$R$321                                           )&gt;(LZ$44-MA$44),(LZ$44-LZ52-150-Sheep!$R$321                                            )&lt;=0),"Alt1-"   &amp;LZ51,""),"")
&amp;IFERROR(IF(AND((LZ$44-LZ52-150-Sheep!$R$322                                           )&gt;(LZ$44-MA$44),(LZ$44-LZ52-150-Sheep!$R$322                                            )&lt;=0),"Alt2-"   &amp;LZ51,""),"")</f>
        <v/>
      </c>
      <c r="MA53" s="440" t="str">
        <f xml:space="preserve">                    IF(AND((MA$44                                  -Sheep!$N$254                               )&gt;(MA$44-MB$44),(MA$44                                  -Sheep!$N$254                                )&lt;=0),"Born","")
&amp;                   IF(AND((MA$44-Sheep!$R$320-Sheep!$N$254                                )&gt;(MA$44-MB$44),(MA$44-Sheep!$R$320-Sheep!$N$254                                )&lt;=0),"WeanStd","")
&amp;                   IF(AND((MA$44-Sheep!$R$321-Sheep!$N$254                                )&gt;(MA$44-MB$44),(MA$44-Sheep!$R$321-Sheep!$N$254                                )&lt;=0),"WeanAlt1","")
&amp;                   IF(AND((MA$44-Sheep!$R$322-Sheep!$N$254                                )&gt;(MA$44-MB$44),(MA$44-Sheep!$R$322-Sheep!$N$254                                )&lt;=0),"WeanAlt2","")
&amp;IFERROR(IF(AND((MA$44-MA52                                                                                     )&gt;(MA$44-MB$44),(MA$44-MA52                                                                                     )&lt;=0),"Join-"    &amp;MA51,""),"")
&amp;IFERROR(IF(AND((MA$44-MA52-INDEX(Sheep!$V$327:$V$334,MA51,1))&gt;(MA$44-MB$44),(MA$44-MA52-INDEX(Sheep!$V$327:$V$334,MA51,1))&lt;=0),"Scan-"  &amp;MA51,""),"")
&amp;IFERROR(IF(AND((MA$44-MA52-150                                                                            )&gt;(MA$44-MB$44),(MA$44-MA52-150                                                                             )&lt;=0),"Birth-" &amp;MA51,""),"")
&amp;IFERROR(IF(AND((MA$44-MA52-150-Sheep!$R$320                                           )&gt;(MA$44-MB$44),(MA$44-MA52-150-Sheep!$R$320                                            )&lt;=0),"Wean-"&amp;MA51,""),"")
&amp;IFERROR(IF(AND((MA$44-MA52-150-Sheep!$R$321                                           )&gt;(MA$44-MB$44),(MA$44-MA52-150-Sheep!$R$321                                            )&lt;=0),"Alt1-"   &amp;MA51,""),"")
&amp;IFERROR(IF(AND((MA$44-MA52-150-Sheep!$R$322                                           )&gt;(MA$44-MB$44),(MA$44-MA52-150-Sheep!$R$322                                            )&lt;=0),"Alt2-"   &amp;MA51,""),"")</f>
        <v/>
      </c>
      <c r="MB53" s="440" t="str">
        <f xml:space="preserve">                    IF(AND((MB$44                                  -Sheep!$N$254                               )&gt;(MB$44-MC$44),(MB$44                                  -Sheep!$N$254                                )&lt;=0),"Born","")
&amp;                   IF(AND((MB$44-Sheep!$R$320-Sheep!$N$254                                )&gt;(MB$44-MC$44),(MB$44-Sheep!$R$320-Sheep!$N$254                                )&lt;=0),"WeanStd","")
&amp;                   IF(AND((MB$44-Sheep!$R$321-Sheep!$N$254                                )&gt;(MB$44-MC$44),(MB$44-Sheep!$R$321-Sheep!$N$254                                )&lt;=0),"WeanAlt1","")
&amp;                   IF(AND((MB$44-Sheep!$R$322-Sheep!$N$254                                )&gt;(MB$44-MC$44),(MB$44-Sheep!$R$322-Sheep!$N$254                                )&lt;=0),"WeanAlt2","")
&amp;IFERROR(IF(AND((MB$44-MB52                                                                                     )&gt;(MB$44-MC$44),(MB$44-MB52                                                                                     )&lt;=0),"Join-"    &amp;MB51,""),"")
&amp;IFERROR(IF(AND((MB$44-MB52-INDEX(Sheep!$V$327:$V$334,MB51,1))&gt;(MB$44-MC$44),(MB$44-MB52-INDEX(Sheep!$V$327:$V$334,MB51,1))&lt;=0),"Scan-"  &amp;MB51,""),"")
&amp;IFERROR(IF(AND((MB$44-MB52-150                                                                            )&gt;(MB$44-MC$44),(MB$44-MB52-150                                                                             )&lt;=0),"Birth-" &amp;MB51,""),"")
&amp;IFERROR(IF(AND((MB$44-MB52-150-Sheep!$R$320                                           )&gt;(MB$44-MC$44),(MB$44-MB52-150-Sheep!$R$320                                            )&lt;=0),"Wean-"&amp;MB51,""),"")
&amp;IFERROR(IF(AND((MB$44-MB52-150-Sheep!$R$321                                           )&gt;(MB$44-MC$44),(MB$44-MB52-150-Sheep!$R$321                                            )&lt;=0),"Alt1-"   &amp;MB51,""),"")
&amp;IFERROR(IF(AND((MB$44-MB52-150-Sheep!$R$322                                           )&gt;(MB$44-MC$44),(MB$44-MB52-150-Sheep!$R$322                                            )&lt;=0),"Alt2-"   &amp;MB51,""),"")</f>
        <v>Scan-6</v>
      </c>
      <c r="MC53" s="440" t="str">
        <f xml:space="preserve">                    IF(AND((MC$44                                  -Sheep!$N$254                               )&gt;(MC$44-MD$44),(MC$44                                  -Sheep!$N$254                                )&lt;=0),"Born","")
&amp;                   IF(AND((MC$44-Sheep!$R$320-Sheep!$N$254                                )&gt;(MC$44-MD$44),(MC$44-Sheep!$R$320-Sheep!$N$254                                )&lt;=0),"WeanStd","")
&amp;                   IF(AND((MC$44-Sheep!$R$321-Sheep!$N$254                                )&gt;(MC$44-MD$44),(MC$44-Sheep!$R$321-Sheep!$N$254                                )&lt;=0),"WeanAlt1","")
&amp;                   IF(AND((MC$44-Sheep!$R$322-Sheep!$N$254                                )&gt;(MC$44-MD$44),(MC$44-Sheep!$R$322-Sheep!$N$254                                )&lt;=0),"WeanAlt2","")
&amp;IFERROR(IF(AND((MC$44-MC52                                                                                     )&gt;(MC$44-MD$44),(MC$44-MC52                                                                                     )&lt;=0),"Join-"    &amp;MC51,""),"")
&amp;IFERROR(IF(AND((MC$44-MC52-INDEX(Sheep!$V$327:$V$334,MC51,1))&gt;(MC$44-MD$44),(MC$44-MC52-INDEX(Sheep!$V$327:$V$334,MC51,1))&lt;=0),"Scan-"  &amp;MC51,""),"")
&amp;IFERROR(IF(AND((MC$44-MC52-150                                                                            )&gt;(MC$44-MD$44),(MC$44-MC52-150                                                                             )&lt;=0),"Birth-" &amp;MC51,""),"")
&amp;IFERROR(IF(AND((MC$44-MC52-150-Sheep!$R$320                                           )&gt;(MC$44-MD$44),(MC$44-MC52-150-Sheep!$R$320                                            )&lt;=0),"Wean-"&amp;MC51,""),"")
&amp;IFERROR(IF(AND((MC$44-MC52-150-Sheep!$R$321                                           )&gt;(MC$44-MD$44),(MC$44-MC52-150-Sheep!$R$321                                            )&lt;=0),"Alt1-"   &amp;MC51,""),"")
&amp;IFERROR(IF(AND((MC$44-MC52-150-Sheep!$R$322                                           )&gt;(MC$44-MD$44),(MC$44-MC52-150-Sheep!$R$322                                            )&lt;=0),"Alt2-"   &amp;MC51,""),"")</f>
        <v/>
      </c>
      <c r="MD53" s="440" t="str">
        <f xml:space="preserve">                    IF(AND((MD$44                                  -Sheep!$N$254                               )&gt;(MD$44-ME$44),(MD$44                                  -Sheep!$N$254                                )&lt;=0),"Born","")
&amp;                   IF(AND((MD$44-Sheep!$R$320-Sheep!$N$254                                )&gt;(MD$44-ME$44),(MD$44-Sheep!$R$320-Sheep!$N$254                                )&lt;=0),"WeanStd","")
&amp;                   IF(AND((MD$44-Sheep!$R$321-Sheep!$N$254                                )&gt;(MD$44-ME$44),(MD$44-Sheep!$R$321-Sheep!$N$254                                )&lt;=0),"WeanAlt1","")
&amp;                   IF(AND((MD$44-Sheep!$R$322-Sheep!$N$254                                )&gt;(MD$44-ME$44),(MD$44-Sheep!$R$322-Sheep!$N$254                                )&lt;=0),"WeanAlt2","")
&amp;IFERROR(IF(AND((MD$44-MD52                                                                                     )&gt;(MD$44-ME$44),(MD$44-MD52                                                                                     )&lt;=0),"Join-"    &amp;MD51,""),"")
&amp;IFERROR(IF(AND((MD$44-MD52-INDEX(Sheep!$V$327:$V$334,MD51,1))&gt;(MD$44-ME$44),(MD$44-MD52-INDEX(Sheep!$V$327:$V$334,MD51,1))&lt;=0),"Scan-"  &amp;MD51,""),"")
&amp;IFERROR(IF(AND((MD$44-MD52-150                                                                            )&gt;(MD$44-ME$44),(MD$44-MD52-150                                                                             )&lt;=0),"Birth-" &amp;MD51,""),"")
&amp;IFERROR(IF(AND((MD$44-MD52-150-Sheep!$R$320                                           )&gt;(MD$44-ME$44),(MD$44-MD52-150-Sheep!$R$320                                            )&lt;=0),"Wean-"&amp;MD51,""),"")
&amp;IFERROR(IF(AND((MD$44-MD52-150-Sheep!$R$321                                           )&gt;(MD$44-ME$44),(MD$44-MD52-150-Sheep!$R$321                                            )&lt;=0),"Alt1-"   &amp;MD51,""),"")
&amp;IFERROR(IF(AND((MD$44-MD52-150-Sheep!$R$322                                           )&gt;(MD$44-ME$44),(MD$44-MD52-150-Sheep!$R$322                                            )&lt;=0),"Alt2-"   &amp;MD51,""),"")</f>
        <v/>
      </c>
      <c r="ME53" s="440" t="str">
        <f xml:space="preserve">                    IF(AND((ME$44                                  -Sheep!$N$254                               )&gt;(ME$44-MF$44),(ME$44                                  -Sheep!$N$254                                )&lt;=0),"Born","")
&amp;                   IF(AND((ME$44-Sheep!$R$320-Sheep!$N$254                                )&gt;(ME$44-MF$44),(ME$44-Sheep!$R$320-Sheep!$N$254                                )&lt;=0),"WeanStd","")
&amp;                   IF(AND((ME$44-Sheep!$R$321-Sheep!$N$254                                )&gt;(ME$44-MF$44),(ME$44-Sheep!$R$321-Sheep!$N$254                                )&lt;=0),"WeanAlt1","")
&amp;                   IF(AND((ME$44-Sheep!$R$322-Sheep!$N$254                                )&gt;(ME$44-MF$44),(ME$44-Sheep!$R$322-Sheep!$N$254                                )&lt;=0),"WeanAlt2","")
&amp;IFERROR(IF(AND((ME$44-ME52                                                                                     )&gt;(ME$44-MF$44),(ME$44-ME52                                                                                     )&lt;=0),"Join-"    &amp;ME51,""),"")
&amp;IFERROR(IF(AND((ME$44-ME52-INDEX(Sheep!$V$327:$V$334,ME51,1))&gt;(ME$44-MF$44),(ME$44-ME52-INDEX(Sheep!$V$327:$V$334,ME51,1))&lt;=0),"Scan-"  &amp;ME51,""),"")
&amp;IFERROR(IF(AND((ME$44-ME52-150                                                                            )&gt;(ME$44-MF$44),(ME$44-ME52-150                                                                             )&lt;=0),"Birth-" &amp;ME51,""),"")
&amp;IFERROR(IF(AND((ME$44-ME52-150-Sheep!$R$320                                           )&gt;(ME$44-MF$44),(ME$44-ME52-150-Sheep!$R$320                                            )&lt;=0),"Wean-"&amp;ME51,""),"")
&amp;IFERROR(IF(AND((ME$44-ME52-150-Sheep!$R$321                                           )&gt;(ME$44-MF$44),(ME$44-ME52-150-Sheep!$R$321                                            )&lt;=0),"Alt1-"   &amp;ME51,""),"")
&amp;IFERROR(IF(AND((ME$44-ME52-150-Sheep!$R$322                                           )&gt;(ME$44-MF$44),(ME$44-ME52-150-Sheep!$R$322                                            )&lt;=0),"Alt2-"   &amp;ME51,""),"")</f>
        <v/>
      </c>
      <c r="MF53" s="440" t="str">
        <f xml:space="preserve">                    IF(AND((MF$44                                  -Sheep!$N$254                               )&gt;(MF$44-MG$44),(MF$44                                  -Sheep!$N$254                                )&lt;=0),"Born","")
&amp;                   IF(AND((MF$44-Sheep!$R$320-Sheep!$N$254                                )&gt;(MF$44-MG$44),(MF$44-Sheep!$R$320-Sheep!$N$254                                )&lt;=0),"WeanStd","")
&amp;                   IF(AND((MF$44-Sheep!$R$321-Sheep!$N$254                                )&gt;(MF$44-MG$44),(MF$44-Sheep!$R$321-Sheep!$N$254                                )&lt;=0),"WeanAlt1","")
&amp;                   IF(AND((MF$44-Sheep!$R$322-Sheep!$N$254                                )&gt;(MF$44-MG$44),(MF$44-Sheep!$R$322-Sheep!$N$254                                )&lt;=0),"WeanAlt2","")
&amp;IFERROR(IF(AND((MF$44-MF52                                                                                     )&gt;(MF$44-MG$44),(MF$44-MF52                                                                                     )&lt;=0),"Join-"    &amp;MF51,""),"")
&amp;IFERROR(IF(AND((MF$44-MF52-INDEX(Sheep!$V$327:$V$334,MF51,1))&gt;(MF$44-MG$44),(MF$44-MF52-INDEX(Sheep!$V$327:$V$334,MF51,1))&lt;=0),"Scan-"  &amp;MF51,""),"")
&amp;IFERROR(IF(AND((MF$44-MF52-150                                                                            )&gt;(MF$44-MG$44),(MF$44-MF52-150                                                                             )&lt;=0),"Birth-" &amp;MF51,""),"")
&amp;IFERROR(IF(AND((MF$44-MF52-150-Sheep!$R$320                                           )&gt;(MF$44-MG$44),(MF$44-MF52-150-Sheep!$R$320                                            )&lt;=0),"Wean-"&amp;MF51,""),"")
&amp;IFERROR(IF(AND((MF$44-MF52-150-Sheep!$R$321                                           )&gt;(MF$44-MG$44),(MF$44-MF52-150-Sheep!$R$321                                            )&lt;=0),"Alt1-"   &amp;MF51,""),"")
&amp;IFERROR(IF(AND((MF$44-MF52-150-Sheep!$R$322                                           )&gt;(MF$44-MG$44),(MF$44-MF52-150-Sheep!$R$322                                            )&lt;=0),"Alt2-"   &amp;MF51,""),"")</f>
        <v/>
      </c>
      <c r="MG53" s="440" t="str">
        <f xml:space="preserve">                    IF(AND((MG$44                                  -Sheep!$N$254                               )&gt;(MG$44-MH$44),(MG$44                                  -Sheep!$N$254                                )&lt;=0),"Born","")
&amp;                   IF(AND((MG$44-Sheep!$R$320-Sheep!$N$254                                )&gt;(MG$44-MH$44),(MG$44-Sheep!$R$320-Sheep!$N$254                                )&lt;=0),"WeanStd","")
&amp;                   IF(AND((MG$44-Sheep!$R$321-Sheep!$N$254                                )&gt;(MG$44-MH$44),(MG$44-Sheep!$R$321-Sheep!$N$254                                )&lt;=0),"WeanAlt1","")
&amp;                   IF(AND((MG$44-Sheep!$R$322-Sheep!$N$254                                )&gt;(MG$44-MH$44),(MG$44-Sheep!$R$322-Sheep!$N$254                                )&lt;=0),"WeanAlt2","")
&amp;IFERROR(IF(AND((MG$44-MG52                                                                                     )&gt;(MG$44-MH$44),(MG$44-MG52                                                                                     )&lt;=0),"Join-"    &amp;MG51,""),"")
&amp;IFERROR(IF(AND((MG$44-MG52-INDEX(Sheep!$V$327:$V$334,MG51,1))&gt;(MG$44-MH$44),(MG$44-MG52-INDEX(Sheep!$V$327:$V$334,MG51,1))&lt;=0),"Scan-"  &amp;MG51,""),"")
&amp;IFERROR(IF(AND((MG$44-MG52-150                                                                            )&gt;(MG$44-MH$44),(MG$44-MG52-150                                                                             )&lt;=0),"Birth-" &amp;MG51,""),"")
&amp;IFERROR(IF(AND((MG$44-MG52-150-Sheep!$R$320                                           )&gt;(MG$44-MH$44),(MG$44-MG52-150-Sheep!$R$320                                            )&lt;=0),"Wean-"&amp;MG51,""),"")
&amp;IFERROR(IF(AND((MG$44-MG52-150-Sheep!$R$321                                           )&gt;(MG$44-MH$44),(MG$44-MG52-150-Sheep!$R$321                                            )&lt;=0),"Alt1-"   &amp;MG51,""),"")
&amp;IFERROR(IF(AND((MG$44-MG52-150-Sheep!$R$322                                           )&gt;(MG$44-MH$44),(MG$44-MG52-150-Sheep!$R$322                                            )&lt;=0),"Alt2-"   &amp;MG51,""),"")</f>
        <v/>
      </c>
      <c r="MH53" s="440" t="str">
        <f xml:space="preserve">                    IF(AND((MH$44                                  -Sheep!$N$254                               )&gt;(MH$44-MI$44),(MH$44                                  -Sheep!$N$254                                )&lt;=0),"Born","")
&amp;                   IF(AND((MH$44-Sheep!$R$320-Sheep!$N$254                                )&gt;(MH$44-MI$44),(MH$44-Sheep!$R$320-Sheep!$N$254                                )&lt;=0),"WeanStd","")
&amp;                   IF(AND((MH$44-Sheep!$R$321-Sheep!$N$254                                )&gt;(MH$44-MI$44),(MH$44-Sheep!$R$321-Sheep!$N$254                                )&lt;=0),"WeanAlt1","")
&amp;                   IF(AND((MH$44-Sheep!$R$322-Sheep!$N$254                                )&gt;(MH$44-MI$44),(MH$44-Sheep!$R$322-Sheep!$N$254                                )&lt;=0),"WeanAlt2","")
&amp;IFERROR(IF(AND((MH$44-MH52                                                                                     )&gt;(MH$44-MI$44),(MH$44-MH52                                                                                     )&lt;=0),"Join-"    &amp;MH51,""),"")
&amp;IFERROR(IF(AND((MH$44-MH52-INDEX(Sheep!$V$327:$V$334,MH51,1))&gt;(MH$44-MI$44),(MH$44-MH52-INDEX(Sheep!$V$327:$V$334,MH51,1))&lt;=0),"Scan-"  &amp;MH51,""),"")
&amp;IFERROR(IF(AND((MH$44-MH52-150                                                                            )&gt;(MH$44-MI$44),(MH$44-MH52-150                                                                             )&lt;=0),"Birth-" &amp;MH51,""),"")
&amp;IFERROR(IF(AND((MH$44-MH52-150-Sheep!$R$320                                           )&gt;(MH$44-MI$44),(MH$44-MH52-150-Sheep!$R$320                                            )&lt;=0),"Wean-"&amp;MH51,""),"")
&amp;IFERROR(IF(AND((MH$44-MH52-150-Sheep!$R$321                                           )&gt;(MH$44-MI$44),(MH$44-MH52-150-Sheep!$R$321                                            )&lt;=0),"Alt1-"   &amp;MH51,""),"")
&amp;IFERROR(IF(AND((MH$44-MH52-150-Sheep!$R$322                                           )&gt;(MH$44-MI$44),(MH$44-MH52-150-Sheep!$R$322                                            )&lt;=0),"Alt2-"   &amp;MH51,""),"")</f>
        <v/>
      </c>
      <c r="MI53" s="440" t="str">
        <f xml:space="preserve">                    IF(AND((MI$44                                  -Sheep!$N$254                               )&gt;(MI$44-MJ$44),(MI$44                                  -Sheep!$N$254                                )&lt;=0),"Born","")
&amp;                   IF(AND((MI$44-Sheep!$R$320-Sheep!$N$254                                )&gt;(MI$44-MJ$44),(MI$44-Sheep!$R$320-Sheep!$N$254                                )&lt;=0),"WeanStd","")
&amp;                   IF(AND((MI$44-Sheep!$R$321-Sheep!$N$254                                )&gt;(MI$44-MJ$44),(MI$44-Sheep!$R$321-Sheep!$N$254                                )&lt;=0),"WeanAlt1","")
&amp;                   IF(AND((MI$44-Sheep!$R$322-Sheep!$N$254                                )&gt;(MI$44-MJ$44),(MI$44-Sheep!$R$322-Sheep!$N$254                                )&lt;=0),"WeanAlt2","")
&amp;IFERROR(IF(AND((MI$44-MI52                                                                                     )&gt;(MI$44-MJ$44),(MI$44-MI52                                                                                     )&lt;=0),"Join-"    &amp;MI51,""),"")
&amp;IFERROR(IF(AND((MI$44-MI52-INDEX(Sheep!$V$327:$V$334,MI51,1))&gt;(MI$44-MJ$44),(MI$44-MI52-INDEX(Sheep!$V$327:$V$334,MI51,1))&lt;=0),"Scan-"  &amp;MI51,""),"")
&amp;IFERROR(IF(AND((MI$44-MI52-150                                                                            )&gt;(MI$44-MJ$44),(MI$44-MI52-150                                                                             )&lt;=0),"Birth-" &amp;MI51,""),"")
&amp;IFERROR(IF(AND((MI$44-MI52-150-Sheep!$R$320                                           )&gt;(MI$44-MJ$44),(MI$44-MI52-150-Sheep!$R$320                                            )&lt;=0),"Wean-"&amp;MI51,""),"")
&amp;IFERROR(IF(AND((MI$44-MI52-150-Sheep!$R$321                                           )&gt;(MI$44-MJ$44),(MI$44-MI52-150-Sheep!$R$321                                            )&lt;=0),"Alt1-"   &amp;MI51,""),"")
&amp;IFERROR(IF(AND((MI$44-MI52-150-Sheep!$R$322                                           )&gt;(MI$44-MJ$44),(MI$44-MI52-150-Sheep!$R$322                                            )&lt;=0),"Alt2-"   &amp;MI51,""),"")</f>
        <v/>
      </c>
      <c r="MJ53" s="440" t="str">
        <f xml:space="preserve">                    IF(AND((MJ$44                                  -Sheep!$N$254                               )&gt;(MJ$44-MK$44),(MJ$44                                  -Sheep!$N$254                                )&lt;=0),"Born","")
&amp;                   IF(AND((MJ$44-Sheep!$R$320-Sheep!$N$254                                )&gt;(MJ$44-MK$44),(MJ$44-Sheep!$R$320-Sheep!$N$254                                )&lt;=0),"WeanStd","")
&amp;                   IF(AND((MJ$44-Sheep!$R$321-Sheep!$N$254                                )&gt;(MJ$44-MK$44),(MJ$44-Sheep!$R$321-Sheep!$N$254                                )&lt;=0),"WeanAlt1","")
&amp;                   IF(AND((MJ$44-Sheep!$R$322-Sheep!$N$254                                )&gt;(MJ$44-MK$44),(MJ$44-Sheep!$R$322-Sheep!$N$254                                )&lt;=0),"WeanAlt2","")
&amp;IFERROR(IF(AND((MJ$44-MJ52                                                                                     )&gt;(MJ$44-MK$44),(MJ$44-MJ52                                                                                     )&lt;=0),"Join-"    &amp;MJ51,""),"")
&amp;IFERROR(IF(AND((MJ$44-MJ52-INDEX(Sheep!$V$327:$V$334,MJ51,1))&gt;(MJ$44-MK$44),(MJ$44-MJ52-INDEX(Sheep!$V$327:$V$334,MJ51,1))&lt;=0),"Scan-"  &amp;MJ51,""),"")
&amp;IFERROR(IF(AND((MJ$44-MJ52-150                                                                            )&gt;(MJ$44-MK$44),(MJ$44-MJ52-150                                                                             )&lt;=0),"Birth-" &amp;MJ51,""),"")
&amp;IFERROR(IF(AND((MJ$44-MJ52-150-Sheep!$R$320                                           )&gt;(MJ$44-MK$44),(MJ$44-MJ52-150-Sheep!$R$320                                            )&lt;=0),"Wean-"&amp;MJ51,""),"")
&amp;IFERROR(IF(AND((MJ$44-MJ52-150-Sheep!$R$321                                           )&gt;(MJ$44-MK$44),(MJ$44-MJ52-150-Sheep!$R$321                                            )&lt;=0),"Alt1-"   &amp;MJ51,""),"")
&amp;IFERROR(IF(AND((MJ$44-MJ52-150-Sheep!$R$322                                           )&gt;(MJ$44-MK$44),(MJ$44-MJ52-150-Sheep!$R$322                                            )&lt;=0),"Alt2-"   &amp;MJ51,""),"")</f>
        <v/>
      </c>
      <c r="MK53" s="440" t="str">
        <f xml:space="preserve">                    IF(AND((MK$44                                  -Sheep!$N$254                               )&gt;(MK$44-ML$44),(MK$44                                  -Sheep!$N$254                                )&lt;=0),"Born","")
&amp;                   IF(AND((MK$44-Sheep!$R$320-Sheep!$N$254                                )&gt;(MK$44-ML$44),(MK$44-Sheep!$R$320-Sheep!$N$254                                )&lt;=0),"WeanStd","")
&amp;                   IF(AND((MK$44-Sheep!$R$321-Sheep!$N$254                                )&gt;(MK$44-ML$44),(MK$44-Sheep!$R$321-Sheep!$N$254                                )&lt;=0),"WeanAlt1","")
&amp;                   IF(AND((MK$44-Sheep!$R$322-Sheep!$N$254                                )&gt;(MK$44-ML$44),(MK$44-Sheep!$R$322-Sheep!$N$254                                )&lt;=0),"WeanAlt2","")
&amp;IFERROR(IF(AND((MK$44-MK52                                                                                     )&gt;(MK$44-ML$44),(MK$44-MK52                                                                                     )&lt;=0),"Join-"    &amp;MK51,""),"")
&amp;IFERROR(IF(AND((MK$44-MK52-INDEX(Sheep!$V$327:$V$334,MK51,1))&gt;(MK$44-ML$44),(MK$44-MK52-INDEX(Sheep!$V$327:$V$334,MK51,1))&lt;=0),"Scan-"  &amp;MK51,""),"")
&amp;IFERROR(IF(AND((MK$44-MK52-150                                                                            )&gt;(MK$44-ML$44),(MK$44-MK52-150                                                                             )&lt;=0),"Birth-" &amp;MK51,""),"")
&amp;IFERROR(IF(AND((MK$44-MK52-150-Sheep!$R$320                                           )&gt;(MK$44-ML$44),(MK$44-MK52-150-Sheep!$R$320                                            )&lt;=0),"Wean-"&amp;MK51,""),"")
&amp;IFERROR(IF(AND((MK$44-MK52-150-Sheep!$R$321                                           )&gt;(MK$44-ML$44),(MK$44-MK52-150-Sheep!$R$321                                            )&lt;=0),"Alt1-"   &amp;MK51,""),"")
&amp;IFERROR(IF(AND((MK$44-MK52-150-Sheep!$R$322                                           )&gt;(MK$44-ML$44),(MK$44-MK52-150-Sheep!$R$322                                            )&lt;=0),"Alt2-"   &amp;MK51,""),"")</f>
        <v/>
      </c>
      <c r="ML53" s="440" t="str">
        <f xml:space="preserve">                    IF(AND((ML$44                                  -Sheep!$N$254                               )&gt;(ML$44-MM$44),(ML$44                                  -Sheep!$N$254                                )&lt;=0),"Born","")
&amp;                   IF(AND((ML$44-Sheep!$R$320-Sheep!$N$254                                )&gt;(ML$44-MM$44),(ML$44-Sheep!$R$320-Sheep!$N$254                                )&lt;=0),"WeanStd","")
&amp;                   IF(AND((ML$44-Sheep!$R$321-Sheep!$N$254                                )&gt;(ML$44-MM$44),(ML$44-Sheep!$R$321-Sheep!$N$254                                )&lt;=0),"WeanAlt1","")
&amp;                   IF(AND((ML$44-Sheep!$R$322-Sheep!$N$254                                )&gt;(ML$44-MM$44),(ML$44-Sheep!$R$322-Sheep!$N$254                                )&lt;=0),"WeanAlt2","")
&amp;IFERROR(IF(AND((ML$44-ML52                                                                                     )&gt;(ML$44-MM$44),(ML$44-ML52                                                                                     )&lt;=0),"Join-"    &amp;ML51,""),"")
&amp;IFERROR(IF(AND((ML$44-ML52-INDEX(Sheep!$V$327:$V$334,ML51,1))&gt;(ML$44-MM$44),(ML$44-ML52-INDEX(Sheep!$V$327:$V$334,ML51,1))&lt;=0),"Scan-"  &amp;ML51,""),"")
&amp;IFERROR(IF(AND((ML$44-ML52-150                                                                            )&gt;(ML$44-MM$44),(ML$44-ML52-150                                                                             )&lt;=0),"Birth-" &amp;ML51,""),"")
&amp;IFERROR(IF(AND((ML$44-ML52-150-Sheep!$R$320                                           )&gt;(ML$44-MM$44),(ML$44-ML52-150-Sheep!$R$320                                            )&lt;=0),"Wean-"&amp;ML51,""),"")
&amp;IFERROR(IF(AND((ML$44-ML52-150-Sheep!$R$321                                           )&gt;(ML$44-MM$44),(ML$44-ML52-150-Sheep!$R$321                                            )&lt;=0),"Alt1-"   &amp;ML51,""),"")
&amp;IFERROR(IF(AND((ML$44-ML52-150-Sheep!$R$322                                           )&gt;(ML$44-MM$44),(ML$44-ML52-150-Sheep!$R$322                                            )&lt;=0),"Alt2-"   &amp;ML51,""),"")</f>
        <v/>
      </c>
      <c r="MM53" s="440" t="str">
        <f xml:space="preserve">                    IF(AND((MM$44                                  -Sheep!$N$254                               )&gt;(MM$44-MN$44),(MM$44                                  -Sheep!$N$254                                )&lt;=0),"Born","")
&amp;                   IF(AND((MM$44-Sheep!$R$320-Sheep!$N$254                                )&gt;(MM$44-MN$44),(MM$44-Sheep!$R$320-Sheep!$N$254                                )&lt;=0),"WeanStd","")
&amp;                   IF(AND((MM$44-Sheep!$R$321-Sheep!$N$254                                )&gt;(MM$44-MN$44),(MM$44-Sheep!$R$321-Sheep!$N$254                                )&lt;=0),"WeanAlt1","")
&amp;                   IF(AND((MM$44-Sheep!$R$322-Sheep!$N$254                                )&gt;(MM$44-MN$44),(MM$44-Sheep!$R$322-Sheep!$N$254                                )&lt;=0),"WeanAlt2","")
&amp;IFERROR(IF(AND((MM$44-MM52                                                                                     )&gt;(MM$44-MN$44),(MM$44-MM52                                                                                     )&lt;=0),"Join-"    &amp;MM51,""),"")
&amp;IFERROR(IF(AND((MM$44-MM52-INDEX(Sheep!$V$327:$V$334,MM51,1))&gt;(MM$44-MN$44),(MM$44-MM52-INDEX(Sheep!$V$327:$V$334,MM51,1))&lt;=0),"Scan-"  &amp;MM51,""),"")
&amp;IFERROR(IF(AND((MM$44-MM52-150                                                                            )&gt;(MM$44-MN$44),(MM$44-MM52-150                                                                             )&lt;=0),"Birth-" &amp;MM51,""),"")
&amp;IFERROR(IF(AND((MM$44-MM52-150-Sheep!$R$320                                           )&gt;(MM$44-MN$44),(MM$44-MM52-150-Sheep!$R$320                                            )&lt;=0),"Wean-"&amp;MM51,""),"")
&amp;IFERROR(IF(AND((MM$44-MM52-150-Sheep!$R$321                                           )&gt;(MM$44-MN$44),(MM$44-MM52-150-Sheep!$R$321                                            )&lt;=0),"Alt1-"   &amp;MM51,""),"")
&amp;IFERROR(IF(AND((MM$44-MM52-150-Sheep!$R$322                                           )&gt;(MM$44-MN$44),(MM$44-MM52-150-Sheep!$R$322                                            )&lt;=0),"Alt2-"   &amp;MM51,""),"")</f>
        <v/>
      </c>
      <c r="MN53" s="440" t="str">
        <f xml:space="preserve">                    IF(AND((MN$44                                  -Sheep!$N$254                               )&gt;(MN$44-MO$44),(MN$44                                  -Sheep!$N$254                                )&lt;=0),"Born","")
&amp;                   IF(AND((MN$44-Sheep!$R$320-Sheep!$N$254                                )&gt;(MN$44-MO$44),(MN$44-Sheep!$R$320-Sheep!$N$254                                )&lt;=0),"WeanStd","")
&amp;                   IF(AND((MN$44-Sheep!$R$321-Sheep!$N$254                                )&gt;(MN$44-MO$44),(MN$44-Sheep!$R$321-Sheep!$N$254                                )&lt;=0),"WeanAlt1","")
&amp;                   IF(AND((MN$44-Sheep!$R$322-Sheep!$N$254                                )&gt;(MN$44-MO$44),(MN$44-Sheep!$R$322-Sheep!$N$254                                )&lt;=0),"WeanAlt2","")
&amp;IFERROR(IF(AND((MN$44-MN52                                                                                     )&gt;(MN$44-MO$44),(MN$44-MN52                                                                                     )&lt;=0),"Join-"    &amp;MN51,""),"")
&amp;IFERROR(IF(AND((MN$44-MN52-INDEX(Sheep!$V$327:$V$334,MN51,1))&gt;(MN$44-MO$44),(MN$44-MN52-INDEX(Sheep!$V$327:$V$334,MN51,1))&lt;=0),"Scan-"  &amp;MN51,""),"")
&amp;IFERROR(IF(AND((MN$44-MN52-150                                                                            )&gt;(MN$44-MO$44),(MN$44-MN52-150                                                                             )&lt;=0),"Birth-" &amp;MN51,""),"")
&amp;IFERROR(IF(AND((MN$44-MN52-150-Sheep!$R$320                                           )&gt;(MN$44-MO$44),(MN$44-MN52-150-Sheep!$R$320                                            )&lt;=0),"Wean-"&amp;MN51,""),"")
&amp;IFERROR(IF(AND((MN$44-MN52-150-Sheep!$R$321                                           )&gt;(MN$44-MO$44),(MN$44-MN52-150-Sheep!$R$321                                            )&lt;=0),"Alt1-"   &amp;MN51,""),"")
&amp;IFERROR(IF(AND((MN$44-MN52-150-Sheep!$R$322                                           )&gt;(MN$44-MO$44),(MN$44-MN52-150-Sheep!$R$322                                            )&lt;=0),"Alt2-"   &amp;MN51,""),"")</f>
        <v>Birth-6</v>
      </c>
      <c r="MO53" s="440" t="str">
        <f xml:space="preserve">                    IF(AND((MO$44                                  -Sheep!$N$254                               )&gt;(MO$44-MP$44),(MO$44                                  -Sheep!$N$254                                )&lt;=0),"Born","")
&amp;                   IF(AND((MO$44-Sheep!$R$320-Sheep!$N$254                                )&gt;(MO$44-MP$44),(MO$44-Sheep!$R$320-Sheep!$N$254                                )&lt;=0),"WeanStd","")
&amp;                   IF(AND((MO$44-Sheep!$R$321-Sheep!$N$254                                )&gt;(MO$44-MP$44),(MO$44-Sheep!$R$321-Sheep!$N$254                                )&lt;=0),"WeanAlt1","")
&amp;                   IF(AND((MO$44-Sheep!$R$322-Sheep!$N$254                                )&gt;(MO$44-MP$44),(MO$44-Sheep!$R$322-Sheep!$N$254                                )&lt;=0),"WeanAlt2","")
&amp;IFERROR(IF(AND((MO$44-MO52                                                                                     )&gt;(MO$44-MP$44),(MO$44-MO52                                                                                     )&lt;=0),"Join-"    &amp;MO51,""),"")
&amp;IFERROR(IF(AND((MO$44-MO52-INDEX(Sheep!$V$327:$V$334,MO51,1))&gt;(MO$44-MP$44),(MO$44-MO52-INDEX(Sheep!$V$327:$V$334,MO51,1))&lt;=0),"Scan-"  &amp;MO51,""),"")
&amp;IFERROR(IF(AND((MO$44-MO52-150                                                                            )&gt;(MO$44-MP$44),(MO$44-MO52-150                                                                             )&lt;=0),"Birth-" &amp;MO51,""),"")
&amp;IFERROR(IF(AND((MO$44-MO52-150-Sheep!$R$320                                           )&gt;(MO$44-MP$44),(MO$44-MO52-150-Sheep!$R$320                                            )&lt;=0),"Wean-"&amp;MO51,""),"")
&amp;IFERROR(IF(AND((MO$44-MO52-150-Sheep!$R$321                                           )&gt;(MO$44-MP$44),(MO$44-MO52-150-Sheep!$R$321                                            )&lt;=0),"Alt1-"   &amp;MO51,""),"")
&amp;IFERROR(IF(AND((MO$44-MO52-150-Sheep!$R$322                                           )&gt;(MO$44-MP$44),(MO$44-MO52-150-Sheep!$R$322                                            )&lt;=0),"Alt2-"   &amp;MO51,""),"")</f>
        <v/>
      </c>
      <c r="MP53" s="440" t="str">
        <f xml:space="preserve">                    IF(AND((MP$44                                  -Sheep!$N$254                               )&gt;(MP$44-MQ$44),(MP$44                                  -Sheep!$N$254                                )&lt;=0),"Born","")
&amp;                   IF(AND((MP$44-Sheep!$R$320-Sheep!$N$254                                )&gt;(MP$44-MQ$44),(MP$44-Sheep!$R$320-Sheep!$N$254                                )&lt;=0),"WeanStd","")
&amp;                   IF(AND((MP$44-Sheep!$R$321-Sheep!$N$254                                )&gt;(MP$44-MQ$44),(MP$44-Sheep!$R$321-Sheep!$N$254                                )&lt;=0),"WeanAlt1","")
&amp;                   IF(AND((MP$44-Sheep!$R$322-Sheep!$N$254                                )&gt;(MP$44-MQ$44),(MP$44-Sheep!$R$322-Sheep!$N$254                                )&lt;=0),"WeanAlt2","")
&amp;IFERROR(IF(AND((MP$44-MP52                                                                                     )&gt;(MP$44-MQ$44),(MP$44-MP52                                                                                     )&lt;=0),"Join-"    &amp;MP51,""),"")
&amp;IFERROR(IF(AND((MP$44-MP52-INDEX(Sheep!$V$327:$V$334,MP51,1))&gt;(MP$44-MQ$44),(MP$44-MP52-INDEX(Sheep!$V$327:$V$334,MP51,1))&lt;=0),"Scan-"  &amp;MP51,""),"")
&amp;IFERROR(IF(AND((MP$44-MP52-150                                                                            )&gt;(MP$44-MQ$44),(MP$44-MP52-150                                                                             )&lt;=0),"Birth-" &amp;MP51,""),"")
&amp;IFERROR(IF(AND((MP$44-MP52-150-Sheep!$R$320                                           )&gt;(MP$44-MQ$44),(MP$44-MP52-150-Sheep!$R$320                                            )&lt;=0),"Wean-"&amp;MP51,""),"")
&amp;IFERROR(IF(AND((MP$44-MP52-150-Sheep!$R$321                                           )&gt;(MP$44-MQ$44),(MP$44-MP52-150-Sheep!$R$321                                            )&lt;=0),"Alt1-"   &amp;MP51,""),"")
&amp;IFERROR(IF(AND((MP$44-MP52-150-Sheep!$R$322                                           )&gt;(MP$44-MQ$44),(MP$44-MP52-150-Sheep!$R$322                                            )&lt;=0),"Alt2-"   &amp;MP51,""),"")</f>
        <v/>
      </c>
      <c r="MQ53" s="440" t="str">
        <f xml:space="preserve">                    IF(AND((MQ$44                                  -Sheep!$N$254                               )&gt;(MQ$44-MR$44),(MQ$44                                  -Sheep!$N$254                                )&lt;=0),"Born","")
&amp;                   IF(AND((MQ$44-Sheep!$R$320-Sheep!$N$254                                )&gt;(MQ$44-MR$44),(MQ$44-Sheep!$R$320-Sheep!$N$254                                )&lt;=0),"WeanStd","")
&amp;                   IF(AND((MQ$44-Sheep!$R$321-Sheep!$N$254                                )&gt;(MQ$44-MR$44),(MQ$44-Sheep!$R$321-Sheep!$N$254                                )&lt;=0),"WeanAlt1","")
&amp;                   IF(AND((MQ$44-Sheep!$R$322-Sheep!$N$254                                )&gt;(MQ$44-MR$44),(MQ$44-Sheep!$R$322-Sheep!$N$254                                )&lt;=0),"WeanAlt2","")
&amp;IFERROR(IF(AND((MQ$44-MQ52                                                                                     )&gt;(MQ$44-MR$44),(MQ$44-MQ52                                                                                     )&lt;=0),"Join-"    &amp;MQ51,""),"")
&amp;IFERROR(IF(AND((MQ$44-MQ52-INDEX(Sheep!$V$327:$V$334,MQ51,1))&gt;(MQ$44-MR$44),(MQ$44-MQ52-INDEX(Sheep!$V$327:$V$334,MQ51,1))&lt;=0),"Scan-"  &amp;MQ51,""),"")
&amp;IFERROR(IF(AND((MQ$44-MQ52-150                                                                            )&gt;(MQ$44-MR$44),(MQ$44-MQ52-150                                                                             )&lt;=0),"Birth-" &amp;MQ51,""),"")
&amp;IFERROR(IF(AND((MQ$44-MQ52-150-Sheep!$R$320                                           )&gt;(MQ$44-MR$44),(MQ$44-MQ52-150-Sheep!$R$320                                            )&lt;=0),"Wean-"&amp;MQ51,""),"")
&amp;IFERROR(IF(AND((MQ$44-MQ52-150-Sheep!$R$321                                           )&gt;(MQ$44-MR$44),(MQ$44-MQ52-150-Sheep!$R$321                                            )&lt;=0),"Alt1-"   &amp;MQ51,""),"")
&amp;IFERROR(IF(AND((MQ$44-MQ52-150-Sheep!$R$322                                           )&gt;(MQ$44-MR$44),(MQ$44-MQ52-150-Sheep!$R$322                                            )&lt;=0),"Alt2-"   &amp;MQ51,""),"")</f>
        <v/>
      </c>
      <c r="MR53" s="440" t="str">
        <f xml:space="preserve">                    IF(AND((MR$44                                  -Sheep!$N$254                               )&gt;(MR$44-MS$44),(MR$44                                  -Sheep!$N$254                                )&lt;=0),"Born","")
&amp;                   IF(AND((MR$44-Sheep!$R$320-Sheep!$N$254                                )&gt;(MR$44-MS$44),(MR$44-Sheep!$R$320-Sheep!$N$254                                )&lt;=0),"WeanStd","")
&amp;                   IF(AND((MR$44-Sheep!$R$321-Sheep!$N$254                                )&gt;(MR$44-MS$44),(MR$44-Sheep!$R$321-Sheep!$N$254                                )&lt;=0),"WeanAlt1","")
&amp;                   IF(AND((MR$44-Sheep!$R$322-Sheep!$N$254                                )&gt;(MR$44-MS$44),(MR$44-Sheep!$R$322-Sheep!$N$254                                )&lt;=0),"WeanAlt2","")
&amp;IFERROR(IF(AND((MR$44-MR52                                                                                     )&gt;(MR$44-MS$44),(MR$44-MR52                                                                                     )&lt;=0),"Join-"    &amp;MR51,""),"")
&amp;IFERROR(IF(AND((MR$44-MR52-INDEX(Sheep!$V$327:$V$334,MR51,1))&gt;(MR$44-MS$44),(MR$44-MR52-INDEX(Sheep!$V$327:$V$334,MR51,1))&lt;=0),"Scan-"  &amp;MR51,""),"")
&amp;IFERROR(IF(AND((MR$44-MR52-150                                                                            )&gt;(MR$44-MS$44),(MR$44-MR52-150                                                                             )&lt;=0),"Birth-" &amp;MR51,""),"")
&amp;IFERROR(IF(AND((MR$44-MR52-150-Sheep!$R$320                                           )&gt;(MR$44-MS$44),(MR$44-MR52-150-Sheep!$R$320                                            )&lt;=0),"Wean-"&amp;MR51,""),"")
&amp;IFERROR(IF(AND((MR$44-MR52-150-Sheep!$R$321                                           )&gt;(MR$44-MS$44),(MR$44-MR52-150-Sheep!$R$321                                            )&lt;=0),"Alt1-"   &amp;MR51,""),"")
&amp;IFERROR(IF(AND((MR$44-MR52-150-Sheep!$R$322                                           )&gt;(MR$44-MS$44),(MR$44-MR52-150-Sheep!$R$322                                            )&lt;=0),"Alt2-"   &amp;MR51,""),"")</f>
        <v/>
      </c>
      <c r="MS53" s="440" t="str">
        <f xml:space="preserve">                    IF(AND((MS$44                                  -Sheep!$N$254                               )&gt;(MS$44-MT$44),(MS$44                                  -Sheep!$N$254                                )&lt;=0),"Born","")
&amp;                   IF(AND((MS$44-Sheep!$R$320-Sheep!$N$254                                )&gt;(MS$44-MT$44),(MS$44-Sheep!$R$320-Sheep!$N$254                                )&lt;=0),"WeanStd","")
&amp;                   IF(AND((MS$44-Sheep!$R$321-Sheep!$N$254                                )&gt;(MS$44-MT$44),(MS$44-Sheep!$R$321-Sheep!$N$254                                )&lt;=0),"WeanAlt1","")
&amp;                   IF(AND((MS$44-Sheep!$R$322-Sheep!$N$254                                )&gt;(MS$44-MT$44),(MS$44-Sheep!$R$322-Sheep!$N$254                                )&lt;=0),"WeanAlt2","")
&amp;IFERROR(IF(AND((MS$44-MS52                                                                                     )&gt;(MS$44-MT$44),(MS$44-MS52                                                                                     )&lt;=0),"Join-"    &amp;MS51,""),"")
&amp;IFERROR(IF(AND((MS$44-MS52-INDEX(Sheep!$V$327:$V$334,MS51,1))&gt;(MS$44-MT$44),(MS$44-MS52-INDEX(Sheep!$V$327:$V$334,MS51,1))&lt;=0),"Scan-"  &amp;MS51,""),"")
&amp;IFERROR(IF(AND((MS$44-MS52-150                                                                            )&gt;(MS$44-MT$44),(MS$44-MS52-150                                                                             )&lt;=0),"Birth-" &amp;MS51,""),"")
&amp;IFERROR(IF(AND((MS$44-MS52-150-Sheep!$R$320                                           )&gt;(MS$44-MT$44),(MS$44-MS52-150-Sheep!$R$320                                            )&lt;=0),"Wean-"&amp;MS51,""),"")
&amp;IFERROR(IF(AND((MS$44-MS52-150-Sheep!$R$321                                           )&gt;(MS$44-MT$44),(MS$44-MS52-150-Sheep!$R$321                                            )&lt;=0),"Alt1-"   &amp;MS51,""),"")
&amp;IFERROR(IF(AND((MS$44-MS52-150-Sheep!$R$322                                           )&gt;(MS$44-MT$44),(MS$44-MS52-150-Sheep!$R$322                                            )&lt;=0),"Alt2-"   &amp;MS51,""),"")</f>
        <v/>
      </c>
      <c r="MT53" s="440" t="str">
        <f xml:space="preserve">                    IF(AND((MT$44                                  -Sheep!$N$254                               )&gt;(MT$44-MU$44),(MT$44                                  -Sheep!$N$254                                )&lt;=0),"Born","")
&amp;                   IF(AND((MT$44-Sheep!$R$320-Sheep!$N$254                                )&gt;(MT$44-MU$44),(MT$44-Sheep!$R$320-Sheep!$N$254                                )&lt;=0),"WeanStd","")
&amp;                   IF(AND((MT$44-Sheep!$R$321-Sheep!$N$254                                )&gt;(MT$44-MU$44),(MT$44-Sheep!$R$321-Sheep!$N$254                                )&lt;=0),"WeanAlt1","")
&amp;                   IF(AND((MT$44-Sheep!$R$322-Sheep!$N$254                                )&gt;(MT$44-MU$44),(MT$44-Sheep!$R$322-Sheep!$N$254                                )&lt;=0),"WeanAlt2","")
&amp;IFERROR(IF(AND((MT$44-MT52                                                                                     )&gt;(MT$44-MU$44),(MT$44-MT52                                                                                     )&lt;=0),"Join-"    &amp;MT51,""),"")
&amp;IFERROR(IF(AND((MT$44-MT52-INDEX(Sheep!$V$327:$V$334,MT51,1))&gt;(MT$44-MU$44),(MT$44-MT52-INDEX(Sheep!$V$327:$V$334,MT51,1))&lt;=0),"Scan-"  &amp;MT51,""),"")
&amp;IFERROR(IF(AND((MT$44-MT52-150                                                                            )&gt;(MT$44-MU$44),(MT$44-MT52-150                                                                             )&lt;=0),"Birth-" &amp;MT51,""),"")
&amp;IFERROR(IF(AND((MT$44-MT52-150-Sheep!$R$320                                           )&gt;(MT$44-MU$44),(MT$44-MT52-150-Sheep!$R$320                                            )&lt;=0),"Wean-"&amp;MT51,""),"")
&amp;IFERROR(IF(AND((MT$44-MT52-150-Sheep!$R$321                                           )&gt;(MT$44-MU$44),(MT$44-MT52-150-Sheep!$R$321                                            )&lt;=0),"Alt1-"   &amp;MT51,""),"")
&amp;IFERROR(IF(AND((MT$44-MT52-150-Sheep!$R$322                                           )&gt;(MT$44-MU$44),(MT$44-MT52-150-Sheep!$R$322                                            )&lt;=0),"Alt2-"   &amp;MT51,""),"")</f>
        <v/>
      </c>
      <c r="MU53" s="440" t="str">
        <f xml:space="preserve">                    IF(AND((MU$44                                  -Sheep!$N$254                               )&gt;(MU$44-MV$44),(MU$44                                  -Sheep!$N$254                                )&lt;=0),"Born","")
&amp;                   IF(AND((MU$44-Sheep!$R$320-Sheep!$N$254                                )&gt;(MU$44-MV$44),(MU$44-Sheep!$R$320-Sheep!$N$254                                )&lt;=0),"WeanStd","")
&amp;                   IF(AND((MU$44-Sheep!$R$321-Sheep!$N$254                                )&gt;(MU$44-MV$44),(MU$44-Sheep!$R$321-Sheep!$N$254                                )&lt;=0),"WeanAlt1","")
&amp;                   IF(AND((MU$44-Sheep!$R$322-Sheep!$N$254                                )&gt;(MU$44-MV$44),(MU$44-Sheep!$R$322-Sheep!$N$254                                )&lt;=0),"WeanAlt2","")
&amp;IFERROR(IF(AND((MU$44-MU52                                                                                     )&gt;(MU$44-MV$44),(MU$44-MU52                                                                                     )&lt;=0),"Join-"    &amp;MU51,""),"")
&amp;IFERROR(IF(AND((MU$44-MU52-INDEX(Sheep!$V$327:$V$334,MU51,1))&gt;(MU$44-MV$44),(MU$44-MU52-INDEX(Sheep!$V$327:$V$334,MU51,1))&lt;=0),"Scan-"  &amp;MU51,""),"")
&amp;IFERROR(IF(AND((MU$44-MU52-150                                                                            )&gt;(MU$44-MV$44),(MU$44-MU52-150                                                                             )&lt;=0),"Birth-" &amp;MU51,""),"")
&amp;IFERROR(IF(AND((MU$44-MU52-150-Sheep!$R$320                                           )&gt;(MU$44-MV$44),(MU$44-MU52-150-Sheep!$R$320                                            )&lt;=0),"Wean-"&amp;MU51,""),"")
&amp;IFERROR(IF(AND((MU$44-MU52-150-Sheep!$R$321                                           )&gt;(MU$44-MV$44),(MU$44-MU52-150-Sheep!$R$321                                            )&lt;=0),"Alt1-"   &amp;MU51,""),"")
&amp;IFERROR(IF(AND((MU$44-MU52-150-Sheep!$R$322                                           )&gt;(MU$44-MV$44),(MU$44-MU52-150-Sheep!$R$322                                            )&lt;=0),"Alt2-"   &amp;MU51,""),"")</f>
        <v/>
      </c>
      <c r="MV53" s="440" t="str">
        <f xml:space="preserve">                    IF(AND((MV$44                                  -Sheep!$N$254                               )&gt;(MV$44-MW$44),(MV$44                                  -Sheep!$N$254                                )&lt;=0),"Born","")
&amp;                   IF(AND((MV$44-Sheep!$R$320-Sheep!$N$254                                )&gt;(MV$44-MW$44),(MV$44-Sheep!$R$320-Sheep!$N$254                                )&lt;=0),"WeanStd","")
&amp;                   IF(AND((MV$44-Sheep!$R$321-Sheep!$N$254                                )&gt;(MV$44-MW$44),(MV$44-Sheep!$R$321-Sheep!$N$254                                )&lt;=0),"WeanAlt1","")
&amp;                   IF(AND((MV$44-Sheep!$R$322-Sheep!$N$254                                )&gt;(MV$44-MW$44),(MV$44-Sheep!$R$322-Sheep!$N$254                                )&lt;=0),"WeanAlt2","")
&amp;IFERROR(IF(AND((MV$44-MV52                                                                                     )&gt;(MV$44-MW$44),(MV$44-MV52                                                                                     )&lt;=0),"Join-"    &amp;MV51,""),"")
&amp;IFERROR(IF(AND((MV$44-MV52-INDEX(Sheep!$V$327:$V$334,MV51,1))&gt;(MV$44-MW$44),(MV$44-MV52-INDEX(Sheep!$V$327:$V$334,MV51,1))&lt;=0),"Scan-"  &amp;MV51,""),"")
&amp;IFERROR(IF(AND((MV$44-MV52-150                                                                            )&gt;(MV$44-MW$44),(MV$44-MV52-150                                                                             )&lt;=0),"Birth-" &amp;MV51,""),"")
&amp;IFERROR(IF(AND((MV$44-MV52-150-Sheep!$R$320                                           )&gt;(MV$44-MW$44),(MV$44-MV52-150-Sheep!$R$320                                            )&lt;=0),"Wean-"&amp;MV51,""),"")
&amp;IFERROR(IF(AND((MV$44-MV52-150-Sheep!$R$321                                           )&gt;(MV$44-MW$44),(MV$44-MV52-150-Sheep!$R$321                                            )&lt;=0),"Alt1-"   &amp;MV51,""),"")
&amp;IFERROR(IF(AND((MV$44-MV52-150-Sheep!$R$322                                           )&gt;(MV$44-MW$44),(MV$44-MV52-150-Sheep!$R$322                                            )&lt;=0),"Alt2-"   &amp;MV51,""),"")</f>
        <v/>
      </c>
      <c r="MW53" s="440" t="str">
        <f xml:space="preserve">                    IF(AND((MW$44                                  -Sheep!$N$254                               )&gt;(MW$44-MX$44),(MW$44                                  -Sheep!$N$254                                )&lt;=0),"Born","")
&amp;                   IF(AND((MW$44-Sheep!$R$320-Sheep!$N$254                                )&gt;(MW$44-MX$44),(MW$44-Sheep!$R$320-Sheep!$N$254                                )&lt;=0),"WeanStd","")
&amp;                   IF(AND((MW$44-Sheep!$R$321-Sheep!$N$254                                )&gt;(MW$44-MX$44),(MW$44-Sheep!$R$321-Sheep!$N$254                                )&lt;=0),"WeanAlt1","")
&amp;                   IF(AND((MW$44-Sheep!$R$322-Sheep!$N$254                                )&gt;(MW$44-MX$44),(MW$44-Sheep!$R$322-Sheep!$N$254                                )&lt;=0),"WeanAlt2","")
&amp;IFERROR(IF(AND((MW$44-MW52                                                                                     )&gt;(MW$44-MX$44),(MW$44-MW52                                                                                     )&lt;=0),"Join-"    &amp;MW51,""),"")
&amp;IFERROR(IF(AND((MW$44-MW52-INDEX(Sheep!$V$327:$V$334,MW51,1))&gt;(MW$44-MX$44),(MW$44-MW52-INDEX(Sheep!$V$327:$V$334,MW51,1))&lt;=0),"Scan-"  &amp;MW51,""),"")
&amp;IFERROR(IF(AND((MW$44-MW52-150                                                                            )&gt;(MW$44-MX$44),(MW$44-MW52-150                                                                             )&lt;=0),"Birth-" &amp;MW51,""),"")
&amp;IFERROR(IF(AND((MW$44-MW52-150-Sheep!$R$320                                           )&gt;(MW$44-MX$44),(MW$44-MW52-150-Sheep!$R$320                                            )&lt;=0),"Wean-"&amp;MW51,""),"")
&amp;IFERROR(IF(AND((MW$44-MW52-150-Sheep!$R$321                                           )&gt;(MW$44-MX$44),(MW$44-MW52-150-Sheep!$R$321                                            )&lt;=0),"Alt1-"   &amp;MW51,""),"")
&amp;IFERROR(IF(AND((MW$44-MW52-150-Sheep!$R$322                                           )&gt;(MW$44-MX$44),(MW$44-MW52-150-Sheep!$R$322                                            )&lt;=0),"Alt2-"   &amp;MW51,""),"")</f>
        <v/>
      </c>
      <c r="MX53" s="440" t="str">
        <f xml:space="preserve">                    IF(AND((MX$44                                  -Sheep!$N$254                               )&gt;(MX$44-MY$44),(MX$44                                  -Sheep!$N$254                                )&lt;=0),"Born","")
&amp;                   IF(AND((MX$44-Sheep!$R$320-Sheep!$N$254                                )&gt;(MX$44-MY$44),(MX$44-Sheep!$R$320-Sheep!$N$254                                )&lt;=0),"WeanStd","")
&amp;                   IF(AND((MX$44-Sheep!$R$321-Sheep!$N$254                                )&gt;(MX$44-MY$44),(MX$44-Sheep!$R$321-Sheep!$N$254                                )&lt;=0),"WeanAlt1","")
&amp;                   IF(AND((MX$44-Sheep!$R$322-Sheep!$N$254                                )&gt;(MX$44-MY$44),(MX$44-Sheep!$R$322-Sheep!$N$254                                )&lt;=0),"WeanAlt2","")
&amp;IFERROR(IF(AND((MX$44-MX52                                                                                     )&gt;(MX$44-MY$44),(MX$44-MX52                                                                                     )&lt;=0),"Join-"    &amp;MX51,""),"")
&amp;IFERROR(IF(AND((MX$44-MX52-INDEX(Sheep!$V$327:$V$334,MX51,1))&gt;(MX$44-MY$44),(MX$44-MX52-INDEX(Sheep!$V$327:$V$334,MX51,1))&lt;=0),"Scan-"  &amp;MX51,""),"")
&amp;IFERROR(IF(AND((MX$44-MX52-150                                                                            )&gt;(MX$44-MY$44),(MX$44-MX52-150                                                                             )&lt;=0),"Birth-" &amp;MX51,""),"")
&amp;IFERROR(IF(AND((MX$44-MX52-150-Sheep!$R$320                                           )&gt;(MX$44-MY$44),(MX$44-MX52-150-Sheep!$R$320                                            )&lt;=0),"Wean-"&amp;MX51,""),"")
&amp;IFERROR(IF(AND((MX$44-MX52-150-Sheep!$R$321                                           )&gt;(MX$44-MY$44),(MX$44-MX52-150-Sheep!$R$321                                            )&lt;=0),"Alt1-"   &amp;MX51,""),"")
&amp;IFERROR(IF(AND((MX$44-MX52-150-Sheep!$R$322                                           )&gt;(MX$44-MY$44),(MX$44-MX52-150-Sheep!$R$322                                            )&lt;=0),"Alt2-"   &amp;MX51,""),"")</f>
        <v/>
      </c>
      <c r="MY53" s="440" t="str">
        <f xml:space="preserve">                    IF(AND((MY$44                                  -Sheep!$N$254                               )&gt;(MY$44-MZ$44),(MY$44                                  -Sheep!$N$254                                )&lt;=0),"Born","")
&amp;                   IF(AND((MY$44-Sheep!$R$320-Sheep!$N$254                                )&gt;(MY$44-MZ$44),(MY$44-Sheep!$R$320-Sheep!$N$254                                )&lt;=0),"WeanStd","")
&amp;                   IF(AND((MY$44-Sheep!$R$321-Sheep!$N$254                                )&gt;(MY$44-MZ$44),(MY$44-Sheep!$R$321-Sheep!$N$254                                )&lt;=0),"WeanAlt1","")
&amp;                   IF(AND((MY$44-Sheep!$R$322-Sheep!$N$254                                )&gt;(MY$44-MZ$44),(MY$44-Sheep!$R$322-Sheep!$N$254                                )&lt;=0),"WeanAlt2","")
&amp;IFERROR(IF(AND((MY$44-MY52                                                                                     )&gt;(MY$44-MZ$44),(MY$44-MY52                                                                                     )&lt;=0),"Join-"    &amp;MY51,""),"")
&amp;IFERROR(IF(AND((MY$44-MY52-INDEX(Sheep!$V$327:$V$334,MY51,1))&gt;(MY$44-MZ$44),(MY$44-MY52-INDEX(Sheep!$V$327:$V$334,MY51,1))&lt;=0),"Scan-"  &amp;MY51,""),"")
&amp;IFERROR(IF(AND((MY$44-MY52-150                                                                            )&gt;(MY$44-MZ$44),(MY$44-MY52-150                                                                             )&lt;=0),"Birth-" &amp;MY51,""),"")
&amp;IFERROR(IF(AND((MY$44-MY52-150-Sheep!$R$320                                           )&gt;(MY$44-MZ$44),(MY$44-MY52-150-Sheep!$R$320                                            )&lt;=0),"Wean-"&amp;MY51,""),"")
&amp;IFERROR(IF(AND((MY$44-MY52-150-Sheep!$R$321                                           )&gt;(MY$44-MZ$44),(MY$44-MY52-150-Sheep!$R$321                                            )&lt;=0),"Alt1-"   &amp;MY51,""),"")
&amp;IFERROR(IF(AND((MY$44-MY52-150-Sheep!$R$322                                           )&gt;(MY$44-MZ$44),(MY$44-MY52-150-Sheep!$R$322                                            )&lt;=0),"Alt2-"   &amp;MY51,""),"")</f>
        <v/>
      </c>
      <c r="MZ53" s="440" t="str">
        <f xml:space="preserve">                    IF(AND((MZ$44                                  -Sheep!$N$254                               )&gt;(MZ$44-NA$44),(MZ$44                                  -Sheep!$N$254                                )&lt;=0),"Born","")
&amp;                   IF(AND((MZ$44-Sheep!$R$320-Sheep!$N$254                                )&gt;(MZ$44-NA$44),(MZ$44-Sheep!$R$320-Sheep!$N$254                                )&lt;=0),"WeanStd","")
&amp;                   IF(AND((MZ$44-Sheep!$R$321-Sheep!$N$254                                )&gt;(MZ$44-NA$44),(MZ$44-Sheep!$R$321-Sheep!$N$254                                )&lt;=0),"WeanAlt1","")
&amp;                   IF(AND((MZ$44-Sheep!$R$322-Sheep!$N$254                                )&gt;(MZ$44-NA$44),(MZ$44-Sheep!$R$322-Sheep!$N$254                                )&lt;=0),"WeanAlt2","")
&amp;IFERROR(IF(AND((MZ$44-MZ52                                                                                     )&gt;(MZ$44-NA$44),(MZ$44-MZ52                                                                                     )&lt;=0),"Join-"    &amp;MZ51,""),"")
&amp;IFERROR(IF(AND((MZ$44-MZ52-INDEX(Sheep!$V$327:$V$334,MZ51,1))&gt;(MZ$44-NA$44),(MZ$44-MZ52-INDEX(Sheep!$V$327:$V$334,MZ51,1))&lt;=0),"Scan-"  &amp;MZ51,""),"")
&amp;IFERROR(IF(AND((MZ$44-MZ52-150                                                                            )&gt;(MZ$44-NA$44),(MZ$44-MZ52-150                                                                             )&lt;=0),"Birth-" &amp;MZ51,""),"")
&amp;IFERROR(IF(AND((MZ$44-MZ52-150-Sheep!$R$320                                           )&gt;(MZ$44-NA$44),(MZ$44-MZ52-150-Sheep!$R$320                                            )&lt;=0),"Wean-"&amp;MZ51,""),"")
&amp;IFERROR(IF(AND((MZ$44-MZ52-150-Sheep!$R$321                                           )&gt;(MZ$44-NA$44),(MZ$44-MZ52-150-Sheep!$R$321                                            )&lt;=0),"Alt1-"   &amp;MZ51,""),"")
&amp;IFERROR(IF(AND((MZ$44-MZ52-150-Sheep!$R$322                                           )&gt;(MZ$44-NA$44),(MZ$44-MZ52-150-Sheep!$R$322                                            )&lt;=0),"Alt2-"   &amp;MZ51,""),"")</f>
        <v/>
      </c>
      <c r="NA53" s="440" t="str">
        <f xml:space="preserve">                    IF(AND((NA$44                                  -Sheep!$N$254                               )&gt;(NA$44-NB$44),(NA$44                                  -Sheep!$N$254                                )&lt;=0),"Born","")
&amp;                   IF(AND((NA$44-Sheep!$R$320-Sheep!$N$254                                )&gt;(NA$44-NB$44),(NA$44-Sheep!$R$320-Sheep!$N$254                                )&lt;=0),"WeanStd","")
&amp;                   IF(AND((NA$44-Sheep!$R$321-Sheep!$N$254                                )&gt;(NA$44-NB$44),(NA$44-Sheep!$R$321-Sheep!$N$254                                )&lt;=0),"WeanAlt1","")
&amp;                   IF(AND((NA$44-Sheep!$R$322-Sheep!$N$254                                )&gt;(NA$44-NB$44),(NA$44-Sheep!$R$322-Sheep!$N$254                                )&lt;=0),"WeanAlt2","")
&amp;IFERROR(IF(AND((NA$44-NA52                                                                                     )&gt;(NA$44-NB$44),(NA$44-NA52                                                                                     )&lt;=0),"Join-"    &amp;NA51,""),"")
&amp;IFERROR(IF(AND((NA$44-NA52-INDEX(Sheep!$V$327:$V$334,NA51,1))&gt;(NA$44-NB$44),(NA$44-NA52-INDEX(Sheep!$V$327:$V$334,NA51,1))&lt;=0),"Scan-"  &amp;NA51,""),"")
&amp;IFERROR(IF(AND((NA$44-NA52-150                                                                            )&gt;(NA$44-NB$44),(NA$44-NA52-150                                                                             )&lt;=0),"Birth-" &amp;NA51,""),"")
&amp;IFERROR(IF(AND((NA$44-NA52-150-Sheep!$R$320                                           )&gt;(NA$44-NB$44),(NA$44-NA52-150-Sheep!$R$320                                            )&lt;=0),"Wean-"&amp;NA51,""),"")
&amp;IFERROR(IF(AND((NA$44-NA52-150-Sheep!$R$321                                           )&gt;(NA$44-NB$44),(NA$44-NA52-150-Sheep!$R$321                                            )&lt;=0),"Alt1-"   &amp;NA51,""),"")
&amp;IFERROR(IF(AND((NA$44-NA52-150-Sheep!$R$322                                           )&gt;(NA$44-NB$44),(NA$44-NA52-150-Sheep!$R$322                                            )&lt;=0),"Alt2-"   &amp;NA51,""),"")</f>
        <v>Wean-6</v>
      </c>
      <c r="NB53" s="440" t="str">
        <f xml:space="preserve">                    IF(AND((NB$44                                  -Sheep!$N$254                               )&gt;(NB$44-NC$44),(NB$44                                  -Sheep!$N$254                                )&lt;=0),"Born","")
&amp;                   IF(AND((NB$44-Sheep!$R$320-Sheep!$N$254                                )&gt;(NB$44-NC$44),(NB$44-Sheep!$R$320-Sheep!$N$254                                )&lt;=0),"WeanStd","")
&amp;                   IF(AND((NB$44-Sheep!$R$321-Sheep!$N$254                                )&gt;(NB$44-NC$44),(NB$44-Sheep!$R$321-Sheep!$N$254                                )&lt;=0),"WeanAlt1","")
&amp;                   IF(AND((NB$44-Sheep!$R$322-Sheep!$N$254                                )&gt;(NB$44-NC$44),(NB$44-Sheep!$R$322-Sheep!$N$254                                )&lt;=0),"WeanAlt2","")
&amp;IFERROR(IF(AND((NB$44-NB52                                                                                     )&gt;(NB$44-NC$44),(NB$44-NB52                                                                                     )&lt;=0),"Join-"    &amp;NB51,""),"")
&amp;IFERROR(IF(AND((NB$44-NB52-INDEX(Sheep!$V$327:$V$334,NB51,1))&gt;(NB$44-NC$44),(NB$44-NB52-INDEX(Sheep!$V$327:$V$334,NB51,1))&lt;=0),"Scan-"  &amp;NB51,""),"")
&amp;IFERROR(IF(AND((NB$44-NB52-150                                                                            )&gt;(NB$44-NC$44),(NB$44-NB52-150                                                                             )&lt;=0),"Birth-" &amp;NB51,""),"")
&amp;IFERROR(IF(AND((NB$44-NB52-150-Sheep!$R$320                                           )&gt;(NB$44-NC$44),(NB$44-NB52-150-Sheep!$R$320                                            )&lt;=0),"Wean-"&amp;NB51,""),"")
&amp;IFERROR(IF(AND((NB$44-NB52-150-Sheep!$R$321                                           )&gt;(NB$44-NC$44),(NB$44-NB52-150-Sheep!$R$321                                            )&lt;=0),"Alt1-"   &amp;NB51,""),"")
&amp;IFERROR(IF(AND((NB$44-NB52-150-Sheep!$R$322                                           )&gt;(NB$44-NC$44),(NB$44-NB52-150-Sheep!$R$322                                            )&lt;=0),"Alt2-"   &amp;NB51,""),"")</f>
        <v/>
      </c>
      <c r="NC53" s="440" t="str">
        <f xml:space="preserve">                    IF(AND((NC$44                                  -Sheep!$N$254                               )&gt;(NC$44-ND$44),(NC$44                                  -Sheep!$N$254                                )&lt;=0),"Born","")
&amp;                   IF(AND((NC$44-Sheep!$R$320-Sheep!$N$254                                )&gt;(NC$44-ND$44),(NC$44-Sheep!$R$320-Sheep!$N$254                                )&lt;=0),"WeanStd","")
&amp;                   IF(AND((NC$44-Sheep!$R$321-Sheep!$N$254                                )&gt;(NC$44-ND$44),(NC$44-Sheep!$R$321-Sheep!$N$254                                )&lt;=0),"WeanAlt1","")
&amp;                   IF(AND((NC$44-Sheep!$R$322-Sheep!$N$254                                )&gt;(NC$44-ND$44),(NC$44-Sheep!$R$322-Sheep!$N$254                                )&lt;=0),"WeanAlt2","")
&amp;IFERROR(IF(AND((NC$44-NC52                                                                                     )&gt;(NC$44-ND$44),(NC$44-NC52                                                                                     )&lt;=0),"Join-"    &amp;NC51,""),"")
&amp;IFERROR(IF(AND((NC$44-NC52-INDEX(Sheep!$V$327:$V$334,NC51,1))&gt;(NC$44-ND$44),(NC$44-NC52-INDEX(Sheep!$V$327:$V$334,NC51,1))&lt;=0),"Scan-"  &amp;NC51,""),"")
&amp;IFERROR(IF(AND((NC$44-NC52-150                                                                            )&gt;(NC$44-ND$44),(NC$44-NC52-150                                                                             )&lt;=0),"Birth-" &amp;NC51,""),"")
&amp;IFERROR(IF(AND((NC$44-NC52-150-Sheep!$R$320                                           )&gt;(NC$44-ND$44),(NC$44-NC52-150-Sheep!$R$320                                            )&lt;=0),"Wean-"&amp;NC51,""),"")
&amp;IFERROR(IF(AND((NC$44-NC52-150-Sheep!$R$321                                           )&gt;(NC$44-ND$44),(NC$44-NC52-150-Sheep!$R$321                                            )&lt;=0),"Alt1-"   &amp;NC51,""),"")
&amp;IFERROR(IF(AND((NC$44-NC52-150-Sheep!$R$322                                           )&gt;(NC$44-ND$44),(NC$44-NC52-150-Sheep!$R$322                                            )&lt;=0),"Alt2-"   &amp;NC51,""),"")</f>
        <v/>
      </c>
      <c r="ND53" s="440" t="str">
        <f xml:space="preserve">                    IF(AND((ND$44                                  -Sheep!$N$254                               )&gt;(ND$44-NE$44),(ND$44                                  -Sheep!$N$254                                )&lt;=0),"Born","")
&amp;                   IF(AND((ND$44-Sheep!$R$320-Sheep!$N$254                                )&gt;(ND$44-NE$44),(ND$44-Sheep!$R$320-Sheep!$N$254                                )&lt;=0),"WeanStd","")
&amp;                   IF(AND((ND$44-Sheep!$R$321-Sheep!$N$254                                )&gt;(ND$44-NE$44),(ND$44-Sheep!$R$321-Sheep!$N$254                                )&lt;=0),"WeanAlt1","")
&amp;                   IF(AND((ND$44-Sheep!$R$322-Sheep!$N$254                                )&gt;(ND$44-NE$44),(ND$44-Sheep!$R$322-Sheep!$N$254                                )&lt;=0),"WeanAlt2","")
&amp;IFERROR(IF(AND((ND$44-ND52                                                                                     )&gt;(ND$44-NE$44),(ND$44-ND52                                                                                     )&lt;=0),"Join-"    &amp;ND51,""),"")
&amp;IFERROR(IF(AND((ND$44-ND52-INDEX(Sheep!$V$327:$V$334,ND51,1))&gt;(ND$44-NE$44),(ND$44-ND52-INDEX(Sheep!$V$327:$V$334,ND51,1))&lt;=0),"Scan-"  &amp;ND51,""),"")
&amp;IFERROR(IF(AND((ND$44-ND52-150                                                                            )&gt;(ND$44-NE$44),(ND$44-ND52-150                                                                             )&lt;=0),"Birth-" &amp;ND51,""),"")
&amp;IFERROR(IF(AND((ND$44-ND52-150-Sheep!$R$320                                           )&gt;(ND$44-NE$44),(ND$44-ND52-150-Sheep!$R$320                                            )&lt;=0),"Wean-"&amp;ND51,""),"")
&amp;IFERROR(IF(AND((ND$44-ND52-150-Sheep!$R$321                                           )&gt;(ND$44-NE$44),(ND$44-ND52-150-Sheep!$R$321                                            )&lt;=0),"Alt1-"   &amp;ND51,""),"")
&amp;IFERROR(IF(AND((ND$44-ND52-150-Sheep!$R$322                                           )&gt;(ND$44-NE$44),(ND$44-ND52-150-Sheep!$R$322                                            )&lt;=0),"Alt2-"   &amp;ND51,""),"")</f>
        <v/>
      </c>
      <c r="NE53" s="440" t="str">
        <f xml:space="preserve">                    IF(AND((NE$44                                  -Sheep!$N$254                               )&gt;(NE$44-NF$44),(NE$44                                  -Sheep!$N$254                                )&lt;=0),"Born","")
&amp;                   IF(AND((NE$44-Sheep!$R$320-Sheep!$N$254                                )&gt;(NE$44-NF$44),(NE$44-Sheep!$R$320-Sheep!$N$254                                )&lt;=0),"WeanStd","")
&amp;                   IF(AND((NE$44-Sheep!$R$321-Sheep!$N$254                                )&gt;(NE$44-NF$44),(NE$44-Sheep!$R$321-Sheep!$N$254                                )&lt;=0),"WeanAlt1","")
&amp;                   IF(AND((NE$44-Sheep!$R$322-Sheep!$N$254                                )&gt;(NE$44-NF$44),(NE$44-Sheep!$R$322-Sheep!$N$254                                )&lt;=0),"WeanAlt2","")
&amp;IFERROR(IF(AND((NE$44-NE52                                                                                     )&gt;(NE$44-NF$44),(NE$44-NE52                                                                                     )&lt;=0),"Join-"    &amp;NE51,""),"")
&amp;IFERROR(IF(AND((NE$44-NE52-INDEX(Sheep!$V$327:$V$334,NE51,1))&gt;(NE$44-NF$44),(NE$44-NE52-INDEX(Sheep!$V$327:$V$334,NE51,1))&lt;=0),"Scan-"  &amp;NE51,""),"")
&amp;IFERROR(IF(AND((NE$44-NE52-150                                                                            )&gt;(NE$44-NF$44),(NE$44-NE52-150                                                                             )&lt;=0),"Birth-" &amp;NE51,""),"")
&amp;IFERROR(IF(AND((NE$44-NE52-150-Sheep!$R$320                                           )&gt;(NE$44-NF$44),(NE$44-NE52-150-Sheep!$R$320                                            )&lt;=0),"Wean-"&amp;NE51,""),"")
&amp;IFERROR(IF(AND((NE$44-NE52-150-Sheep!$R$321                                           )&gt;(NE$44-NF$44),(NE$44-NE52-150-Sheep!$R$321                                            )&lt;=0),"Alt1-"   &amp;NE51,""),"")
&amp;IFERROR(IF(AND((NE$44-NE52-150-Sheep!$R$322                                           )&gt;(NE$44-NF$44),(NE$44-NE52-150-Sheep!$R$322                                            )&lt;=0),"Alt2-"   &amp;NE51,""),"")</f>
        <v>Alt1-6</v>
      </c>
      <c r="NF53" s="440" t="str">
        <f xml:space="preserve">                    IF(AND((NF$44                                  -Sheep!$N$254                               )&gt;(NF$44-NG$44),(NF$44                                  -Sheep!$N$254                                )&lt;=0),"Born","")
&amp;                   IF(AND((NF$44-Sheep!$R$320-Sheep!$N$254                                )&gt;(NF$44-NG$44),(NF$44-Sheep!$R$320-Sheep!$N$254                                )&lt;=0),"WeanStd","")
&amp;                   IF(AND((NF$44-Sheep!$R$321-Sheep!$N$254                                )&gt;(NF$44-NG$44),(NF$44-Sheep!$R$321-Sheep!$N$254                                )&lt;=0),"WeanAlt1","")
&amp;                   IF(AND((NF$44-Sheep!$R$322-Sheep!$N$254                                )&gt;(NF$44-NG$44),(NF$44-Sheep!$R$322-Sheep!$N$254                                )&lt;=0),"WeanAlt2","")
&amp;IFERROR(IF(AND((NF$44-NF52                                                                                     )&gt;(NF$44-NG$44),(NF$44-NF52                                                                                     )&lt;=0),"Join-"    &amp;NF51,""),"")
&amp;IFERROR(IF(AND((NF$44-NF52-INDEX(Sheep!$V$327:$V$334,NF51,1))&gt;(NF$44-NG$44),(NF$44-NF52-INDEX(Sheep!$V$327:$V$334,NF51,1))&lt;=0),"Scan-"  &amp;NF51,""),"")
&amp;IFERROR(IF(AND((NF$44-NF52-150                                                                            )&gt;(NF$44-NG$44),(NF$44-NF52-150                                                                             )&lt;=0),"Birth-" &amp;NF51,""),"")
&amp;IFERROR(IF(AND((NF$44-NF52-150-Sheep!$R$320                                           )&gt;(NF$44-NG$44),(NF$44-NF52-150-Sheep!$R$320                                            )&lt;=0),"Wean-"&amp;NF51,""),"")
&amp;IFERROR(IF(AND((NF$44-NF52-150-Sheep!$R$321                                           )&gt;(NF$44-NG$44),(NF$44-NF52-150-Sheep!$R$321                                            )&lt;=0),"Alt1-"   &amp;NF51,""),"")
&amp;IFERROR(IF(AND((NF$44-NF52-150-Sheep!$R$322                                           )&gt;(NF$44-NG$44),(NF$44-NF52-150-Sheep!$R$322                                            )&lt;=0),"Alt2-"   &amp;NF51,""),"")</f>
        <v/>
      </c>
      <c r="NG53" s="440" t="str">
        <f xml:space="preserve">                    IF(AND((NG$44                                  -Sheep!$N$254                               )&gt;(NG$44-NH$44),(NG$44                                  -Sheep!$N$254                                )&lt;=0),"Born","")
&amp;                   IF(AND((NG$44-Sheep!$R$320-Sheep!$N$254                                )&gt;(NG$44-NH$44),(NG$44-Sheep!$R$320-Sheep!$N$254                                )&lt;=0),"WeanStd","")
&amp;                   IF(AND((NG$44-Sheep!$R$321-Sheep!$N$254                                )&gt;(NG$44-NH$44),(NG$44-Sheep!$R$321-Sheep!$N$254                                )&lt;=0),"WeanAlt1","")
&amp;                   IF(AND((NG$44-Sheep!$R$322-Sheep!$N$254                                )&gt;(NG$44-NH$44),(NG$44-Sheep!$R$322-Sheep!$N$254                                )&lt;=0),"WeanAlt2","")
&amp;IFERROR(IF(AND((NG$44-NG52                                                                                     )&gt;(NG$44-NH$44),(NG$44-NG52                                                                                     )&lt;=0),"Join-"    &amp;NG51,""),"")
&amp;IFERROR(IF(AND((NG$44-NG52-INDEX(Sheep!$V$327:$V$334,NG51,1))&gt;(NG$44-NH$44),(NG$44-NG52-INDEX(Sheep!$V$327:$V$334,NG51,1))&lt;=0),"Scan-"  &amp;NG51,""),"")
&amp;IFERROR(IF(AND((NG$44-NG52-150                                                                            )&gt;(NG$44-NH$44),(NG$44-NG52-150                                                                             )&lt;=0),"Birth-" &amp;NG51,""),"")
&amp;IFERROR(IF(AND((NG$44-NG52-150-Sheep!$R$320                                           )&gt;(NG$44-NH$44),(NG$44-NG52-150-Sheep!$R$320                                            )&lt;=0),"Wean-"&amp;NG51,""),"")
&amp;IFERROR(IF(AND((NG$44-NG52-150-Sheep!$R$321                                           )&gt;(NG$44-NH$44),(NG$44-NG52-150-Sheep!$R$321                                            )&lt;=0),"Alt1-"   &amp;NG51,""),"")
&amp;IFERROR(IF(AND((NG$44-NG52-150-Sheep!$R$322                                           )&gt;(NG$44-NH$44),(NG$44-NG52-150-Sheep!$R$322                                            )&lt;=0),"Alt2-"   &amp;NG51,""),"")</f>
        <v/>
      </c>
      <c r="NH53" s="440" t="str">
        <f xml:space="preserve">                    IF(AND((NH$44                                  -Sheep!$N$254                               )&gt;(NH$44-NI$44),(NH$44                                  -Sheep!$N$254                                )&lt;=0),"Born","")
&amp;                   IF(AND((NH$44-Sheep!$R$320-Sheep!$N$254                                )&gt;(NH$44-NI$44),(NH$44-Sheep!$R$320-Sheep!$N$254                                )&lt;=0),"WeanStd","")
&amp;                   IF(AND((NH$44-Sheep!$R$321-Sheep!$N$254                                )&gt;(NH$44-NI$44),(NH$44-Sheep!$R$321-Sheep!$N$254                                )&lt;=0),"WeanAlt1","")
&amp;                   IF(AND((NH$44-Sheep!$R$322-Sheep!$N$254                                )&gt;(NH$44-NI$44),(NH$44-Sheep!$R$322-Sheep!$N$254                                )&lt;=0),"WeanAlt2","")
&amp;IFERROR(IF(AND((NH$44-NH52                                                                                     )&gt;(NH$44-NI$44),(NH$44-NH52                                                                                     )&lt;=0),"Join-"    &amp;NH51,""),"")
&amp;IFERROR(IF(AND((NH$44-NH52-INDEX(Sheep!$V$327:$V$334,NH51,1))&gt;(NH$44-NI$44),(NH$44-NH52-INDEX(Sheep!$V$327:$V$334,NH51,1))&lt;=0),"Scan-"  &amp;NH51,""),"")
&amp;IFERROR(IF(AND((NH$44-NH52-150                                                                            )&gt;(NH$44-NI$44),(NH$44-NH52-150                                                                             )&lt;=0),"Birth-" &amp;NH51,""),"")
&amp;IFERROR(IF(AND((NH$44-NH52-150-Sheep!$R$320                                           )&gt;(NH$44-NI$44),(NH$44-NH52-150-Sheep!$R$320                                            )&lt;=0),"Wean-"&amp;NH51,""),"")
&amp;IFERROR(IF(AND((NH$44-NH52-150-Sheep!$R$321                                           )&gt;(NH$44-NI$44),(NH$44-NH52-150-Sheep!$R$321                                            )&lt;=0),"Alt1-"   &amp;NH51,""),"")
&amp;IFERROR(IF(AND((NH$44-NH52-150-Sheep!$R$322                                           )&gt;(NH$44-NI$44),(NH$44-NH52-150-Sheep!$R$322                                            )&lt;=0),"Alt2-"   &amp;NH51,""),"")</f>
        <v/>
      </c>
      <c r="NI53" s="440" t="str">
        <f xml:space="preserve">                    IF(AND((NI$44                                  -Sheep!$N$254                               )&gt;(NI$44-NJ$44),(NI$44                                  -Sheep!$N$254                                )&lt;=0),"Born","")
&amp;                   IF(AND((NI$44-Sheep!$R$320-Sheep!$N$254                                )&gt;(NI$44-NJ$44),(NI$44-Sheep!$R$320-Sheep!$N$254                                )&lt;=0),"WeanStd","")
&amp;                   IF(AND((NI$44-Sheep!$R$321-Sheep!$N$254                                )&gt;(NI$44-NJ$44),(NI$44-Sheep!$R$321-Sheep!$N$254                                )&lt;=0),"WeanAlt1","")
&amp;                   IF(AND((NI$44-Sheep!$R$322-Sheep!$N$254                                )&gt;(NI$44-NJ$44),(NI$44-Sheep!$R$322-Sheep!$N$254                                )&lt;=0),"WeanAlt2","")
&amp;IFERROR(IF(AND((NI$44-NI52                                                                                     )&gt;(NI$44-NJ$44),(NI$44-NI52                                                                                     )&lt;=0),"Join-"    &amp;NI51,""),"")
&amp;IFERROR(IF(AND((NI$44-NI52-INDEX(Sheep!$V$327:$V$334,NI51,1))&gt;(NI$44-NJ$44),(NI$44-NI52-INDEX(Sheep!$V$327:$V$334,NI51,1))&lt;=0),"Scan-"  &amp;NI51,""),"")
&amp;IFERROR(IF(AND((NI$44-NI52-150                                                                            )&gt;(NI$44-NJ$44),(NI$44-NI52-150                                                                             )&lt;=0),"Birth-" &amp;NI51,""),"")
&amp;IFERROR(IF(AND((NI$44-NI52-150-Sheep!$R$320                                           )&gt;(NI$44-NJ$44),(NI$44-NI52-150-Sheep!$R$320                                            )&lt;=0),"Wean-"&amp;NI51,""),"")
&amp;IFERROR(IF(AND((NI$44-NI52-150-Sheep!$R$321                                           )&gt;(NI$44-NJ$44),(NI$44-NI52-150-Sheep!$R$321                                            )&lt;=0),"Alt1-"   &amp;NI51,""),"")
&amp;IFERROR(IF(AND((NI$44-NI52-150-Sheep!$R$322                                           )&gt;(NI$44-NJ$44),(NI$44-NI52-150-Sheep!$R$322                                            )&lt;=0),"Alt2-"   &amp;NI51,""),"")</f>
        <v>Alt2-6</v>
      </c>
      <c r="NJ53" s="440" t="str">
        <f xml:space="preserve">                    IF(AND((NJ$44                                  -Sheep!$N$254                               )&gt;(NJ$44-NK$44),(NJ$44                                  -Sheep!$N$254                                )&lt;=0),"Born","")
&amp;                   IF(AND((NJ$44-Sheep!$R$320-Sheep!$N$254                                )&gt;(NJ$44-NK$44),(NJ$44-Sheep!$R$320-Sheep!$N$254                                )&lt;=0),"WeanStd","")
&amp;                   IF(AND((NJ$44-Sheep!$R$321-Sheep!$N$254                                )&gt;(NJ$44-NK$44),(NJ$44-Sheep!$R$321-Sheep!$N$254                                )&lt;=0),"WeanAlt1","")
&amp;                   IF(AND((NJ$44-Sheep!$R$322-Sheep!$N$254                                )&gt;(NJ$44-NK$44),(NJ$44-Sheep!$R$322-Sheep!$N$254                                )&lt;=0),"WeanAlt2","")
&amp;IFERROR(IF(AND((NJ$44-NJ52                                                                                     )&gt;(NJ$44-NK$44),(NJ$44-NJ52                                                                                     )&lt;=0),"Join-"    &amp;NJ51,""),"")
&amp;IFERROR(IF(AND((NJ$44-NJ52-INDEX(Sheep!$V$327:$V$334,NJ51,1))&gt;(NJ$44-NK$44),(NJ$44-NJ52-INDEX(Sheep!$V$327:$V$334,NJ51,1))&lt;=0),"Scan-"  &amp;NJ51,""),"")
&amp;IFERROR(IF(AND((NJ$44-NJ52-150                                                                            )&gt;(NJ$44-NK$44),(NJ$44-NJ52-150                                                                             )&lt;=0),"Birth-" &amp;NJ51,""),"")
&amp;IFERROR(IF(AND((NJ$44-NJ52-150-Sheep!$R$320                                           )&gt;(NJ$44-NK$44),(NJ$44-NJ52-150-Sheep!$R$320                                            )&lt;=0),"Wean-"&amp;NJ51,""),"")
&amp;IFERROR(IF(AND((NJ$44-NJ52-150-Sheep!$R$321                                           )&gt;(NJ$44-NK$44),(NJ$44-NJ52-150-Sheep!$R$321                                            )&lt;=0),"Alt1-"   &amp;NJ51,""),"")
&amp;IFERROR(IF(AND((NJ$44-NJ52-150-Sheep!$R$322                                           )&gt;(NJ$44-NK$44),(NJ$44-NJ52-150-Sheep!$R$322                                            )&lt;=0),"Alt2-"   &amp;NJ51,""),"")</f>
        <v/>
      </c>
      <c r="NK53" s="440" t="str">
        <f xml:space="preserve">                    IF(AND((NK$44                                  -Sheep!$N$254                               )&gt;(NK$44-NL$44),(NK$44                                  -Sheep!$N$254                                )&lt;=0),"Born","")
&amp;                   IF(AND((NK$44-Sheep!$R$320-Sheep!$N$254                                )&gt;(NK$44-NL$44),(NK$44-Sheep!$R$320-Sheep!$N$254                                )&lt;=0),"WeanStd","")
&amp;                   IF(AND((NK$44-Sheep!$R$321-Sheep!$N$254                                )&gt;(NK$44-NL$44),(NK$44-Sheep!$R$321-Sheep!$N$254                                )&lt;=0),"WeanAlt1","")
&amp;                   IF(AND((NK$44-Sheep!$R$322-Sheep!$N$254                                )&gt;(NK$44-NL$44),(NK$44-Sheep!$R$322-Sheep!$N$254                                )&lt;=0),"WeanAlt2","")
&amp;IFERROR(IF(AND((NK$44-NK52                                                                                     )&gt;(NK$44-NL$44),(NK$44-NK52                                                                                     )&lt;=0),"Join-"    &amp;NK51,""),"")
&amp;IFERROR(IF(AND((NK$44-NK52-INDEX(Sheep!$V$327:$V$334,NK51,1))&gt;(NK$44-NL$44),(NK$44-NK52-INDEX(Sheep!$V$327:$V$334,NK51,1))&lt;=0),"Scan-"  &amp;NK51,""),"")
&amp;IFERROR(IF(AND((NK$44-NK52-150                                                                            )&gt;(NK$44-NL$44),(NK$44-NK52-150                                                                             )&lt;=0),"Birth-" &amp;NK51,""),"")
&amp;IFERROR(IF(AND((NK$44-NK52-150-Sheep!$R$320                                           )&gt;(NK$44-NL$44),(NK$44-NK52-150-Sheep!$R$320                                            )&lt;=0),"Wean-"&amp;NK51,""),"")
&amp;IFERROR(IF(AND((NK$44-NK52-150-Sheep!$R$321                                           )&gt;(NK$44-NL$44),(NK$44-NK52-150-Sheep!$R$321                                            )&lt;=0),"Alt1-"   &amp;NK51,""),"")
&amp;IFERROR(IF(AND((NK$44-NK52-150-Sheep!$R$322                                           )&gt;(NK$44-NL$44),(NK$44-NK52-150-Sheep!$R$322                                            )&lt;=0),"Alt2-"   &amp;NK51,""),"")</f>
        <v/>
      </c>
      <c r="NL53" s="440" t="str">
        <f xml:space="preserve">                    IF(AND((NL$44                                  -Sheep!$N$254                               )&gt;(NL$44-NM$44),(NL$44                                  -Sheep!$N$254                                )&lt;=0),"Born","")
&amp;                   IF(AND((NL$44-Sheep!$R$320-Sheep!$N$254                                )&gt;(NL$44-NM$44),(NL$44-Sheep!$R$320-Sheep!$N$254                                )&lt;=0),"WeanStd","")
&amp;                   IF(AND((NL$44-Sheep!$R$321-Sheep!$N$254                                )&gt;(NL$44-NM$44),(NL$44-Sheep!$R$321-Sheep!$N$254                                )&lt;=0),"WeanAlt1","")
&amp;                   IF(AND((NL$44-Sheep!$R$322-Sheep!$N$254                                )&gt;(NL$44-NM$44),(NL$44-Sheep!$R$322-Sheep!$N$254                                )&lt;=0),"WeanAlt2","")
&amp;IFERROR(IF(AND((NL$44-NL52                                                                                     )&gt;(NL$44-NM$44),(NL$44-NL52                                                                                     )&lt;=0),"Join-"    &amp;NL51,""),"")
&amp;IFERROR(IF(AND((NL$44-NL52-INDEX(Sheep!$V$327:$V$334,NL51,1))&gt;(NL$44-NM$44),(NL$44-NL52-INDEX(Sheep!$V$327:$V$334,NL51,1))&lt;=0),"Scan-"  &amp;NL51,""),"")
&amp;IFERROR(IF(AND((NL$44-NL52-150                                                                            )&gt;(NL$44-NM$44),(NL$44-NL52-150                                                                             )&lt;=0),"Birth-" &amp;NL51,""),"")
&amp;IFERROR(IF(AND((NL$44-NL52-150-Sheep!$R$320                                           )&gt;(NL$44-NM$44),(NL$44-NL52-150-Sheep!$R$320                                            )&lt;=0),"Wean-"&amp;NL51,""),"")
&amp;IFERROR(IF(AND((NL$44-NL52-150-Sheep!$R$321                                           )&gt;(NL$44-NM$44),(NL$44-NL52-150-Sheep!$R$321                                            )&lt;=0),"Alt1-"   &amp;NL51,""),"")
&amp;IFERROR(IF(AND((NL$44-NL52-150-Sheep!$R$322                                           )&gt;(NL$44-NM$44),(NL$44-NL52-150-Sheep!$R$322                                            )&lt;=0),"Alt2-"   &amp;NL51,""),"")</f>
        <v/>
      </c>
      <c r="NM53" s="440" t="str">
        <f xml:space="preserve">                    IF(AND((NM$44                                  -Sheep!$N$254                               )&gt;(NM$44-NN$44),(NM$44                                  -Sheep!$N$254                                )&lt;=0),"Born","")
&amp;                   IF(AND((NM$44-Sheep!$R$320-Sheep!$N$254                                )&gt;(NM$44-NN$44),(NM$44-Sheep!$R$320-Sheep!$N$254                                )&lt;=0),"WeanStd","")
&amp;                   IF(AND((NM$44-Sheep!$R$321-Sheep!$N$254                                )&gt;(NM$44-NN$44),(NM$44-Sheep!$R$321-Sheep!$N$254                                )&lt;=0),"WeanAlt1","")
&amp;                   IF(AND((NM$44-Sheep!$R$322-Sheep!$N$254                                )&gt;(NM$44-NN$44),(NM$44-Sheep!$R$322-Sheep!$N$254                                )&lt;=0),"WeanAlt2","")
&amp;IFERROR(IF(AND((NM$44-NM52                                                                                     )&gt;(NM$44-NN$44),(NM$44-NM52                                                                                     )&lt;=0),"Join-"    &amp;NM51,""),"")
&amp;IFERROR(IF(AND((NM$44-NM52-INDEX(Sheep!$V$327:$V$334,NM51,1))&gt;(NM$44-NN$44),(NM$44-NM52-INDEX(Sheep!$V$327:$V$334,NM51,1))&lt;=0),"Scan-"  &amp;NM51,""),"")
&amp;IFERROR(IF(AND((NM$44-NM52-150                                                                            )&gt;(NM$44-NN$44),(NM$44-NM52-150                                                                             )&lt;=0),"Birth-" &amp;NM51,""),"")
&amp;IFERROR(IF(AND((NM$44-NM52-150-Sheep!$R$320                                           )&gt;(NM$44-NN$44),(NM$44-NM52-150-Sheep!$R$320                                            )&lt;=0),"Wean-"&amp;NM51,""),"")
&amp;IFERROR(IF(AND((NM$44-NM52-150-Sheep!$R$321                                           )&gt;(NM$44-NN$44),(NM$44-NM52-150-Sheep!$R$321                                            )&lt;=0),"Alt1-"   &amp;NM51,""),"")
&amp;IFERROR(IF(AND((NM$44-NM52-150-Sheep!$R$322                                           )&gt;(NM$44-NN$44),(NM$44-NM52-150-Sheep!$R$322                                            )&lt;=0),"Alt2-"   &amp;NM51,""),"")</f>
        <v/>
      </c>
      <c r="NN53" s="440" t="str">
        <f xml:space="preserve">                    IF(AND((NN$44                                  -Sheep!$N$254                               )&gt;(NN$44-NO$44),(NN$44                                  -Sheep!$N$254                                )&lt;=0),"Born","")
&amp;                   IF(AND((NN$44-Sheep!$R$320-Sheep!$N$254                                )&gt;(NN$44-NO$44),(NN$44-Sheep!$R$320-Sheep!$N$254                                )&lt;=0),"WeanStd","")
&amp;                   IF(AND((NN$44-Sheep!$R$321-Sheep!$N$254                                )&gt;(NN$44-NO$44),(NN$44-Sheep!$R$321-Sheep!$N$254                                )&lt;=0),"WeanAlt1","")
&amp;                   IF(AND((NN$44-Sheep!$R$322-Sheep!$N$254                                )&gt;(NN$44-NO$44),(NN$44-Sheep!$R$322-Sheep!$N$254                                )&lt;=0),"WeanAlt2","")
&amp;IFERROR(IF(AND((NN$44-NN52                                                                                     )&gt;(NN$44-NO$44),(NN$44-NN52                                                                                     )&lt;=0),"Join-"    &amp;NN51,""),"")
&amp;IFERROR(IF(AND((NN$44-NN52-INDEX(Sheep!$V$327:$V$334,NN51,1))&gt;(NN$44-NO$44),(NN$44-NN52-INDEX(Sheep!$V$327:$V$334,NN51,1))&lt;=0),"Scan-"  &amp;NN51,""),"")
&amp;IFERROR(IF(AND((NN$44-NN52-150                                                                            )&gt;(NN$44-NO$44),(NN$44-NN52-150                                                                             )&lt;=0),"Birth-" &amp;NN51,""),"")
&amp;IFERROR(IF(AND((NN$44-NN52-150-Sheep!$R$320                                           )&gt;(NN$44-NO$44),(NN$44-NN52-150-Sheep!$R$320                                            )&lt;=0),"Wean-"&amp;NN51,""),"")
&amp;IFERROR(IF(AND((NN$44-NN52-150-Sheep!$R$321                                           )&gt;(NN$44-NO$44),(NN$44-NN52-150-Sheep!$R$321                                            )&lt;=0),"Alt1-"   &amp;NN51,""),"")
&amp;IFERROR(IF(AND((NN$44-NN52-150-Sheep!$R$322                                           )&gt;(NN$44-NO$44),(NN$44-NN52-150-Sheep!$R$322                                            )&lt;=0),"Alt2-"   &amp;NN51,""),"")</f>
        <v/>
      </c>
      <c r="NO53" s="440" t="str">
        <f xml:space="preserve">                    IF(AND((NO$44                                  -Sheep!$N$254                               )&gt;(NO$44-NP$44),(NO$44                                  -Sheep!$N$254                                )&lt;=0),"Born","")
&amp;                   IF(AND((NO$44-Sheep!$R$320-Sheep!$N$254                                )&gt;(NO$44-NP$44),(NO$44-Sheep!$R$320-Sheep!$N$254                                )&lt;=0),"WeanStd","")
&amp;                   IF(AND((NO$44-Sheep!$R$321-Sheep!$N$254                                )&gt;(NO$44-NP$44),(NO$44-Sheep!$R$321-Sheep!$N$254                                )&lt;=0),"WeanAlt1","")
&amp;                   IF(AND((NO$44-Sheep!$R$322-Sheep!$N$254                                )&gt;(NO$44-NP$44),(NO$44-Sheep!$R$322-Sheep!$N$254                                )&lt;=0),"WeanAlt2","")
&amp;IFERROR(IF(AND((NO$44-NO52                                                                                     )&gt;(NO$44-NP$44),(NO$44-NO52                                                                                     )&lt;=0),"Join-"    &amp;NO51,""),"")
&amp;IFERROR(IF(AND((NO$44-NO52-INDEX(Sheep!$V$327:$V$334,NO51,1))&gt;(NO$44-NP$44),(NO$44-NO52-INDEX(Sheep!$V$327:$V$334,NO51,1))&lt;=0),"Scan-"  &amp;NO51,""),"")
&amp;IFERROR(IF(AND((NO$44-NO52-150                                                                            )&gt;(NO$44-NP$44),(NO$44-NO52-150                                                                             )&lt;=0),"Birth-" &amp;NO51,""),"")
&amp;IFERROR(IF(AND((NO$44-NO52-150-Sheep!$R$320                                           )&gt;(NO$44-NP$44),(NO$44-NO52-150-Sheep!$R$320                                            )&lt;=0),"Wean-"&amp;NO51,""),"")
&amp;IFERROR(IF(AND((NO$44-NO52-150-Sheep!$R$321                                           )&gt;(NO$44-NP$44),(NO$44-NO52-150-Sheep!$R$321                                            )&lt;=0),"Alt1-"   &amp;NO51,""),"")
&amp;IFERROR(IF(AND((NO$44-NO52-150-Sheep!$R$322                                           )&gt;(NO$44-NP$44),(NO$44-NO52-150-Sheep!$R$322                                            )&lt;=0),"Alt2-"   &amp;NO51,""),"")</f>
        <v/>
      </c>
      <c r="NP53" s="440" t="str">
        <f xml:space="preserve">                    IF(AND((NP$44                                  -Sheep!$N$254                               )&gt;(NP$44-NQ$44),(NP$44                                  -Sheep!$N$254                                )&lt;=0),"Born","")
&amp;                   IF(AND((NP$44-Sheep!$R$320-Sheep!$N$254                                )&gt;(NP$44-NQ$44),(NP$44-Sheep!$R$320-Sheep!$N$254                                )&lt;=0),"WeanStd","")
&amp;                   IF(AND((NP$44-Sheep!$R$321-Sheep!$N$254                                )&gt;(NP$44-NQ$44),(NP$44-Sheep!$R$321-Sheep!$N$254                                )&lt;=0),"WeanAlt1","")
&amp;                   IF(AND((NP$44-Sheep!$R$322-Sheep!$N$254                                )&gt;(NP$44-NQ$44),(NP$44-Sheep!$R$322-Sheep!$N$254                                )&lt;=0),"WeanAlt2","")
&amp;IFERROR(IF(AND((NP$44-NP52                                                                                     )&gt;(NP$44-NQ$44),(NP$44-NP52                                                                                     )&lt;=0),"Join-"    &amp;NP51,""),"")
&amp;IFERROR(IF(AND((NP$44-NP52-INDEX(Sheep!$V$327:$V$334,NP51,1))&gt;(NP$44-NQ$44),(NP$44-NP52-INDEX(Sheep!$V$327:$V$334,NP51,1))&lt;=0),"Scan-"  &amp;NP51,""),"")
&amp;IFERROR(IF(AND((NP$44-NP52-150                                                                            )&gt;(NP$44-NQ$44),(NP$44-NP52-150                                                                             )&lt;=0),"Birth-" &amp;NP51,""),"")
&amp;IFERROR(IF(AND((NP$44-NP52-150-Sheep!$R$320                                           )&gt;(NP$44-NQ$44),(NP$44-NP52-150-Sheep!$R$320                                            )&lt;=0),"Wean-"&amp;NP51,""),"")
&amp;IFERROR(IF(AND((NP$44-NP52-150-Sheep!$R$321                                           )&gt;(NP$44-NQ$44),(NP$44-NP52-150-Sheep!$R$321                                            )&lt;=0),"Alt1-"   &amp;NP51,""),"")
&amp;IFERROR(IF(AND((NP$44-NP52-150-Sheep!$R$322                                           )&gt;(NP$44-NQ$44),(NP$44-NP52-150-Sheep!$R$322                                            )&lt;=0),"Alt2-"   &amp;NP51,""),"")</f>
        <v/>
      </c>
      <c r="NQ53" s="440" t="str">
        <f xml:space="preserve">                    IF(AND((NQ$44                                  -Sheep!$N$254                               )&gt;(NQ$44-NR$44),(NQ$44                                  -Sheep!$N$254                                )&lt;=0),"Born","")
&amp;                   IF(AND((NQ$44-Sheep!$R$320-Sheep!$N$254                                )&gt;(NQ$44-NR$44),(NQ$44-Sheep!$R$320-Sheep!$N$254                                )&lt;=0),"WeanStd","")
&amp;                   IF(AND((NQ$44-Sheep!$R$321-Sheep!$N$254                                )&gt;(NQ$44-NR$44),(NQ$44-Sheep!$R$321-Sheep!$N$254                                )&lt;=0),"WeanAlt1","")
&amp;                   IF(AND((NQ$44-Sheep!$R$322-Sheep!$N$254                                )&gt;(NQ$44-NR$44),(NQ$44-Sheep!$R$322-Sheep!$N$254                                )&lt;=0),"WeanAlt2","")
&amp;IFERROR(IF(AND((NQ$44-NQ52                                                                                     )&gt;(NQ$44-NR$44),(NQ$44-NQ52                                                                                     )&lt;=0),"Join-"    &amp;NQ51,""),"")
&amp;IFERROR(IF(AND((NQ$44-NQ52-INDEX(Sheep!$V$327:$V$334,NQ51,1))&gt;(NQ$44-NR$44),(NQ$44-NQ52-INDEX(Sheep!$V$327:$V$334,NQ51,1))&lt;=0),"Scan-"  &amp;NQ51,""),"")
&amp;IFERROR(IF(AND((NQ$44-NQ52-150                                                                            )&gt;(NQ$44-NR$44),(NQ$44-NQ52-150                                                                             )&lt;=0),"Birth-" &amp;NQ51,""),"")
&amp;IFERROR(IF(AND((NQ$44-NQ52-150-Sheep!$R$320                                           )&gt;(NQ$44-NR$44),(NQ$44-NQ52-150-Sheep!$R$320                                            )&lt;=0),"Wean-"&amp;NQ51,""),"")
&amp;IFERROR(IF(AND((NQ$44-NQ52-150-Sheep!$R$321                                           )&gt;(NQ$44-NR$44),(NQ$44-NQ52-150-Sheep!$R$321                                            )&lt;=0),"Alt1-"   &amp;NQ51,""),"")
&amp;IFERROR(IF(AND((NQ$44-NQ52-150-Sheep!$R$322                                           )&gt;(NQ$44-NR$44),(NQ$44-NQ52-150-Sheep!$R$322                                            )&lt;=0),"Alt2-"   &amp;NQ51,""),"")</f>
        <v/>
      </c>
      <c r="NR53" s="440" t="str">
        <f xml:space="preserve">                    IF(AND((NR$44                                  -Sheep!$N$254                               )&gt;(NR$44-NS$44),(NR$44                                  -Sheep!$N$254                                )&lt;=0),"Born","")
&amp;                   IF(AND((NR$44-Sheep!$R$320-Sheep!$N$254                                )&gt;(NR$44-NS$44),(NR$44-Sheep!$R$320-Sheep!$N$254                                )&lt;=0),"WeanStd","")
&amp;                   IF(AND((NR$44-Sheep!$R$321-Sheep!$N$254                                )&gt;(NR$44-NS$44),(NR$44-Sheep!$R$321-Sheep!$N$254                                )&lt;=0),"WeanAlt1","")
&amp;                   IF(AND((NR$44-Sheep!$R$322-Sheep!$N$254                                )&gt;(NR$44-NS$44),(NR$44-Sheep!$R$322-Sheep!$N$254                                )&lt;=0),"WeanAlt2","")
&amp;IFERROR(IF(AND((NR$44-NR52                                                                                     )&gt;(NR$44-NS$44),(NR$44-NR52                                                                                     )&lt;=0),"Join-"    &amp;NR51,""),"")
&amp;IFERROR(IF(AND((NR$44-NR52-INDEX(Sheep!$V$327:$V$334,NR51,1))&gt;(NR$44-NS$44),(NR$44-NR52-INDEX(Sheep!$V$327:$V$334,NR51,1))&lt;=0),"Scan-"  &amp;NR51,""),"")
&amp;IFERROR(IF(AND((NR$44-NR52-150                                                                            )&gt;(NR$44-NS$44),(NR$44-NR52-150                                                                             )&lt;=0),"Birth-" &amp;NR51,""),"")
&amp;IFERROR(IF(AND((NR$44-NR52-150-Sheep!$R$320                                           )&gt;(NR$44-NS$44),(NR$44-NR52-150-Sheep!$R$320                                            )&lt;=0),"Wean-"&amp;NR51,""),"")
&amp;IFERROR(IF(AND((NR$44-NR52-150-Sheep!$R$321                                           )&gt;(NR$44-NS$44),(NR$44-NR52-150-Sheep!$R$321                                            )&lt;=0),"Alt1-"   &amp;NR51,""),"")
&amp;IFERROR(IF(AND((NR$44-NR52-150-Sheep!$R$322                                           )&gt;(NR$44-NS$44),(NR$44-NR52-150-Sheep!$R$322                                            )&lt;=0),"Alt2-"   &amp;NR51,""),"")</f>
        <v>Join-7</v>
      </c>
      <c r="NS53" s="440" t="str">
        <f xml:space="preserve">                    IF(AND((NS$44                                  -Sheep!$N$254                               )&gt;(NS$44-NT$44),(NS$44                                  -Sheep!$N$254                                )&lt;=0),"Born","")
&amp;                   IF(AND((NS$44-Sheep!$R$320-Sheep!$N$254                                )&gt;(NS$44-NT$44),(NS$44-Sheep!$R$320-Sheep!$N$254                                )&lt;=0),"WeanStd","")
&amp;                   IF(AND((NS$44-Sheep!$R$321-Sheep!$N$254                                )&gt;(NS$44-NT$44),(NS$44-Sheep!$R$321-Sheep!$N$254                                )&lt;=0),"WeanAlt1","")
&amp;                   IF(AND((NS$44-Sheep!$R$322-Sheep!$N$254                                )&gt;(NS$44-NT$44),(NS$44-Sheep!$R$322-Sheep!$N$254                                )&lt;=0),"WeanAlt2","")
&amp;IFERROR(IF(AND((NS$44-NS52                                                                                     )&gt;(NS$44-NT$44),(NS$44-NS52                                                                                     )&lt;=0),"Join-"    &amp;NS51,""),"")
&amp;IFERROR(IF(AND((NS$44-NS52-INDEX(Sheep!$V$327:$V$334,NS51,1))&gt;(NS$44-NT$44),(NS$44-NS52-INDEX(Sheep!$V$327:$V$334,NS51,1))&lt;=0),"Scan-"  &amp;NS51,""),"")
&amp;IFERROR(IF(AND((NS$44-NS52-150                                                                            )&gt;(NS$44-NT$44),(NS$44-NS52-150                                                                             )&lt;=0),"Birth-" &amp;NS51,""),"")
&amp;IFERROR(IF(AND((NS$44-NS52-150-Sheep!$R$320                                           )&gt;(NS$44-NT$44),(NS$44-NS52-150-Sheep!$R$320                                            )&lt;=0),"Wean-"&amp;NS51,""),"")
&amp;IFERROR(IF(AND((NS$44-NS52-150-Sheep!$R$321                                           )&gt;(NS$44-NT$44),(NS$44-NS52-150-Sheep!$R$321                                            )&lt;=0),"Alt1-"   &amp;NS51,""),"")
&amp;IFERROR(IF(AND((NS$44-NS52-150-Sheep!$R$322                                           )&gt;(NS$44-NT$44),(NS$44-NS52-150-Sheep!$R$322                                            )&lt;=0),"Alt2-"   &amp;NS51,""),"")</f>
        <v/>
      </c>
      <c r="NT53" s="440" t="str">
        <f xml:space="preserve">                    IF(AND((NT$44                                  -Sheep!$N$254                               )&gt;(NT$44-NU$44),(NT$44                                  -Sheep!$N$254                                )&lt;=0),"Born","")
&amp;                   IF(AND((NT$44-Sheep!$R$320-Sheep!$N$254                                )&gt;(NT$44-NU$44),(NT$44-Sheep!$R$320-Sheep!$N$254                                )&lt;=0),"WeanStd","")
&amp;                   IF(AND((NT$44-Sheep!$R$321-Sheep!$N$254                                )&gt;(NT$44-NU$44),(NT$44-Sheep!$R$321-Sheep!$N$254                                )&lt;=0),"WeanAlt1","")
&amp;                   IF(AND((NT$44-Sheep!$R$322-Sheep!$N$254                                )&gt;(NT$44-NU$44),(NT$44-Sheep!$R$322-Sheep!$N$254                                )&lt;=0),"WeanAlt2","")
&amp;IFERROR(IF(AND((NT$44-NT52                                                                                     )&gt;(NT$44-NU$44),(NT$44-NT52                                                                                     )&lt;=0),"Join-"    &amp;NT51,""),"")
&amp;IFERROR(IF(AND((NT$44-NT52-INDEX(Sheep!$V$327:$V$334,NT51,1))&gt;(NT$44-NU$44),(NT$44-NT52-INDEX(Sheep!$V$327:$V$334,NT51,1))&lt;=0),"Scan-"  &amp;NT51,""),"")
&amp;IFERROR(IF(AND((NT$44-NT52-150                                                                            )&gt;(NT$44-NU$44),(NT$44-NT52-150                                                                             )&lt;=0),"Birth-" &amp;NT51,""),"")
&amp;IFERROR(IF(AND((NT$44-NT52-150-Sheep!$R$320                                           )&gt;(NT$44-NU$44),(NT$44-NT52-150-Sheep!$R$320                                            )&lt;=0),"Wean-"&amp;NT51,""),"")
&amp;IFERROR(IF(AND((NT$44-NT52-150-Sheep!$R$321                                           )&gt;(NT$44-NU$44),(NT$44-NT52-150-Sheep!$R$321                                            )&lt;=0),"Alt1-"   &amp;NT51,""),"")
&amp;IFERROR(IF(AND((NT$44-NT52-150-Sheep!$R$322                                           )&gt;(NT$44-NU$44),(NT$44-NT52-150-Sheep!$R$322                                            )&lt;=0),"Alt2-"   &amp;NT51,""),"")</f>
        <v/>
      </c>
      <c r="NU53" s="440" t="str">
        <f xml:space="preserve">                    IF(AND((NU$44                                  -Sheep!$N$254                               )&gt;(NU$44-NV$44),(NU$44                                  -Sheep!$N$254                                )&lt;=0),"Born","")
&amp;                   IF(AND((NU$44-Sheep!$R$320-Sheep!$N$254                                )&gt;(NU$44-NV$44),(NU$44-Sheep!$R$320-Sheep!$N$254                                )&lt;=0),"WeanStd","")
&amp;                   IF(AND((NU$44-Sheep!$R$321-Sheep!$N$254                                )&gt;(NU$44-NV$44),(NU$44-Sheep!$R$321-Sheep!$N$254                                )&lt;=0),"WeanAlt1","")
&amp;                   IF(AND((NU$44-Sheep!$R$322-Sheep!$N$254                                )&gt;(NU$44-NV$44),(NU$44-Sheep!$R$322-Sheep!$N$254                                )&lt;=0),"WeanAlt2","")
&amp;IFERROR(IF(AND((NU$44-NU52                                                                                     )&gt;(NU$44-NV$44),(NU$44-NU52                                                                                     )&lt;=0),"Join-"    &amp;NU51,""),"")
&amp;IFERROR(IF(AND((NU$44-NU52-INDEX(Sheep!$V$327:$V$334,NU51,1))&gt;(NU$44-NV$44),(NU$44-NU52-INDEX(Sheep!$V$327:$V$334,NU51,1))&lt;=0),"Scan-"  &amp;NU51,""),"")
&amp;IFERROR(IF(AND((NU$44-NU52-150                                                                            )&gt;(NU$44-NV$44),(NU$44-NU52-150                                                                             )&lt;=0),"Birth-" &amp;NU51,""),"")
&amp;IFERROR(IF(AND((NU$44-NU52-150-Sheep!$R$320                                           )&gt;(NU$44-NV$44),(NU$44-NU52-150-Sheep!$R$320                                            )&lt;=0),"Wean-"&amp;NU51,""),"")
&amp;IFERROR(IF(AND((NU$44-NU52-150-Sheep!$R$321                                           )&gt;(NU$44-NV$44),(NU$44-NU52-150-Sheep!$R$321                                            )&lt;=0),"Alt1-"   &amp;NU51,""),"")
&amp;IFERROR(IF(AND((NU$44-NU52-150-Sheep!$R$322                                           )&gt;(NU$44-NV$44),(NU$44-NU52-150-Sheep!$R$322                                            )&lt;=0),"Alt2-"   &amp;NU51,""),"")</f>
        <v/>
      </c>
      <c r="NV53" s="440" t="str">
        <f xml:space="preserve">                    IF(AND((NV$44                                  -Sheep!$N$254                               )&gt;(NV$44-NW$44),(NV$44                                  -Sheep!$N$254                                )&lt;=0),"Born","")
&amp;                   IF(AND((NV$44-Sheep!$R$320-Sheep!$N$254                                )&gt;(NV$44-NW$44),(NV$44-Sheep!$R$320-Sheep!$N$254                                )&lt;=0),"WeanStd","")
&amp;                   IF(AND((NV$44-Sheep!$R$321-Sheep!$N$254                                )&gt;(NV$44-NW$44),(NV$44-Sheep!$R$321-Sheep!$N$254                                )&lt;=0),"WeanAlt1","")
&amp;                   IF(AND((NV$44-Sheep!$R$322-Sheep!$N$254                                )&gt;(NV$44-NW$44),(NV$44-Sheep!$R$322-Sheep!$N$254                                )&lt;=0),"WeanAlt2","")
&amp;IFERROR(IF(AND((NV$44-NV52                                                                                     )&gt;(NV$44-NW$44),(NV$44-NV52                                                                                     )&lt;=0),"Join-"    &amp;NV51,""),"")
&amp;IFERROR(IF(AND((NV$44-NV52-INDEX(Sheep!$V$327:$V$334,NV51,1))&gt;(NV$44-NW$44),(NV$44-NV52-INDEX(Sheep!$V$327:$V$334,NV51,1))&lt;=0),"Scan-"  &amp;NV51,""),"")
&amp;IFERROR(IF(AND((NV$44-NV52-150                                                                            )&gt;(NV$44-NW$44),(NV$44-NV52-150                                                                             )&lt;=0),"Birth-" &amp;NV51,""),"")
&amp;IFERROR(IF(AND((NV$44-NV52-150-Sheep!$R$320                                           )&gt;(NV$44-NW$44),(NV$44-NV52-150-Sheep!$R$320                                            )&lt;=0),"Wean-"&amp;NV51,""),"")
&amp;IFERROR(IF(AND((NV$44-NV52-150-Sheep!$R$321                                           )&gt;(NV$44-NW$44),(NV$44-NV52-150-Sheep!$R$321                                            )&lt;=0),"Alt1-"   &amp;NV51,""),"")
&amp;IFERROR(IF(AND((NV$44-NV52-150-Sheep!$R$322                                           )&gt;(NV$44-NW$44),(NV$44-NV52-150-Sheep!$R$322                                            )&lt;=0),"Alt2-"   &amp;NV51,""),"")</f>
        <v/>
      </c>
      <c r="NW53" s="440" t="str">
        <f xml:space="preserve">                    IF(AND((NW$44                                  -Sheep!$N$254                               )&gt;(NW$44-NX$44),(NW$44                                  -Sheep!$N$254                                )&lt;=0),"Born","")
&amp;                   IF(AND((NW$44-Sheep!$R$320-Sheep!$N$254                                )&gt;(NW$44-NX$44),(NW$44-Sheep!$R$320-Sheep!$N$254                                )&lt;=0),"WeanStd","")
&amp;                   IF(AND((NW$44-Sheep!$R$321-Sheep!$N$254                                )&gt;(NW$44-NX$44),(NW$44-Sheep!$R$321-Sheep!$N$254                                )&lt;=0),"WeanAlt1","")
&amp;                   IF(AND((NW$44-Sheep!$R$322-Sheep!$N$254                                )&gt;(NW$44-NX$44),(NW$44-Sheep!$R$322-Sheep!$N$254                                )&lt;=0),"WeanAlt2","")
&amp;IFERROR(IF(AND((NW$44-NW52                                                                                     )&gt;(NW$44-NX$44),(NW$44-NW52                                                                                     )&lt;=0),"Join-"    &amp;NW51,""),"")
&amp;IFERROR(IF(AND((NW$44-NW52-INDEX(Sheep!$V$327:$V$334,NW51,1))&gt;(NW$44-NX$44),(NW$44-NW52-INDEX(Sheep!$V$327:$V$334,NW51,1))&lt;=0),"Scan-"  &amp;NW51,""),"")
&amp;IFERROR(IF(AND((NW$44-NW52-150                                                                            )&gt;(NW$44-NX$44),(NW$44-NW52-150                                                                             )&lt;=0),"Birth-" &amp;NW51,""),"")
&amp;IFERROR(IF(AND((NW$44-NW52-150-Sheep!$R$320                                           )&gt;(NW$44-NX$44),(NW$44-NW52-150-Sheep!$R$320                                            )&lt;=0),"Wean-"&amp;NW51,""),"")
&amp;IFERROR(IF(AND((NW$44-NW52-150-Sheep!$R$321                                           )&gt;(NW$44-NX$44),(NW$44-NW52-150-Sheep!$R$321                                            )&lt;=0),"Alt1-"   &amp;NW51,""),"")
&amp;IFERROR(IF(AND((NW$44-NW52-150-Sheep!$R$322                                           )&gt;(NW$44-NX$44),(NW$44-NW52-150-Sheep!$R$322                                            )&lt;=0),"Alt2-"   &amp;NW51,""),"")</f>
        <v/>
      </c>
      <c r="NX53" s="440" t="str">
        <f xml:space="preserve">                    IF(AND((NX$44                                  -Sheep!$N$254                               )&gt;(NX$44-NY$44),(NX$44                                  -Sheep!$N$254                                )&lt;=0),"Born","")
&amp;                   IF(AND((NX$44-Sheep!$R$320-Sheep!$N$254                                )&gt;(NX$44-NY$44),(NX$44-Sheep!$R$320-Sheep!$N$254                                )&lt;=0),"WeanStd","")
&amp;                   IF(AND((NX$44-Sheep!$R$321-Sheep!$N$254                                )&gt;(NX$44-NY$44),(NX$44-Sheep!$R$321-Sheep!$N$254                                )&lt;=0),"WeanAlt1","")
&amp;                   IF(AND((NX$44-Sheep!$R$322-Sheep!$N$254                                )&gt;(NX$44-NY$44),(NX$44-Sheep!$R$322-Sheep!$N$254                                )&lt;=0),"WeanAlt2","")
&amp;IFERROR(IF(AND((NX$44-NX52                                                                                     )&gt;(NX$44-NY$44),(NX$44-NX52                                                                                     )&lt;=0),"Join-"    &amp;NX51,""),"")
&amp;IFERROR(IF(AND((NX$44-NX52-INDEX(Sheep!$V$327:$V$334,NX51,1))&gt;(NX$44-NY$44),(NX$44-NX52-INDEX(Sheep!$V$327:$V$334,NX51,1))&lt;=0),"Scan-"  &amp;NX51,""),"")
&amp;IFERROR(IF(AND((NX$44-NX52-150                                                                            )&gt;(NX$44-NY$44),(NX$44-NX52-150                                                                             )&lt;=0),"Birth-" &amp;NX51,""),"")
&amp;IFERROR(IF(AND((NX$44-NX52-150-Sheep!$R$320                                           )&gt;(NX$44-NY$44),(NX$44-NX52-150-Sheep!$R$320                                            )&lt;=0),"Wean-"&amp;NX51,""),"")
&amp;IFERROR(IF(AND((NX$44-NX52-150-Sheep!$R$321                                           )&gt;(NX$44-NY$44),(NX$44-NX52-150-Sheep!$R$321                                            )&lt;=0),"Alt1-"   &amp;NX51,""),"")
&amp;IFERROR(IF(AND((NX$44-NX52-150-Sheep!$R$322                                           )&gt;(NX$44-NY$44),(NX$44-NX52-150-Sheep!$R$322                                            )&lt;=0),"Alt2-"   &amp;NX51,""),"")</f>
        <v/>
      </c>
      <c r="NY53" s="440" t="str">
        <f xml:space="preserve">                    IF(AND((NY$44                                  -Sheep!$N$254                               )&gt;(NY$44-NZ$44),(NY$44                                  -Sheep!$N$254                                )&lt;=0),"Born","")
&amp;                   IF(AND((NY$44-Sheep!$R$320-Sheep!$N$254                                )&gt;(NY$44-NZ$44),(NY$44-Sheep!$R$320-Sheep!$N$254                                )&lt;=0),"WeanStd","")
&amp;                   IF(AND((NY$44-Sheep!$R$321-Sheep!$N$254                                )&gt;(NY$44-NZ$44),(NY$44-Sheep!$R$321-Sheep!$N$254                                )&lt;=0),"WeanAlt1","")
&amp;                   IF(AND((NY$44-Sheep!$R$322-Sheep!$N$254                                )&gt;(NY$44-NZ$44),(NY$44-Sheep!$R$322-Sheep!$N$254                                )&lt;=0),"WeanAlt2","")
&amp;IFERROR(IF(AND((NY$44-NY52                                                                                     )&gt;(NY$44-NZ$44),(NY$44-NY52                                                                                     )&lt;=0),"Join-"    &amp;NY51,""),"")
&amp;IFERROR(IF(AND((NY$44-NY52-INDEX(Sheep!$V$327:$V$334,NY51,1))&gt;(NY$44-NZ$44),(NY$44-NY52-INDEX(Sheep!$V$327:$V$334,NY51,1))&lt;=0),"Scan-"  &amp;NY51,""),"")
&amp;IFERROR(IF(AND((NY$44-NY52-150                                                                            )&gt;(NY$44-NZ$44),(NY$44-NY52-150                                                                             )&lt;=0),"Birth-" &amp;NY51,""),"")
&amp;IFERROR(IF(AND((NY$44-NY52-150-Sheep!$R$320                                           )&gt;(NY$44-NZ$44),(NY$44-NY52-150-Sheep!$R$320                                            )&lt;=0),"Wean-"&amp;NY51,""),"")
&amp;IFERROR(IF(AND((NY$44-NY52-150-Sheep!$R$321                                           )&gt;(NY$44-NZ$44),(NY$44-NY52-150-Sheep!$R$321                                            )&lt;=0),"Alt1-"   &amp;NY51,""),"")
&amp;IFERROR(IF(AND((NY$44-NY52-150-Sheep!$R$322                                           )&gt;(NY$44-NZ$44),(NY$44-NY52-150-Sheep!$R$322                                            )&lt;=0),"Alt2-"   &amp;NY51,""),"")</f>
        <v/>
      </c>
      <c r="NZ53" s="440" t="str">
        <f xml:space="preserve">                    IF(AND((NZ$44                                  -Sheep!$N$254                               )&gt;(NZ$44-OA$44),(NZ$44                                  -Sheep!$N$254                                )&lt;=0),"Born","")
&amp;                   IF(AND((NZ$44-Sheep!$R$320-Sheep!$N$254                                )&gt;(NZ$44-OA$44),(NZ$44-Sheep!$R$320-Sheep!$N$254                                )&lt;=0),"WeanStd","")
&amp;                   IF(AND((NZ$44-Sheep!$R$321-Sheep!$N$254                                )&gt;(NZ$44-OA$44),(NZ$44-Sheep!$R$321-Sheep!$N$254                                )&lt;=0),"WeanAlt1","")
&amp;                   IF(AND((NZ$44-Sheep!$R$322-Sheep!$N$254                                )&gt;(NZ$44-OA$44),(NZ$44-Sheep!$R$322-Sheep!$N$254                                )&lt;=0),"WeanAlt2","")
&amp;IFERROR(IF(AND((NZ$44-NZ52                                                                                     )&gt;(NZ$44-OA$44),(NZ$44-NZ52                                                                                     )&lt;=0),"Join-"    &amp;NZ51,""),"")
&amp;IFERROR(IF(AND((NZ$44-NZ52-INDEX(Sheep!$V$327:$V$334,NZ51,1))&gt;(NZ$44-OA$44),(NZ$44-NZ52-INDEX(Sheep!$V$327:$V$334,NZ51,1))&lt;=0),"Scan-"  &amp;NZ51,""),"")
&amp;IFERROR(IF(AND((NZ$44-NZ52-150                                                                            )&gt;(NZ$44-OA$44),(NZ$44-NZ52-150                                                                             )&lt;=0),"Birth-" &amp;NZ51,""),"")
&amp;IFERROR(IF(AND((NZ$44-NZ52-150-Sheep!$R$320                                           )&gt;(NZ$44-OA$44),(NZ$44-NZ52-150-Sheep!$R$320                                            )&lt;=0),"Wean-"&amp;NZ51,""),"")
&amp;IFERROR(IF(AND((NZ$44-NZ52-150-Sheep!$R$321                                           )&gt;(NZ$44-OA$44),(NZ$44-NZ52-150-Sheep!$R$321                                            )&lt;=0),"Alt1-"   &amp;NZ51,""),"")
&amp;IFERROR(IF(AND((NZ$44-NZ52-150-Sheep!$R$322                                           )&gt;(NZ$44-OA$44),(NZ$44-NZ52-150-Sheep!$R$322                                            )&lt;=0),"Alt2-"   &amp;NZ51,""),"")</f>
        <v/>
      </c>
      <c r="OA53" s="440" t="str">
        <f xml:space="preserve">                    IF(AND((OA$44                                  -Sheep!$N$254                               )&gt;(OA$44-OB$44),(OA$44                                  -Sheep!$N$254                                )&lt;=0),"Born","")
&amp;                   IF(AND((OA$44-Sheep!$R$320-Sheep!$N$254                                )&gt;(OA$44-OB$44),(OA$44-Sheep!$R$320-Sheep!$N$254                                )&lt;=0),"WeanStd","")
&amp;                   IF(AND((OA$44-Sheep!$R$321-Sheep!$N$254                                )&gt;(OA$44-OB$44),(OA$44-Sheep!$R$321-Sheep!$N$254                                )&lt;=0),"WeanAlt1","")
&amp;                   IF(AND((OA$44-Sheep!$R$322-Sheep!$N$254                                )&gt;(OA$44-OB$44),(OA$44-Sheep!$R$322-Sheep!$N$254                                )&lt;=0),"WeanAlt2","")
&amp;IFERROR(IF(AND((OA$44-OA52                                                                                     )&gt;(OA$44-OB$44),(OA$44-OA52                                                                                     )&lt;=0),"Join-"    &amp;OA51,""),"")
&amp;IFERROR(IF(AND((OA$44-OA52-INDEX(Sheep!$V$327:$V$334,OA51,1))&gt;(OA$44-OB$44),(OA$44-OA52-INDEX(Sheep!$V$327:$V$334,OA51,1))&lt;=0),"Scan-"  &amp;OA51,""),"")
&amp;IFERROR(IF(AND((OA$44-OA52-150                                                                            )&gt;(OA$44-OB$44),(OA$44-OA52-150                                                                             )&lt;=0),"Birth-" &amp;OA51,""),"")
&amp;IFERROR(IF(AND((OA$44-OA52-150-Sheep!$R$320                                           )&gt;(OA$44-OB$44),(OA$44-OA52-150-Sheep!$R$320                                            )&lt;=0),"Wean-"&amp;OA51,""),"")
&amp;IFERROR(IF(AND((OA$44-OA52-150-Sheep!$R$321                                           )&gt;(OA$44-OB$44),(OA$44-OA52-150-Sheep!$R$321                                            )&lt;=0),"Alt1-"   &amp;OA51,""),"")
&amp;IFERROR(IF(AND((OA$44-OA52-150-Sheep!$R$322                                           )&gt;(OA$44-OB$44),(OA$44-OA52-150-Sheep!$R$322                                            )&lt;=0),"Alt2-"   &amp;OA51,""),"")</f>
        <v/>
      </c>
      <c r="OB53" s="440" t="str">
        <f xml:space="preserve">                    IF(AND((OB$44                                  -Sheep!$N$254                               )&gt;(OB$44-OC$44),(OB$44                                  -Sheep!$N$254                                )&lt;=0),"Born","")
&amp;                   IF(AND((OB$44-Sheep!$R$320-Sheep!$N$254                                )&gt;(OB$44-OC$44),(OB$44-Sheep!$R$320-Sheep!$N$254                                )&lt;=0),"WeanStd","")
&amp;                   IF(AND((OB$44-Sheep!$R$321-Sheep!$N$254                                )&gt;(OB$44-OC$44),(OB$44-Sheep!$R$321-Sheep!$N$254                                )&lt;=0),"WeanAlt1","")
&amp;                   IF(AND((OB$44-Sheep!$R$322-Sheep!$N$254                                )&gt;(OB$44-OC$44),(OB$44-Sheep!$R$322-Sheep!$N$254                                )&lt;=0),"WeanAlt2","")
&amp;IFERROR(IF(AND((OB$44-OB52                                                                                     )&gt;(OB$44-OC$44),(OB$44-OB52                                                                                     )&lt;=0),"Join-"    &amp;OB51,""),"")
&amp;IFERROR(IF(AND((OB$44-OB52-INDEX(Sheep!$V$327:$V$334,OB51,1))&gt;(OB$44-OC$44),(OB$44-OB52-INDEX(Sheep!$V$327:$V$334,OB51,1))&lt;=0),"Scan-"  &amp;OB51,""),"")
&amp;IFERROR(IF(AND((OB$44-OB52-150                                                                            )&gt;(OB$44-OC$44),(OB$44-OB52-150                                                                             )&lt;=0),"Birth-" &amp;OB51,""),"")
&amp;IFERROR(IF(AND((OB$44-OB52-150-Sheep!$R$320                                           )&gt;(OB$44-OC$44),(OB$44-OB52-150-Sheep!$R$320                                            )&lt;=0),"Wean-"&amp;OB51,""),"")
&amp;IFERROR(IF(AND((OB$44-OB52-150-Sheep!$R$321                                           )&gt;(OB$44-OC$44),(OB$44-OB52-150-Sheep!$R$321                                            )&lt;=0),"Alt1-"   &amp;OB51,""),"")
&amp;IFERROR(IF(AND((OB$44-OB52-150-Sheep!$R$322                                           )&gt;(OB$44-OC$44),(OB$44-OB52-150-Sheep!$R$322                                            )&lt;=0),"Alt2-"   &amp;OB51,""),"")</f>
        <v>Scan-7</v>
      </c>
      <c r="OC53" s="440" t="str">
        <f xml:space="preserve">                    IF(AND((OC$44                                  -Sheep!$N$254                               )&gt;(OC$44-OD$44),(OC$44                                  -Sheep!$N$254                                )&lt;=0),"Born","")
&amp;                   IF(AND((OC$44-Sheep!$R$320-Sheep!$N$254                                )&gt;(OC$44-OD$44),(OC$44-Sheep!$R$320-Sheep!$N$254                                )&lt;=0),"WeanStd","")
&amp;                   IF(AND((OC$44-Sheep!$R$321-Sheep!$N$254                                )&gt;(OC$44-OD$44),(OC$44-Sheep!$R$321-Sheep!$N$254                                )&lt;=0),"WeanAlt1","")
&amp;                   IF(AND((OC$44-Sheep!$R$322-Sheep!$N$254                                )&gt;(OC$44-OD$44),(OC$44-Sheep!$R$322-Sheep!$N$254                                )&lt;=0),"WeanAlt2","")
&amp;IFERROR(IF(AND((OC$44-OC52                                                                                     )&gt;(OC$44-OD$44),(OC$44-OC52                                                                                     )&lt;=0),"Join-"    &amp;OC51,""),"")
&amp;IFERROR(IF(AND((OC$44-OC52-INDEX(Sheep!$V$327:$V$334,OC51,1))&gt;(OC$44-OD$44),(OC$44-OC52-INDEX(Sheep!$V$327:$V$334,OC51,1))&lt;=0),"Scan-"  &amp;OC51,""),"")
&amp;IFERROR(IF(AND((OC$44-OC52-150                                                                            )&gt;(OC$44-OD$44),(OC$44-OC52-150                                                                             )&lt;=0),"Birth-" &amp;OC51,""),"")
&amp;IFERROR(IF(AND((OC$44-OC52-150-Sheep!$R$320                                           )&gt;(OC$44-OD$44),(OC$44-OC52-150-Sheep!$R$320                                            )&lt;=0),"Wean-"&amp;OC51,""),"")
&amp;IFERROR(IF(AND((OC$44-OC52-150-Sheep!$R$321                                           )&gt;(OC$44-OD$44),(OC$44-OC52-150-Sheep!$R$321                                            )&lt;=0),"Alt1-"   &amp;OC51,""),"")
&amp;IFERROR(IF(AND((OC$44-OC52-150-Sheep!$R$322                                           )&gt;(OC$44-OD$44),(OC$44-OC52-150-Sheep!$R$322                                            )&lt;=0),"Alt2-"   &amp;OC51,""),"")</f>
        <v/>
      </c>
      <c r="OD53" s="440" t="str">
        <f xml:space="preserve">                    IF(AND((OD$44                                  -Sheep!$N$254                               )&gt;(OD$44-OE$44),(OD$44                                  -Sheep!$N$254                                )&lt;=0),"Born","")
&amp;                   IF(AND((OD$44-Sheep!$R$320-Sheep!$N$254                                )&gt;(OD$44-OE$44),(OD$44-Sheep!$R$320-Sheep!$N$254                                )&lt;=0),"WeanStd","")
&amp;                   IF(AND((OD$44-Sheep!$R$321-Sheep!$N$254                                )&gt;(OD$44-OE$44),(OD$44-Sheep!$R$321-Sheep!$N$254                                )&lt;=0),"WeanAlt1","")
&amp;                   IF(AND((OD$44-Sheep!$R$322-Sheep!$N$254                                )&gt;(OD$44-OE$44),(OD$44-Sheep!$R$322-Sheep!$N$254                                )&lt;=0),"WeanAlt2","")
&amp;IFERROR(IF(AND((OD$44-OD52                                                                                     )&gt;(OD$44-OE$44),(OD$44-OD52                                                                                     )&lt;=0),"Join-"    &amp;OD51,""),"")
&amp;IFERROR(IF(AND((OD$44-OD52-INDEX(Sheep!$V$327:$V$334,OD51,1))&gt;(OD$44-OE$44),(OD$44-OD52-INDEX(Sheep!$V$327:$V$334,OD51,1))&lt;=0),"Scan-"  &amp;OD51,""),"")
&amp;IFERROR(IF(AND((OD$44-OD52-150                                                                            )&gt;(OD$44-OE$44),(OD$44-OD52-150                                                                             )&lt;=0),"Birth-" &amp;OD51,""),"")
&amp;IFERROR(IF(AND((OD$44-OD52-150-Sheep!$R$320                                           )&gt;(OD$44-OE$44),(OD$44-OD52-150-Sheep!$R$320                                            )&lt;=0),"Wean-"&amp;OD51,""),"")
&amp;IFERROR(IF(AND((OD$44-OD52-150-Sheep!$R$321                                           )&gt;(OD$44-OE$44),(OD$44-OD52-150-Sheep!$R$321                                            )&lt;=0),"Alt1-"   &amp;OD51,""),"")
&amp;IFERROR(IF(AND((OD$44-OD52-150-Sheep!$R$322                                           )&gt;(OD$44-OE$44),(OD$44-OD52-150-Sheep!$R$322                                            )&lt;=0),"Alt2-"   &amp;OD51,""),"")</f>
        <v/>
      </c>
      <c r="OE53" s="440" t="str">
        <f xml:space="preserve">                    IF(AND((OE$44                                  -Sheep!$N$254                               )&gt;(OE$44-OF$44),(OE$44                                  -Sheep!$N$254                                )&lt;=0),"Born","")
&amp;                   IF(AND((OE$44-Sheep!$R$320-Sheep!$N$254                                )&gt;(OE$44-OF$44),(OE$44-Sheep!$R$320-Sheep!$N$254                                )&lt;=0),"WeanStd","")
&amp;                   IF(AND((OE$44-Sheep!$R$321-Sheep!$N$254                                )&gt;(OE$44-OF$44),(OE$44-Sheep!$R$321-Sheep!$N$254                                )&lt;=0),"WeanAlt1","")
&amp;                   IF(AND((OE$44-Sheep!$R$322-Sheep!$N$254                                )&gt;(OE$44-OF$44),(OE$44-Sheep!$R$322-Sheep!$N$254                                )&lt;=0),"WeanAlt2","")
&amp;IFERROR(IF(AND((OE$44-OE52                                                                                     )&gt;(OE$44-OF$44),(OE$44-OE52                                                                                     )&lt;=0),"Join-"    &amp;OE51,""),"")
&amp;IFERROR(IF(AND((OE$44-OE52-INDEX(Sheep!$V$327:$V$334,OE51,1))&gt;(OE$44-OF$44),(OE$44-OE52-INDEX(Sheep!$V$327:$V$334,OE51,1))&lt;=0),"Scan-"  &amp;OE51,""),"")
&amp;IFERROR(IF(AND((OE$44-OE52-150                                                                            )&gt;(OE$44-OF$44),(OE$44-OE52-150                                                                             )&lt;=0),"Birth-" &amp;OE51,""),"")
&amp;IFERROR(IF(AND((OE$44-OE52-150-Sheep!$R$320                                           )&gt;(OE$44-OF$44),(OE$44-OE52-150-Sheep!$R$320                                            )&lt;=0),"Wean-"&amp;OE51,""),"")
&amp;IFERROR(IF(AND((OE$44-OE52-150-Sheep!$R$321                                           )&gt;(OE$44-OF$44),(OE$44-OE52-150-Sheep!$R$321                                            )&lt;=0),"Alt1-"   &amp;OE51,""),"")
&amp;IFERROR(IF(AND((OE$44-OE52-150-Sheep!$R$322                                           )&gt;(OE$44-OF$44),(OE$44-OE52-150-Sheep!$R$322                                            )&lt;=0),"Alt2-"   &amp;OE51,""),"")</f>
        <v/>
      </c>
      <c r="OF53" s="440" t="str">
        <f xml:space="preserve">                    IF(AND((OF$44                                  -Sheep!$N$254                               )&gt;(OF$44-OG$44),(OF$44                                  -Sheep!$N$254                                )&lt;=0),"Born","")
&amp;                   IF(AND((OF$44-Sheep!$R$320-Sheep!$N$254                                )&gt;(OF$44-OG$44),(OF$44-Sheep!$R$320-Sheep!$N$254                                )&lt;=0),"WeanStd","")
&amp;                   IF(AND((OF$44-Sheep!$R$321-Sheep!$N$254                                )&gt;(OF$44-OG$44),(OF$44-Sheep!$R$321-Sheep!$N$254                                )&lt;=0),"WeanAlt1","")
&amp;                   IF(AND((OF$44-Sheep!$R$322-Sheep!$N$254                                )&gt;(OF$44-OG$44),(OF$44-Sheep!$R$322-Sheep!$N$254                                )&lt;=0),"WeanAlt2","")
&amp;IFERROR(IF(AND((OF$44-OF52                                                                                     )&gt;(OF$44-OG$44),(OF$44-OF52                                                                                     )&lt;=0),"Join-"    &amp;OF51,""),"")
&amp;IFERROR(IF(AND((OF$44-OF52-INDEX(Sheep!$V$327:$V$334,OF51,1))&gt;(OF$44-OG$44),(OF$44-OF52-INDEX(Sheep!$V$327:$V$334,OF51,1))&lt;=0),"Scan-"  &amp;OF51,""),"")
&amp;IFERROR(IF(AND((OF$44-OF52-150                                                                            )&gt;(OF$44-OG$44),(OF$44-OF52-150                                                                             )&lt;=0),"Birth-" &amp;OF51,""),"")
&amp;IFERROR(IF(AND((OF$44-OF52-150-Sheep!$R$320                                           )&gt;(OF$44-OG$44),(OF$44-OF52-150-Sheep!$R$320                                            )&lt;=0),"Wean-"&amp;OF51,""),"")
&amp;IFERROR(IF(AND((OF$44-OF52-150-Sheep!$R$321                                           )&gt;(OF$44-OG$44),(OF$44-OF52-150-Sheep!$R$321                                            )&lt;=0),"Alt1-"   &amp;OF51,""),"")
&amp;IFERROR(IF(AND((OF$44-OF52-150-Sheep!$R$322                                           )&gt;(OF$44-OG$44),(OF$44-OF52-150-Sheep!$R$322                                            )&lt;=0),"Alt2-"   &amp;OF51,""),"")</f>
        <v/>
      </c>
      <c r="OG53" s="440" t="str">
        <f xml:space="preserve">                    IF(AND((OG$44                                  -Sheep!$N$254                               )&gt;(OG$44-OH$44),(OG$44                                  -Sheep!$N$254                                )&lt;=0),"Born","")
&amp;                   IF(AND((OG$44-Sheep!$R$320-Sheep!$N$254                                )&gt;(OG$44-OH$44),(OG$44-Sheep!$R$320-Sheep!$N$254                                )&lt;=0),"WeanStd","")
&amp;                   IF(AND((OG$44-Sheep!$R$321-Sheep!$N$254                                )&gt;(OG$44-OH$44),(OG$44-Sheep!$R$321-Sheep!$N$254                                )&lt;=0),"WeanAlt1","")
&amp;                   IF(AND((OG$44-Sheep!$R$322-Sheep!$N$254                                )&gt;(OG$44-OH$44),(OG$44-Sheep!$R$322-Sheep!$N$254                                )&lt;=0),"WeanAlt2","")
&amp;IFERROR(IF(AND((OG$44-OG52                                                                                     )&gt;(OG$44-OH$44),(OG$44-OG52                                                                                     )&lt;=0),"Join-"    &amp;OG51,""),"")
&amp;IFERROR(IF(AND((OG$44-OG52-INDEX(Sheep!$V$327:$V$334,OG51,1))&gt;(OG$44-OH$44),(OG$44-OG52-INDEX(Sheep!$V$327:$V$334,OG51,1))&lt;=0),"Scan-"  &amp;OG51,""),"")
&amp;IFERROR(IF(AND((OG$44-OG52-150                                                                            )&gt;(OG$44-OH$44),(OG$44-OG52-150                                                                             )&lt;=0),"Birth-" &amp;OG51,""),"")
&amp;IFERROR(IF(AND((OG$44-OG52-150-Sheep!$R$320                                           )&gt;(OG$44-OH$44),(OG$44-OG52-150-Sheep!$R$320                                            )&lt;=0),"Wean-"&amp;OG51,""),"")
&amp;IFERROR(IF(AND((OG$44-OG52-150-Sheep!$R$321                                           )&gt;(OG$44-OH$44),(OG$44-OG52-150-Sheep!$R$321                                            )&lt;=0),"Alt1-"   &amp;OG51,""),"")
&amp;IFERROR(IF(AND((OG$44-OG52-150-Sheep!$R$322                                           )&gt;(OG$44-OH$44),(OG$44-OG52-150-Sheep!$R$322                                            )&lt;=0),"Alt2-"   &amp;OG51,""),"")</f>
        <v/>
      </c>
      <c r="OH53" s="440" t="str">
        <f xml:space="preserve">                    IF(AND((OH$44                                  -Sheep!$N$254                               )&gt;(OH$44-OI$44),(OH$44                                  -Sheep!$N$254                                )&lt;=0),"Born","")
&amp;                   IF(AND((OH$44-Sheep!$R$320-Sheep!$N$254                                )&gt;(OH$44-OI$44),(OH$44-Sheep!$R$320-Sheep!$N$254                                )&lt;=0),"WeanStd","")
&amp;                   IF(AND((OH$44-Sheep!$R$321-Sheep!$N$254                                )&gt;(OH$44-OI$44),(OH$44-Sheep!$R$321-Sheep!$N$254                                )&lt;=0),"WeanAlt1","")
&amp;                   IF(AND((OH$44-Sheep!$R$322-Sheep!$N$254                                )&gt;(OH$44-OI$44),(OH$44-Sheep!$R$322-Sheep!$N$254                                )&lt;=0),"WeanAlt2","")
&amp;IFERROR(IF(AND((OH$44-OH52                                                                                     )&gt;(OH$44-OI$44),(OH$44-OH52                                                                                     )&lt;=0),"Join-"    &amp;OH51,""),"")
&amp;IFERROR(IF(AND((OH$44-OH52-INDEX(Sheep!$V$327:$V$334,OH51,1))&gt;(OH$44-OI$44),(OH$44-OH52-INDEX(Sheep!$V$327:$V$334,OH51,1))&lt;=0),"Scan-"  &amp;OH51,""),"")
&amp;IFERROR(IF(AND((OH$44-OH52-150                                                                            )&gt;(OH$44-OI$44),(OH$44-OH52-150                                                                             )&lt;=0),"Birth-" &amp;OH51,""),"")
&amp;IFERROR(IF(AND((OH$44-OH52-150-Sheep!$R$320                                           )&gt;(OH$44-OI$44),(OH$44-OH52-150-Sheep!$R$320                                            )&lt;=0),"Wean-"&amp;OH51,""),"")
&amp;IFERROR(IF(AND((OH$44-OH52-150-Sheep!$R$321                                           )&gt;(OH$44-OI$44),(OH$44-OH52-150-Sheep!$R$321                                            )&lt;=0),"Alt1-"   &amp;OH51,""),"")
&amp;IFERROR(IF(AND((OH$44-OH52-150-Sheep!$R$322                                           )&gt;(OH$44-OI$44),(OH$44-OH52-150-Sheep!$R$322                                            )&lt;=0),"Alt2-"   &amp;OH51,""),"")</f>
        <v/>
      </c>
      <c r="OI53" s="440" t="str">
        <f xml:space="preserve">                    IF(AND((OI$44                                  -Sheep!$N$254                               )&gt;(OI$44-OJ$44),(OI$44                                  -Sheep!$N$254                                )&lt;=0),"Born","")
&amp;                   IF(AND((OI$44-Sheep!$R$320-Sheep!$N$254                                )&gt;(OI$44-OJ$44),(OI$44-Sheep!$R$320-Sheep!$N$254                                )&lt;=0),"WeanStd","")
&amp;                   IF(AND((OI$44-Sheep!$R$321-Sheep!$N$254                                )&gt;(OI$44-OJ$44),(OI$44-Sheep!$R$321-Sheep!$N$254                                )&lt;=0),"WeanAlt1","")
&amp;                   IF(AND((OI$44-Sheep!$R$322-Sheep!$N$254                                )&gt;(OI$44-OJ$44),(OI$44-Sheep!$R$322-Sheep!$N$254                                )&lt;=0),"WeanAlt2","")
&amp;IFERROR(IF(AND((OI$44-OI52                                                                                     )&gt;(OI$44-OJ$44),(OI$44-OI52                                                                                     )&lt;=0),"Join-"    &amp;OI51,""),"")
&amp;IFERROR(IF(AND((OI$44-OI52-INDEX(Sheep!$V$327:$V$334,OI51,1))&gt;(OI$44-OJ$44),(OI$44-OI52-INDEX(Sheep!$V$327:$V$334,OI51,1))&lt;=0),"Scan-"  &amp;OI51,""),"")
&amp;IFERROR(IF(AND((OI$44-OI52-150                                                                            )&gt;(OI$44-OJ$44),(OI$44-OI52-150                                                                             )&lt;=0),"Birth-" &amp;OI51,""),"")
&amp;IFERROR(IF(AND((OI$44-OI52-150-Sheep!$R$320                                           )&gt;(OI$44-OJ$44),(OI$44-OI52-150-Sheep!$R$320                                            )&lt;=0),"Wean-"&amp;OI51,""),"")
&amp;IFERROR(IF(AND((OI$44-OI52-150-Sheep!$R$321                                           )&gt;(OI$44-OJ$44),(OI$44-OI52-150-Sheep!$R$321                                            )&lt;=0),"Alt1-"   &amp;OI51,""),"")
&amp;IFERROR(IF(AND((OI$44-OI52-150-Sheep!$R$322                                           )&gt;(OI$44-OJ$44),(OI$44-OI52-150-Sheep!$R$322                                            )&lt;=0),"Alt2-"   &amp;OI51,""),"")</f>
        <v/>
      </c>
      <c r="OJ53" s="440" t="str">
        <f xml:space="preserve">                    IF(AND((OJ$44                                  -Sheep!$N$254                               )&gt;(OJ$44-OK$44),(OJ$44                                  -Sheep!$N$254                                )&lt;=0),"Born","")
&amp;                   IF(AND((OJ$44-Sheep!$R$320-Sheep!$N$254                                )&gt;(OJ$44-OK$44),(OJ$44-Sheep!$R$320-Sheep!$N$254                                )&lt;=0),"WeanStd","")
&amp;                   IF(AND((OJ$44-Sheep!$R$321-Sheep!$N$254                                )&gt;(OJ$44-OK$44),(OJ$44-Sheep!$R$321-Sheep!$N$254                                )&lt;=0),"WeanAlt1","")
&amp;                   IF(AND((OJ$44-Sheep!$R$322-Sheep!$N$254                                )&gt;(OJ$44-OK$44),(OJ$44-Sheep!$R$322-Sheep!$N$254                                )&lt;=0),"WeanAlt2","")
&amp;IFERROR(IF(AND((OJ$44-OJ52                                                                                     )&gt;(OJ$44-OK$44),(OJ$44-OJ52                                                                                     )&lt;=0),"Join-"    &amp;OJ51,""),"")
&amp;IFERROR(IF(AND((OJ$44-OJ52-INDEX(Sheep!$V$327:$V$334,OJ51,1))&gt;(OJ$44-OK$44),(OJ$44-OJ52-INDEX(Sheep!$V$327:$V$334,OJ51,1))&lt;=0),"Scan-"  &amp;OJ51,""),"")
&amp;IFERROR(IF(AND((OJ$44-OJ52-150                                                                            )&gt;(OJ$44-OK$44),(OJ$44-OJ52-150                                                                             )&lt;=0),"Birth-" &amp;OJ51,""),"")
&amp;IFERROR(IF(AND((OJ$44-OJ52-150-Sheep!$R$320                                           )&gt;(OJ$44-OK$44),(OJ$44-OJ52-150-Sheep!$R$320                                            )&lt;=0),"Wean-"&amp;OJ51,""),"")
&amp;IFERROR(IF(AND((OJ$44-OJ52-150-Sheep!$R$321                                           )&gt;(OJ$44-OK$44),(OJ$44-OJ52-150-Sheep!$R$321                                            )&lt;=0),"Alt1-"   &amp;OJ51,""),"")
&amp;IFERROR(IF(AND((OJ$44-OJ52-150-Sheep!$R$322                                           )&gt;(OJ$44-OK$44),(OJ$44-OJ52-150-Sheep!$R$322                                            )&lt;=0),"Alt2-"   &amp;OJ51,""),"")</f>
        <v/>
      </c>
      <c r="OK53" s="440" t="str">
        <f xml:space="preserve">                    IF(AND((OK$44                                  -Sheep!$N$254                               )&gt;(OK$44-OL$44),(OK$44                                  -Sheep!$N$254                                )&lt;=0),"Born","")
&amp;                   IF(AND((OK$44-Sheep!$R$320-Sheep!$N$254                                )&gt;(OK$44-OL$44),(OK$44-Sheep!$R$320-Sheep!$N$254                                )&lt;=0),"WeanStd","")
&amp;                   IF(AND((OK$44-Sheep!$R$321-Sheep!$N$254                                )&gt;(OK$44-OL$44),(OK$44-Sheep!$R$321-Sheep!$N$254                                )&lt;=0),"WeanAlt1","")
&amp;                   IF(AND((OK$44-Sheep!$R$322-Sheep!$N$254                                )&gt;(OK$44-OL$44),(OK$44-Sheep!$R$322-Sheep!$N$254                                )&lt;=0),"WeanAlt2","")
&amp;IFERROR(IF(AND((OK$44-OK52                                                                                     )&gt;(OK$44-OL$44),(OK$44-OK52                                                                                     )&lt;=0),"Join-"    &amp;OK51,""),"")
&amp;IFERROR(IF(AND((OK$44-OK52-INDEX(Sheep!$V$327:$V$334,OK51,1))&gt;(OK$44-OL$44),(OK$44-OK52-INDEX(Sheep!$V$327:$V$334,OK51,1))&lt;=0),"Scan-"  &amp;OK51,""),"")
&amp;IFERROR(IF(AND((OK$44-OK52-150                                                                            )&gt;(OK$44-OL$44),(OK$44-OK52-150                                                                             )&lt;=0),"Birth-" &amp;OK51,""),"")
&amp;IFERROR(IF(AND((OK$44-OK52-150-Sheep!$R$320                                           )&gt;(OK$44-OL$44),(OK$44-OK52-150-Sheep!$R$320                                            )&lt;=0),"Wean-"&amp;OK51,""),"")
&amp;IFERROR(IF(AND((OK$44-OK52-150-Sheep!$R$321                                           )&gt;(OK$44-OL$44),(OK$44-OK52-150-Sheep!$R$321                                            )&lt;=0),"Alt1-"   &amp;OK51,""),"")
&amp;IFERROR(IF(AND((OK$44-OK52-150-Sheep!$R$322                                           )&gt;(OK$44-OL$44),(OK$44-OK52-150-Sheep!$R$322                                            )&lt;=0),"Alt2-"   &amp;OK51,""),"")</f>
        <v/>
      </c>
      <c r="OL53" s="440" t="str">
        <f xml:space="preserve">                    IF(AND((OL$44                                  -Sheep!$N$254                               )&gt;(OL$44-OM$44),(OL$44                                  -Sheep!$N$254                                )&lt;=0),"Born","")
&amp;                   IF(AND((OL$44-Sheep!$R$320-Sheep!$N$254                                )&gt;(OL$44-OM$44),(OL$44-Sheep!$R$320-Sheep!$N$254                                )&lt;=0),"WeanStd","")
&amp;                   IF(AND((OL$44-Sheep!$R$321-Sheep!$N$254                                )&gt;(OL$44-OM$44),(OL$44-Sheep!$R$321-Sheep!$N$254                                )&lt;=0),"WeanAlt1","")
&amp;                   IF(AND((OL$44-Sheep!$R$322-Sheep!$N$254                                )&gt;(OL$44-OM$44),(OL$44-Sheep!$R$322-Sheep!$N$254                                )&lt;=0),"WeanAlt2","")
&amp;IFERROR(IF(AND((OL$44-OL52                                                                                     )&gt;(OL$44-OM$44),(OL$44-OL52                                                                                     )&lt;=0),"Join-"    &amp;OL51,""),"")
&amp;IFERROR(IF(AND((OL$44-OL52-INDEX(Sheep!$V$327:$V$334,OL51,1))&gt;(OL$44-OM$44),(OL$44-OL52-INDEX(Sheep!$V$327:$V$334,OL51,1))&lt;=0),"Scan-"  &amp;OL51,""),"")
&amp;IFERROR(IF(AND((OL$44-OL52-150                                                                            )&gt;(OL$44-OM$44),(OL$44-OL52-150                                                                             )&lt;=0),"Birth-" &amp;OL51,""),"")
&amp;IFERROR(IF(AND((OL$44-OL52-150-Sheep!$R$320                                           )&gt;(OL$44-OM$44),(OL$44-OL52-150-Sheep!$R$320                                            )&lt;=0),"Wean-"&amp;OL51,""),"")
&amp;IFERROR(IF(AND((OL$44-OL52-150-Sheep!$R$321                                           )&gt;(OL$44-OM$44),(OL$44-OL52-150-Sheep!$R$321                                            )&lt;=0),"Alt1-"   &amp;OL51,""),"")
&amp;IFERROR(IF(AND((OL$44-OL52-150-Sheep!$R$322                                           )&gt;(OL$44-OM$44),(OL$44-OL52-150-Sheep!$R$322                                            )&lt;=0),"Alt2-"   &amp;OL51,""),"")</f>
        <v/>
      </c>
      <c r="OM53" s="440" t="str">
        <f xml:space="preserve">                    IF(AND((OM$44                                  -Sheep!$N$254                               )&gt;(OM$44-ON$44),(OM$44                                  -Sheep!$N$254                                )&lt;=0),"Born","")
&amp;                   IF(AND((OM$44-Sheep!$R$320-Sheep!$N$254                                )&gt;(OM$44-ON$44),(OM$44-Sheep!$R$320-Sheep!$N$254                                )&lt;=0),"WeanStd","")
&amp;                   IF(AND((OM$44-Sheep!$R$321-Sheep!$N$254                                )&gt;(OM$44-ON$44),(OM$44-Sheep!$R$321-Sheep!$N$254                                )&lt;=0),"WeanAlt1","")
&amp;                   IF(AND((OM$44-Sheep!$R$322-Sheep!$N$254                                )&gt;(OM$44-ON$44),(OM$44-Sheep!$R$322-Sheep!$N$254                                )&lt;=0),"WeanAlt2","")
&amp;IFERROR(IF(AND((OM$44-OM52                                                                                     )&gt;(OM$44-ON$44),(OM$44-OM52                                                                                     )&lt;=0),"Join-"    &amp;OM51,""),"")
&amp;IFERROR(IF(AND((OM$44-OM52-INDEX(Sheep!$V$327:$V$334,OM51,1))&gt;(OM$44-ON$44),(OM$44-OM52-INDEX(Sheep!$V$327:$V$334,OM51,1))&lt;=0),"Scan-"  &amp;OM51,""),"")
&amp;IFERROR(IF(AND((OM$44-OM52-150                                                                            )&gt;(OM$44-ON$44),(OM$44-OM52-150                                                                             )&lt;=0),"Birth-" &amp;OM51,""),"")
&amp;IFERROR(IF(AND((OM$44-OM52-150-Sheep!$R$320                                           )&gt;(OM$44-ON$44),(OM$44-OM52-150-Sheep!$R$320                                            )&lt;=0),"Wean-"&amp;OM51,""),"")
&amp;IFERROR(IF(AND((OM$44-OM52-150-Sheep!$R$321                                           )&gt;(OM$44-ON$44),(OM$44-OM52-150-Sheep!$R$321                                            )&lt;=0),"Alt1-"   &amp;OM51,""),"")
&amp;IFERROR(IF(AND((OM$44-OM52-150-Sheep!$R$322                                           )&gt;(OM$44-ON$44),(OM$44-OM52-150-Sheep!$R$322                                            )&lt;=0),"Alt2-"   &amp;OM51,""),"")</f>
        <v/>
      </c>
      <c r="ON53" s="440" t="str">
        <f xml:space="preserve">                    IF(AND((ON$44                                  -Sheep!$N$254                               )&gt;(ON$44-OO$44),(ON$44                                  -Sheep!$N$254                                )&lt;=0),"Born","")
&amp;                   IF(AND((ON$44-Sheep!$R$320-Sheep!$N$254                                )&gt;(ON$44-OO$44),(ON$44-Sheep!$R$320-Sheep!$N$254                                )&lt;=0),"WeanStd","")
&amp;                   IF(AND((ON$44-Sheep!$R$321-Sheep!$N$254                                )&gt;(ON$44-OO$44),(ON$44-Sheep!$R$321-Sheep!$N$254                                )&lt;=0),"WeanAlt1","")
&amp;                   IF(AND((ON$44-Sheep!$R$322-Sheep!$N$254                                )&gt;(ON$44-OO$44),(ON$44-Sheep!$R$322-Sheep!$N$254                                )&lt;=0),"WeanAlt2","")
&amp;IFERROR(IF(AND((ON$44-ON52                                                                                     )&gt;(ON$44-OO$44),(ON$44-ON52                                                                                     )&lt;=0),"Join-"    &amp;ON51,""),"")
&amp;IFERROR(IF(AND((ON$44-ON52-INDEX(Sheep!$V$327:$V$334,ON51,1))&gt;(ON$44-OO$44),(ON$44-ON52-INDEX(Sheep!$V$327:$V$334,ON51,1))&lt;=0),"Scan-"  &amp;ON51,""),"")
&amp;IFERROR(IF(AND((ON$44-ON52-150                                                                            )&gt;(ON$44-OO$44),(ON$44-ON52-150                                                                             )&lt;=0),"Birth-" &amp;ON51,""),"")
&amp;IFERROR(IF(AND((ON$44-ON52-150-Sheep!$R$320                                           )&gt;(ON$44-OO$44),(ON$44-ON52-150-Sheep!$R$320                                            )&lt;=0),"Wean-"&amp;ON51,""),"")
&amp;IFERROR(IF(AND((ON$44-ON52-150-Sheep!$R$321                                           )&gt;(ON$44-OO$44),(ON$44-ON52-150-Sheep!$R$321                                            )&lt;=0),"Alt1-"   &amp;ON51,""),"")
&amp;IFERROR(IF(AND((ON$44-ON52-150-Sheep!$R$322                                           )&gt;(ON$44-OO$44),(ON$44-ON52-150-Sheep!$R$322                                            )&lt;=0),"Alt2-"   &amp;ON51,""),"")</f>
        <v>Birth-7</v>
      </c>
      <c r="OO53" s="440" t="str">
        <f xml:space="preserve">                    IF(AND((OO$44                                  -Sheep!$N$254                               )&gt;(OO$44-OP$44),(OO$44                                  -Sheep!$N$254                                )&lt;=0),"Born","")
&amp;                   IF(AND((OO$44-Sheep!$R$320-Sheep!$N$254                                )&gt;(OO$44-OP$44),(OO$44-Sheep!$R$320-Sheep!$N$254                                )&lt;=0),"WeanStd","")
&amp;                   IF(AND((OO$44-Sheep!$R$321-Sheep!$N$254                                )&gt;(OO$44-OP$44),(OO$44-Sheep!$R$321-Sheep!$N$254                                )&lt;=0),"WeanAlt1","")
&amp;                   IF(AND((OO$44-Sheep!$R$322-Sheep!$N$254                                )&gt;(OO$44-OP$44),(OO$44-Sheep!$R$322-Sheep!$N$254                                )&lt;=0),"WeanAlt2","")
&amp;IFERROR(IF(AND((OO$44-OO52                                                                                     )&gt;(OO$44-OP$44),(OO$44-OO52                                                                                     )&lt;=0),"Join-"    &amp;OO51,""),"")
&amp;IFERROR(IF(AND((OO$44-OO52-INDEX(Sheep!$V$327:$V$334,OO51,1))&gt;(OO$44-OP$44),(OO$44-OO52-INDEX(Sheep!$V$327:$V$334,OO51,1))&lt;=0),"Scan-"  &amp;OO51,""),"")
&amp;IFERROR(IF(AND((OO$44-OO52-150                                                                            )&gt;(OO$44-OP$44),(OO$44-OO52-150                                                                             )&lt;=0),"Birth-" &amp;OO51,""),"")
&amp;IFERROR(IF(AND((OO$44-OO52-150-Sheep!$R$320                                           )&gt;(OO$44-OP$44),(OO$44-OO52-150-Sheep!$R$320                                            )&lt;=0),"Wean-"&amp;OO51,""),"")
&amp;IFERROR(IF(AND((OO$44-OO52-150-Sheep!$R$321                                           )&gt;(OO$44-OP$44),(OO$44-OO52-150-Sheep!$R$321                                            )&lt;=0),"Alt1-"   &amp;OO51,""),"")
&amp;IFERROR(IF(AND((OO$44-OO52-150-Sheep!$R$322                                           )&gt;(OO$44-OP$44),(OO$44-OO52-150-Sheep!$R$322                                            )&lt;=0),"Alt2-"   &amp;OO51,""),"")</f>
        <v/>
      </c>
      <c r="OP53" s="440" t="str">
        <f xml:space="preserve">                    IF(AND((OP$44                                  -Sheep!$N$254                               )&gt;(OP$44-OQ$44),(OP$44                                  -Sheep!$N$254                                )&lt;=0),"Born","")
&amp;                   IF(AND((OP$44-Sheep!$R$320-Sheep!$N$254                                )&gt;(OP$44-OQ$44),(OP$44-Sheep!$R$320-Sheep!$N$254                                )&lt;=0),"WeanStd","")
&amp;                   IF(AND((OP$44-Sheep!$R$321-Sheep!$N$254                                )&gt;(OP$44-OQ$44),(OP$44-Sheep!$R$321-Sheep!$N$254                                )&lt;=0),"WeanAlt1","")
&amp;                   IF(AND((OP$44-Sheep!$R$322-Sheep!$N$254                                )&gt;(OP$44-OQ$44),(OP$44-Sheep!$R$322-Sheep!$N$254                                )&lt;=0),"WeanAlt2","")
&amp;IFERROR(IF(AND((OP$44-OP52                                                                                     )&gt;(OP$44-OQ$44),(OP$44-OP52                                                                                     )&lt;=0),"Join-"    &amp;OP51,""),"")
&amp;IFERROR(IF(AND((OP$44-OP52-INDEX(Sheep!$V$327:$V$334,OP51,1))&gt;(OP$44-OQ$44),(OP$44-OP52-INDEX(Sheep!$V$327:$V$334,OP51,1))&lt;=0),"Scan-"  &amp;OP51,""),"")
&amp;IFERROR(IF(AND((OP$44-OP52-150                                                                            )&gt;(OP$44-OQ$44),(OP$44-OP52-150                                                                             )&lt;=0),"Birth-" &amp;OP51,""),"")
&amp;IFERROR(IF(AND((OP$44-OP52-150-Sheep!$R$320                                           )&gt;(OP$44-OQ$44),(OP$44-OP52-150-Sheep!$R$320                                            )&lt;=0),"Wean-"&amp;OP51,""),"")
&amp;IFERROR(IF(AND((OP$44-OP52-150-Sheep!$R$321                                           )&gt;(OP$44-OQ$44),(OP$44-OP52-150-Sheep!$R$321                                            )&lt;=0),"Alt1-"   &amp;OP51,""),"")
&amp;IFERROR(IF(AND((OP$44-OP52-150-Sheep!$R$322                                           )&gt;(OP$44-OQ$44),(OP$44-OP52-150-Sheep!$R$322                                            )&lt;=0),"Alt2-"   &amp;OP51,""),"")</f>
        <v/>
      </c>
      <c r="OQ53" s="440" t="str">
        <f xml:space="preserve">                    IF(AND((OQ$44                                  -Sheep!$N$254                               )&gt;(OQ$44-OR$44),(OQ$44                                  -Sheep!$N$254                                )&lt;=0),"Born","")
&amp;                   IF(AND((OQ$44-Sheep!$R$320-Sheep!$N$254                                )&gt;(OQ$44-OR$44),(OQ$44-Sheep!$R$320-Sheep!$N$254                                )&lt;=0),"WeanStd","")
&amp;                   IF(AND((OQ$44-Sheep!$R$321-Sheep!$N$254                                )&gt;(OQ$44-OR$44),(OQ$44-Sheep!$R$321-Sheep!$N$254                                )&lt;=0),"WeanAlt1","")
&amp;                   IF(AND((OQ$44-Sheep!$R$322-Sheep!$N$254                                )&gt;(OQ$44-OR$44),(OQ$44-Sheep!$R$322-Sheep!$N$254                                )&lt;=0),"WeanAlt2","")
&amp;IFERROR(IF(AND((OQ$44-OQ52                                                                                     )&gt;(OQ$44-OR$44),(OQ$44-OQ52                                                                                     )&lt;=0),"Join-"    &amp;OQ51,""),"")
&amp;IFERROR(IF(AND((OQ$44-OQ52-INDEX(Sheep!$V$327:$V$334,OQ51,1))&gt;(OQ$44-OR$44),(OQ$44-OQ52-INDEX(Sheep!$V$327:$V$334,OQ51,1))&lt;=0),"Scan-"  &amp;OQ51,""),"")
&amp;IFERROR(IF(AND((OQ$44-OQ52-150                                                                            )&gt;(OQ$44-OR$44),(OQ$44-OQ52-150                                                                             )&lt;=0),"Birth-" &amp;OQ51,""),"")
&amp;IFERROR(IF(AND((OQ$44-OQ52-150-Sheep!$R$320                                           )&gt;(OQ$44-OR$44),(OQ$44-OQ52-150-Sheep!$R$320                                            )&lt;=0),"Wean-"&amp;OQ51,""),"")
&amp;IFERROR(IF(AND((OQ$44-OQ52-150-Sheep!$R$321                                           )&gt;(OQ$44-OR$44),(OQ$44-OQ52-150-Sheep!$R$321                                            )&lt;=0),"Alt1-"   &amp;OQ51,""),"")
&amp;IFERROR(IF(AND((OQ$44-OQ52-150-Sheep!$R$322                                           )&gt;(OQ$44-OR$44),(OQ$44-OQ52-150-Sheep!$R$322                                            )&lt;=0),"Alt2-"   &amp;OQ51,""),"")</f>
        <v/>
      </c>
      <c r="OR53" s="440" t="str">
        <f xml:space="preserve">                    IF(AND((OR$44                                  -Sheep!$N$254                               )&gt;(OR$44-OS$44),(OR$44                                  -Sheep!$N$254                                )&lt;=0),"Born","")
&amp;                   IF(AND((OR$44-Sheep!$R$320-Sheep!$N$254                                )&gt;(OR$44-OS$44),(OR$44-Sheep!$R$320-Sheep!$N$254                                )&lt;=0),"WeanStd","")
&amp;                   IF(AND((OR$44-Sheep!$R$321-Sheep!$N$254                                )&gt;(OR$44-OS$44),(OR$44-Sheep!$R$321-Sheep!$N$254                                )&lt;=0),"WeanAlt1","")
&amp;                   IF(AND((OR$44-Sheep!$R$322-Sheep!$N$254                                )&gt;(OR$44-OS$44),(OR$44-Sheep!$R$322-Sheep!$N$254                                )&lt;=0),"WeanAlt2","")
&amp;IFERROR(IF(AND((OR$44-OR52                                                                                     )&gt;(OR$44-OS$44),(OR$44-OR52                                                                                     )&lt;=0),"Join-"    &amp;OR51,""),"")
&amp;IFERROR(IF(AND((OR$44-OR52-INDEX(Sheep!$V$327:$V$334,OR51,1))&gt;(OR$44-OS$44),(OR$44-OR52-INDEX(Sheep!$V$327:$V$334,OR51,1))&lt;=0),"Scan-"  &amp;OR51,""),"")
&amp;IFERROR(IF(AND((OR$44-OR52-150                                                                            )&gt;(OR$44-OS$44),(OR$44-OR52-150                                                                             )&lt;=0),"Birth-" &amp;OR51,""),"")
&amp;IFERROR(IF(AND((OR$44-OR52-150-Sheep!$R$320                                           )&gt;(OR$44-OS$44),(OR$44-OR52-150-Sheep!$R$320                                            )&lt;=0),"Wean-"&amp;OR51,""),"")
&amp;IFERROR(IF(AND((OR$44-OR52-150-Sheep!$R$321                                           )&gt;(OR$44-OS$44),(OR$44-OR52-150-Sheep!$R$321                                            )&lt;=0),"Alt1-"   &amp;OR51,""),"")
&amp;IFERROR(IF(AND((OR$44-OR52-150-Sheep!$R$322                                           )&gt;(OR$44-OS$44),(OR$44-OR52-150-Sheep!$R$322                                            )&lt;=0),"Alt2-"   &amp;OR51,""),"")</f>
        <v/>
      </c>
      <c r="OS53" s="440" t="str">
        <f xml:space="preserve">                    IF(AND((OS$44                                  -Sheep!$N$254                               )&gt;(OS$44-OT$44),(OS$44                                  -Sheep!$N$254                                )&lt;=0),"Born","")
&amp;                   IF(AND((OS$44-Sheep!$R$320-Sheep!$N$254                                )&gt;(OS$44-OT$44),(OS$44-Sheep!$R$320-Sheep!$N$254                                )&lt;=0),"WeanStd","")
&amp;                   IF(AND((OS$44-Sheep!$R$321-Sheep!$N$254                                )&gt;(OS$44-OT$44),(OS$44-Sheep!$R$321-Sheep!$N$254                                )&lt;=0),"WeanAlt1","")
&amp;                   IF(AND((OS$44-Sheep!$R$322-Sheep!$N$254                                )&gt;(OS$44-OT$44),(OS$44-Sheep!$R$322-Sheep!$N$254                                )&lt;=0),"WeanAlt2","")
&amp;IFERROR(IF(AND((OS$44-OS52                                                                                     )&gt;(OS$44-OT$44),(OS$44-OS52                                                                                     )&lt;=0),"Join-"    &amp;OS51,""),"")
&amp;IFERROR(IF(AND((OS$44-OS52-INDEX(Sheep!$V$327:$V$334,OS51,1))&gt;(OS$44-OT$44),(OS$44-OS52-INDEX(Sheep!$V$327:$V$334,OS51,1))&lt;=0),"Scan-"  &amp;OS51,""),"")
&amp;IFERROR(IF(AND((OS$44-OS52-150                                                                            )&gt;(OS$44-OT$44),(OS$44-OS52-150                                                                             )&lt;=0),"Birth-" &amp;OS51,""),"")
&amp;IFERROR(IF(AND((OS$44-OS52-150-Sheep!$R$320                                           )&gt;(OS$44-OT$44),(OS$44-OS52-150-Sheep!$R$320                                            )&lt;=0),"Wean-"&amp;OS51,""),"")
&amp;IFERROR(IF(AND((OS$44-OS52-150-Sheep!$R$321                                           )&gt;(OS$44-OT$44),(OS$44-OS52-150-Sheep!$R$321                                            )&lt;=0),"Alt1-"   &amp;OS51,""),"")
&amp;IFERROR(IF(AND((OS$44-OS52-150-Sheep!$R$322                                           )&gt;(OS$44-OT$44),(OS$44-OS52-150-Sheep!$R$322                                            )&lt;=0),"Alt2-"   &amp;OS51,""),"")</f>
        <v/>
      </c>
      <c r="OT53" s="440" t="str">
        <f xml:space="preserve">                    IF(AND((OT$44                                  -Sheep!$N$254                               )&gt;(OT$44-OU$44),(OT$44                                  -Sheep!$N$254                                )&lt;=0),"Born","")
&amp;                   IF(AND((OT$44-Sheep!$R$320-Sheep!$N$254                                )&gt;(OT$44-OU$44),(OT$44-Sheep!$R$320-Sheep!$N$254                                )&lt;=0),"WeanStd","")
&amp;                   IF(AND((OT$44-Sheep!$R$321-Sheep!$N$254                                )&gt;(OT$44-OU$44),(OT$44-Sheep!$R$321-Sheep!$N$254                                )&lt;=0),"WeanAlt1","")
&amp;                   IF(AND((OT$44-Sheep!$R$322-Sheep!$N$254                                )&gt;(OT$44-OU$44),(OT$44-Sheep!$R$322-Sheep!$N$254                                )&lt;=0),"WeanAlt2","")
&amp;IFERROR(IF(AND((OT$44-OT52                                                                                     )&gt;(OT$44-OU$44),(OT$44-OT52                                                                                     )&lt;=0),"Join-"    &amp;OT51,""),"")
&amp;IFERROR(IF(AND((OT$44-OT52-INDEX(Sheep!$V$327:$V$334,OT51,1))&gt;(OT$44-OU$44),(OT$44-OT52-INDEX(Sheep!$V$327:$V$334,OT51,1))&lt;=0),"Scan-"  &amp;OT51,""),"")
&amp;IFERROR(IF(AND((OT$44-OT52-150                                                                            )&gt;(OT$44-OU$44),(OT$44-OT52-150                                                                             )&lt;=0),"Birth-" &amp;OT51,""),"")
&amp;IFERROR(IF(AND((OT$44-OT52-150-Sheep!$R$320                                           )&gt;(OT$44-OU$44),(OT$44-OT52-150-Sheep!$R$320                                            )&lt;=0),"Wean-"&amp;OT51,""),"")
&amp;IFERROR(IF(AND((OT$44-OT52-150-Sheep!$R$321                                           )&gt;(OT$44-OU$44),(OT$44-OT52-150-Sheep!$R$321                                            )&lt;=0),"Alt1-"   &amp;OT51,""),"")
&amp;IFERROR(IF(AND((OT$44-OT52-150-Sheep!$R$322                                           )&gt;(OT$44-OU$44),(OT$44-OT52-150-Sheep!$R$322                                            )&lt;=0),"Alt2-"   &amp;OT51,""),"")</f>
        <v/>
      </c>
      <c r="OU53" s="440" t="str">
        <f xml:space="preserve">                    IF(AND((OU$44                                  -Sheep!$N$254                               )&gt;(OU$44-OV$44),(OU$44                                  -Sheep!$N$254                                )&lt;=0),"Born","")
&amp;                   IF(AND((OU$44-Sheep!$R$320-Sheep!$N$254                                )&gt;(OU$44-OV$44),(OU$44-Sheep!$R$320-Sheep!$N$254                                )&lt;=0),"WeanStd","")
&amp;                   IF(AND((OU$44-Sheep!$R$321-Sheep!$N$254                                )&gt;(OU$44-OV$44),(OU$44-Sheep!$R$321-Sheep!$N$254                                )&lt;=0),"WeanAlt1","")
&amp;                   IF(AND((OU$44-Sheep!$R$322-Sheep!$N$254                                )&gt;(OU$44-OV$44),(OU$44-Sheep!$R$322-Sheep!$N$254                                )&lt;=0),"WeanAlt2","")
&amp;IFERROR(IF(AND((OU$44-OU52                                                                                     )&gt;(OU$44-OV$44),(OU$44-OU52                                                                                     )&lt;=0),"Join-"    &amp;OU51,""),"")
&amp;IFERROR(IF(AND((OU$44-OU52-INDEX(Sheep!$V$327:$V$334,OU51,1))&gt;(OU$44-OV$44),(OU$44-OU52-INDEX(Sheep!$V$327:$V$334,OU51,1))&lt;=0),"Scan-"  &amp;OU51,""),"")
&amp;IFERROR(IF(AND((OU$44-OU52-150                                                                            )&gt;(OU$44-OV$44),(OU$44-OU52-150                                                                             )&lt;=0),"Birth-" &amp;OU51,""),"")
&amp;IFERROR(IF(AND((OU$44-OU52-150-Sheep!$R$320                                           )&gt;(OU$44-OV$44),(OU$44-OU52-150-Sheep!$R$320                                            )&lt;=0),"Wean-"&amp;OU51,""),"")
&amp;IFERROR(IF(AND((OU$44-OU52-150-Sheep!$R$321                                           )&gt;(OU$44-OV$44),(OU$44-OU52-150-Sheep!$R$321                                            )&lt;=0),"Alt1-"   &amp;OU51,""),"")
&amp;IFERROR(IF(AND((OU$44-OU52-150-Sheep!$R$322                                           )&gt;(OU$44-OV$44),(OU$44-OU52-150-Sheep!$R$322                                            )&lt;=0),"Alt2-"   &amp;OU51,""),"")</f>
        <v/>
      </c>
      <c r="OV53" s="440" t="str">
        <f xml:space="preserve">                    IF(AND((OV$44                                  -Sheep!$N$254                               )&gt;(OV$44-OW$44),(OV$44                                  -Sheep!$N$254                                )&lt;=0),"Born","")
&amp;                   IF(AND((OV$44-Sheep!$R$320-Sheep!$N$254                                )&gt;(OV$44-OW$44),(OV$44-Sheep!$R$320-Sheep!$N$254                                )&lt;=0),"WeanStd","")
&amp;                   IF(AND((OV$44-Sheep!$R$321-Sheep!$N$254                                )&gt;(OV$44-OW$44),(OV$44-Sheep!$R$321-Sheep!$N$254                                )&lt;=0),"WeanAlt1","")
&amp;                   IF(AND((OV$44-Sheep!$R$322-Sheep!$N$254                                )&gt;(OV$44-OW$44),(OV$44-Sheep!$R$322-Sheep!$N$254                                )&lt;=0),"WeanAlt2","")
&amp;IFERROR(IF(AND((OV$44-OV52                                                                                     )&gt;(OV$44-OW$44),(OV$44-OV52                                                                                     )&lt;=0),"Join-"    &amp;OV51,""),"")
&amp;IFERROR(IF(AND((OV$44-OV52-INDEX(Sheep!$V$327:$V$334,OV51,1))&gt;(OV$44-OW$44),(OV$44-OV52-INDEX(Sheep!$V$327:$V$334,OV51,1))&lt;=0),"Scan-"  &amp;OV51,""),"")
&amp;IFERROR(IF(AND((OV$44-OV52-150                                                                            )&gt;(OV$44-OW$44),(OV$44-OV52-150                                                                             )&lt;=0),"Birth-" &amp;OV51,""),"")
&amp;IFERROR(IF(AND((OV$44-OV52-150-Sheep!$R$320                                           )&gt;(OV$44-OW$44),(OV$44-OV52-150-Sheep!$R$320                                            )&lt;=0),"Wean-"&amp;OV51,""),"")
&amp;IFERROR(IF(AND((OV$44-OV52-150-Sheep!$R$321                                           )&gt;(OV$44-OW$44),(OV$44-OV52-150-Sheep!$R$321                                            )&lt;=0),"Alt1-"   &amp;OV51,""),"")
&amp;IFERROR(IF(AND((OV$44-OV52-150-Sheep!$R$322                                           )&gt;(OV$44-OW$44),(OV$44-OV52-150-Sheep!$R$322                                            )&lt;=0),"Alt2-"   &amp;OV51,""),"")</f>
        <v/>
      </c>
      <c r="OW53" s="440" t="str">
        <f xml:space="preserve">                    IF(AND((OW$44                                  -Sheep!$N$254                               )&gt;(OW$44-OX$44),(OW$44                                  -Sheep!$N$254                                )&lt;=0),"Born","")
&amp;                   IF(AND((OW$44-Sheep!$R$320-Sheep!$N$254                                )&gt;(OW$44-OX$44),(OW$44-Sheep!$R$320-Sheep!$N$254                                )&lt;=0),"WeanStd","")
&amp;                   IF(AND((OW$44-Sheep!$R$321-Sheep!$N$254                                )&gt;(OW$44-OX$44),(OW$44-Sheep!$R$321-Sheep!$N$254                                )&lt;=0),"WeanAlt1","")
&amp;                   IF(AND((OW$44-Sheep!$R$322-Sheep!$N$254                                )&gt;(OW$44-OX$44),(OW$44-Sheep!$R$322-Sheep!$N$254                                )&lt;=0),"WeanAlt2","")
&amp;IFERROR(IF(AND((OW$44-OW52                                                                                     )&gt;(OW$44-OX$44),(OW$44-OW52                                                                                     )&lt;=0),"Join-"    &amp;OW51,""),"")
&amp;IFERROR(IF(AND((OW$44-OW52-INDEX(Sheep!$V$327:$V$334,OW51,1))&gt;(OW$44-OX$44),(OW$44-OW52-INDEX(Sheep!$V$327:$V$334,OW51,1))&lt;=0),"Scan-"  &amp;OW51,""),"")
&amp;IFERROR(IF(AND((OW$44-OW52-150                                                                            )&gt;(OW$44-OX$44),(OW$44-OW52-150                                                                             )&lt;=0),"Birth-" &amp;OW51,""),"")
&amp;IFERROR(IF(AND((OW$44-OW52-150-Sheep!$R$320                                           )&gt;(OW$44-OX$44),(OW$44-OW52-150-Sheep!$R$320                                            )&lt;=0),"Wean-"&amp;OW51,""),"")
&amp;IFERROR(IF(AND((OW$44-OW52-150-Sheep!$R$321                                           )&gt;(OW$44-OX$44),(OW$44-OW52-150-Sheep!$R$321                                            )&lt;=0),"Alt1-"   &amp;OW51,""),"")
&amp;IFERROR(IF(AND((OW$44-OW52-150-Sheep!$R$322                                           )&gt;(OW$44-OX$44),(OW$44-OW52-150-Sheep!$R$322                                            )&lt;=0),"Alt2-"   &amp;OW51,""),"")</f>
        <v/>
      </c>
      <c r="OX53" s="440" t="str">
        <f xml:space="preserve">                    IF(AND((OX$44                                  -Sheep!$N$254                               )&gt;(OX$44-OY$44),(OX$44                                  -Sheep!$N$254                                )&lt;=0),"Born","")
&amp;                   IF(AND((OX$44-Sheep!$R$320-Sheep!$N$254                                )&gt;(OX$44-OY$44),(OX$44-Sheep!$R$320-Sheep!$N$254                                )&lt;=0),"WeanStd","")
&amp;                   IF(AND((OX$44-Sheep!$R$321-Sheep!$N$254                                )&gt;(OX$44-OY$44),(OX$44-Sheep!$R$321-Sheep!$N$254                                )&lt;=0),"WeanAlt1","")
&amp;                   IF(AND((OX$44-Sheep!$R$322-Sheep!$N$254                                )&gt;(OX$44-OY$44),(OX$44-Sheep!$R$322-Sheep!$N$254                                )&lt;=0),"WeanAlt2","")
&amp;IFERROR(IF(AND((OX$44-OX52                                                                                     )&gt;(OX$44-OY$44),(OX$44-OX52                                                                                     )&lt;=0),"Join-"    &amp;OX51,""),"")
&amp;IFERROR(IF(AND((OX$44-OX52-INDEX(Sheep!$V$327:$V$334,OX51,1))&gt;(OX$44-OY$44),(OX$44-OX52-INDEX(Sheep!$V$327:$V$334,OX51,1))&lt;=0),"Scan-"  &amp;OX51,""),"")
&amp;IFERROR(IF(AND((OX$44-OX52-150                                                                            )&gt;(OX$44-OY$44),(OX$44-OX52-150                                                                             )&lt;=0),"Birth-" &amp;OX51,""),"")
&amp;IFERROR(IF(AND((OX$44-OX52-150-Sheep!$R$320                                           )&gt;(OX$44-OY$44),(OX$44-OX52-150-Sheep!$R$320                                            )&lt;=0),"Wean-"&amp;OX51,""),"")
&amp;IFERROR(IF(AND((OX$44-OX52-150-Sheep!$R$321                                           )&gt;(OX$44-OY$44),(OX$44-OX52-150-Sheep!$R$321                                            )&lt;=0),"Alt1-"   &amp;OX51,""),"")
&amp;IFERROR(IF(AND((OX$44-OX52-150-Sheep!$R$322                                           )&gt;(OX$44-OY$44),(OX$44-OX52-150-Sheep!$R$322                                            )&lt;=0),"Alt2-"   &amp;OX51,""),"")</f>
        <v/>
      </c>
      <c r="OY53" s="440" t="str">
        <f xml:space="preserve">                    IF(AND((OY$44                                  -Sheep!$N$254                               )&gt;(OY$44-OZ$44),(OY$44                                  -Sheep!$N$254                                )&lt;=0),"Born","")
&amp;                   IF(AND((OY$44-Sheep!$R$320-Sheep!$N$254                                )&gt;(OY$44-OZ$44),(OY$44-Sheep!$R$320-Sheep!$N$254                                )&lt;=0),"WeanStd","")
&amp;                   IF(AND((OY$44-Sheep!$R$321-Sheep!$N$254                                )&gt;(OY$44-OZ$44),(OY$44-Sheep!$R$321-Sheep!$N$254                                )&lt;=0),"WeanAlt1","")
&amp;                   IF(AND((OY$44-Sheep!$R$322-Sheep!$N$254                                )&gt;(OY$44-OZ$44),(OY$44-Sheep!$R$322-Sheep!$N$254                                )&lt;=0),"WeanAlt2","")
&amp;IFERROR(IF(AND((OY$44-OY52                                                                                     )&gt;(OY$44-OZ$44),(OY$44-OY52                                                                                     )&lt;=0),"Join-"    &amp;OY51,""),"")
&amp;IFERROR(IF(AND((OY$44-OY52-INDEX(Sheep!$V$327:$V$334,OY51,1))&gt;(OY$44-OZ$44),(OY$44-OY52-INDEX(Sheep!$V$327:$V$334,OY51,1))&lt;=0),"Scan-"  &amp;OY51,""),"")
&amp;IFERROR(IF(AND((OY$44-OY52-150                                                                            )&gt;(OY$44-OZ$44),(OY$44-OY52-150                                                                             )&lt;=0),"Birth-" &amp;OY51,""),"")
&amp;IFERROR(IF(AND((OY$44-OY52-150-Sheep!$R$320                                           )&gt;(OY$44-OZ$44),(OY$44-OY52-150-Sheep!$R$320                                            )&lt;=0),"Wean-"&amp;OY51,""),"")
&amp;IFERROR(IF(AND((OY$44-OY52-150-Sheep!$R$321                                           )&gt;(OY$44-OZ$44),(OY$44-OY52-150-Sheep!$R$321                                            )&lt;=0),"Alt1-"   &amp;OY51,""),"")
&amp;IFERROR(IF(AND((OY$44-OY52-150-Sheep!$R$322                                           )&gt;(OY$44-OZ$44),(OY$44-OY52-150-Sheep!$R$322                                            )&lt;=0),"Alt2-"   &amp;OY51,""),"")</f>
        <v/>
      </c>
      <c r="OZ53" s="440" t="str">
        <f xml:space="preserve">                    IF(AND((OZ$44                                  -Sheep!$N$254                               )&gt;(OZ$44-PA$44),(OZ$44                                  -Sheep!$N$254                                )&lt;=0),"Born","")
&amp;                   IF(AND((OZ$44-Sheep!$R$320-Sheep!$N$254                                )&gt;(OZ$44-PA$44),(OZ$44-Sheep!$R$320-Sheep!$N$254                                )&lt;=0),"WeanStd","")
&amp;                   IF(AND((OZ$44-Sheep!$R$321-Sheep!$N$254                                )&gt;(OZ$44-PA$44),(OZ$44-Sheep!$R$321-Sheep!$N$254                                )&lt;=0),"WeanAlt1","")
&amp;                   IF(AND((OZ$44-Sheep!$R$322-Sheep!$N$254                                )&gt;(OZ$44-PA$44),(OZ$44-Sheep!$R$322-Sheep!$N$254                                )&lt;=0),"WeanAlt2","")
&amp;IFERROR(IF(AND((OZ$44-OZ52                                                                                     )&gt;(OZ$44-PA$44),(OZ$44-OZ52                                                                                     )&lt;=0),"Join-"    &amp;OZ51,""),"")
&amp;IFERROR(IF(AND((OZ$44-OZ52-INDEX(Sheep!$V$327:$V$334,OZ51,1))&gt;(OZ$44-PA$44),(OZ$44-OZ52-INDEX(Sheep!$V$327:$V$334,OZ51,1))&lt;=0),"Scan-"  &amp;OZ51,""),"")
&amp;IFERROR(IF(AND((OZ$44-OZ52-150                                                                            )&gt;(OZ$44-PA$44),(OZ$44-OZ52-150                                                                             )&lt;=0),"Birth-" &amp;OZ51,""),"")
&amp;IFERROR(IF(AND((OZ$44-OZ52-150-Sheep!$R$320                                           )&gt;(OZ$44-PA$44),(OZ$44-OZ52-150-Sheep!$R$320                                            )&lt;=0),"Wean-"&amp;OZ51,""),"")
&amp;IFERROR(IF(AND((OZ$44-OZ52-150-Sheep!$R$321                                           )&gt;(OZ$44-PA$44),(OZ$44-OZ52-150-Sheep!$R$321                                            )&lt;=0),"Alt1-"   &amp;OZ51,""),"")
&amp;IFERROR(IF(AND((OZ$44-OZ52-150-Sheep!$R$322                                           )&gt;(OZ$44-PA$44),(OZ$44-OZ52-150-Sheep!$R$322                                            )&lt;=0),"Alt2-"   &amp;OZ51,""),"")</f>
        <v/>
      </c>
      <c r="PA53" s="440" t="str">
        <f xml:space="preserve">                    IF(AND((PA$44                                  -Sheep!$N$254                               )&gt;(PA$44-PB$44),(PA$44                                  -Sheep!$N$254                                )&lt;=0),"Born","")
&amp;                   IF(AND((PA$44-Sheep!$R$320-Sheep!$N$254                                )&gt;(PA$44-PB$44),(PA$44-Sheep!$R$320-Sheep!$N$254                                )&lt;=0),"WeanStd","")
&amp;                   IF(AND((PA$44-Sheep!$R$321-Sheep!$N$254                                )&gt;(PA$44-PB$44),(PA$44-Sheep!$R$321-Sheep!$N$254                                )&lt;=0),"WeanAlt1","")
&amp;                   IF(AND((PA$44-Sheep!$R$322-Sheep!$N$254                                )&gt;(PA$44-PB$44),(PA$44-Sheep!$R$322-Sheep!$N$254                                )&lt;=0),"WeanAlt2","")
&amp;IFERROR(IF(AND((PA$44-PA52                                                                                     )&gt;(PA$44-PB$44),(PA$44-PA52                                                                                     )&lt;=0),"Join-"    &amp;PA51,""),"")
&amp;IFERROR(IF(AND((PA$44-PA52-INDEX(Sheep!$V$327:$V$334,PA51,1))&gt;(PA$44-PB$44),(PA$44-PA52-INDEX(Sheep!$V$327:$V$334,PA51,1))&lt;=0),"Scan-"  &amp;PA51,""),"")
&amp;IFERROR(IF(AND((PA$44-PA52-150                                                                            )&gt;(PA$44-PB$44),(PA$44-PA52-150                                                                             )&lt;=0),"Birth-" &amp;PA51,""),"")
&amp;IFERROR(IF(AND((PA$44-PA52-150-Sheep!$R$320                                           )&gt;(PA$44-PB$44),(PA$44-PA52-150-Sheep!$R$320                                            )&lt;=0),"Wean-"&amp;PA51,""),"")
&amp;IFERROR(IF(AND((PA$44-PA52-150-Sheep!$R$321                                           )&gt;(PA$44-PB$44),(PA$44-PA52-150-Sheep!$R$321                                            )&lt;=0),"Alt1-"   &amp;PA51,""),"")
&amp;IFERROR(IF(AND((PA$44-PA52-150-Sheep!$R$322                                           )&gt;(PA$44-PB$44),(PA$44-PA52-150-Sheep!$R$322                                            )&lt;=0),"Alt2-"   &amp;PA51,""),"")</f>
        <v>Wean-7</v>
      </c>
      <c r="PB53" s="440" t="str">
        <f xml:space="preserve">                    IF(AND((PB$44                                  -Sheep!$N$254                               )&gt;(PB$44-PC$44),(PB$44                                  -Sheep!$N$254                                )&lt;=0),"Born","")
&amp;                   IF(AND((PB$44-Sheep!$R$320-Sheep!$N$254                                )&gt;(PB$44-PC$44),(PB$44-Sheep!$R$320-Sheep!$N$254                                )&lt;=0),"WeanStd","")
&amp;                   IF(AND((PB$44-Sheep!$R$321-Sheep!$N$254                                )&gt;(PB$44-PC$44),(PB$44-Sheep!$R$321-Sheep!$N$254                                )&lt;=0),"WeanAlt1","")
&amp;                   IF(AND((PB$44-Sheep!$R$322-Sheep!$N$254                                )&gt;(PB$44-PC$44),(PB$44-Sheep!$R$322-Sheep!$N$254                                )&lt;=0),"WeanAlt2","")
&amp;IFERROR(IF(AND((PB$44-PB52                                                                                     )&gt;(PB$44-PC$44),(PB$44-PB52                                                                                     )&lt;=0),"Join-"    &amp;PB51,""),"")
&amp;IFERROR(IF(AND((PB$44-PB52-INDEX(Sheep!$V$327:$V$334,PB51,1))&gt;(PB$44-PC$44),(PB$44-PB52-INDEX(Sheep!$V$327:$V$334,PB51,1))&lt;=0),"Scan-"  &amp;PB51,""),"")
&amp;IFERROR(IF(AND((PB$44-PB52-150                                                                            )&gt;(PB$44-PC$44),(PB$44-PB52-150                                                                             )&lt;=0),"Birth-" &amp;PB51,""),"")
&amp;IFERROR(IF(AND((PB$44-PB52-150-Sheep!$R$320                                           )&gt;(PB$44-PC$44),(PB$44-PB52-150-Sheep!$R$320                                            )&lt;=0),"Wean-"&amp;PB51,""),"")
&amp;IFERROR(IF(AND((PB$44-PB52-150-Sheep!$R$321                                           )&gt;(PB$44-PC$44),(PB$44-PB52-150-Sheep!$R$321                                            )&lt;=0),"Alt1-"   &amp;PB51,""),"")
&amp;IFERROR(IF(AND((PB$44-PB52-150-Sheep!$R$322                                           )&gt;(PB$44-PC$44),(PB$44-PB52-150-Sheep!$R$322                                            )&lt;=0),"Alt2-"   &amp;PB51,""),"")</f>
        <v/>
      </c>
      <c r="PC53" s="440" t="str">
        <f xml:space="preserve">                    IF(AND((PC$44                                  -Sheep!$N$254                               )&gt;(PC$44-PD$44),(PC$44                                  -Sheep!$N$254                                )&lt;=0),"Born","")
&amp;                   IF(AND((PC$44-Sheep!$R$320-Sheep!$N$254                                )&gt;(PC$44-PD$44),(PC$44-Sheep!$R$320-Sheep!$N$254                                )&lt;=0),"WeanStd","")
&amp;                   IF(AND((PC$44-Sheep!$R$321-Sheep!$N$254                                )&gt;(PC$44-PD$44),(PC$44-Sheep!$R$321-Sheep!$N$254                                )&lt;=0),"WeanAlt1","")
&amp;                   IF(AND((PC$44-Sheep!$R$322-Sheep!$N$254                                )&gt;(PC$44-PD$44),(PC$44-Sheep!$R$322-Sheep!$N$254                                )&lt;=0),"WeanAlt2","")
&amp;IFERROR(IF(AND((PC$44-PC52                                                                                     )&gt;(PC$44-PD$44),(PC$44-PC52                                                                                     )&lt;=0),"Join-"    &amp;PC51,""),"")
&amp;IFERROR(IF(AND((PC$44-PC52-INDEX(Sheep!$V$327:$V$334,PC51,1))&gt;(PC$44-PD$44),(PC$44-PC52-INDEX(Sheep!$V$327:$V$334,PC51,1))&lt;=0),"Scan-"  &amp;PC51,""),"")
&amp;IFERROR(IF(AND((PC$44-PC52-150                                                                            )&gt;(PC$44-PD$44),(PC$44-PC52-150                                                                             )&lt;=0),"Birth-" &amp;PC51,""),"")
&amp;IFERROR(IF(AND((PC$44-PC52-150-Sheep!$R$320                                           )&gt;(PC$44-PD$44),(PC$44-PC52-150-Sheep!$R$320                                            )&lt;=0),"Wean-"&amp;PC51,""),"")
&amp;IFERROR(IF(AND((PC$44-PC52-150-Sheep!$R$321                                           )&gt;(PC$44-PD$44),(PC$44-PC52-150-Sheep!$R$321                                            )&lt;=0),"Alt1-"   &amp;PC51,""),"")
&amp;IFERROR(IF(AND((PC$44-PC52-150-Sheep!$R$322                                           )&gt;(PC$44-PD$44),(PC$44-PC52-150-Sheep!$R$322                                            )&lt;=0),"Alt2-"   &amp;PC51,""),"")</f>
        <v/>
      </c>
      <c r="PD53" s="440" t="str">
        <f xml:space="preserve">                    IF(AND((PD$44                                  -Sheep!$N$254                               )&gt;(PD$44-PE$44),(PD$44                                  -Sheep!$N$254                                )&lt;=0),"Born","")
&amp;                   IF(AND((PD$44-Sheep!$R$320-Sheep!$N$254                                )&gt;(PD$44-PE$44),(PD$44-Sheep!$R$320-Sheep!$N$254                                )&lt;=0),"WeanStd","")
&amp;                   IF(AND((PD$44-Sheep!$R$321-Sheep!$N$254                                )&gt;(PD$44-PE$44),(PD$44-Sheep!$R$321-Sheep!$N$254                                )&lt;=0),"WeanAlt1","")
&amp;                   IF(AND((PD$44-Sheep!$R$322-Sheep!$N$254                                )&gt;(PD$44-PE$44),(PD$44-Sheep!$R$322-Sheep!$N$254                                )&lt;=0),"WeanAlt2","")
&amp;IFERROR(IF(AND((PD$44-PD52                                                                                     )&gt;(PD$44-PE$44),(PD$44-PD52                                                                                     )&lt;=0),"Join-"    &amp;PD51,""),"")
&amp;IFERROR(IF(AND((PD$44-PD52-INDEX(Sheep!$V$327:$V$334,PD51,1))&gt;(PD$44-PE$44),(PD$44-PD52-INDEX(Sheep!$V$327:$V$334,PD51,1))&lt;=0),"Scan-"  &amp;PD51,""),"")
&amp;IFERROR(IF(AND((PD$44-PD52-150                                                                            )&gt;(PD$44-PE$44),(PD$44-PD52-150                                                                             )&lt;=0),"Birth-" &amp;PD51,""),"")
&amp;IFERROR(IF(AND((PD$44-PD52-150-Sheep!$R$320                                           )&gt;(PD$44-PE$44),(PD$44-PD52-150-Sheep!$R$320                                            )&lt;=0),"Wean-"&amp;PD51,""),"")
&amp;IFERROR(IF(AND((PD$44-PD52-150-Sheep!$R$321                                           )&gt;(PD$44-PE$44),(PD$44-PD52-150-Sheep!$R$321                                            )&lt;=0),"Alt1-"   &amp;PD51,""),"")
&amp;IFERROR(IF(AND((PD$44-PD52-150-Sheep!$R$322                                           )&gt;(PD$44-PE$44),(PD$44-PD52-150-Sheep!$R$322                                            )&lt;=0),"Alt2-"   &amp;PD51,""),"")</f>
        <v/>
      </c>
      <c r="PE53" s="440" t="str">
        <f xml:space="preserve">                    IF(AND((PE$44                                  -Sheep!$N$254                               )&gt;(PE$44-PF$44),(PE$44                                  -Sheep!$N$254                                )&lt;=0),"Born","")
&amp;                   IF(AND((PE$44-Sheep!$R$320-Sheep!$N$254                                )&gt;(PE$44-PF$44),(PE$44-Sheep!$R$320-Sheep!$N$254                                )&lt;=0),"WeanStd","")
&amp;                   IF(AND((PE$44-Sheep!$R$321-Sheep!$N$254                                )&gt;(PE$44-PF$44),(PE$44-Sheep!$R$321-Sheep!$N$254                                )&lt;=0),"WeanAlt1","")
&amp;                   IF(AND((PE$44-Sheep!$R$322-Sheep!$N$254                                )&gt;(PE$44-PF$44),(PE$44-Sheep!$R$322-Sheep!$N$254                                )&lt;=0),"WeanAlt2","")
&amp;IFERROR(IF(AND((PE$44-PE52                                                                                     )&gt;(PE$44-PF$44),(PE$44-PE52                                                                                     )&lt;=0),"Join-"    &amp;PE51,""),"")
&amp;IFERROR(IF(AND((PE$44-PE52-INDEX(Sheep!$V$327:$V$334,PE51,1))&gt;(PE$44-PF$44),(PE$44-PE52-INDEX(Sheep!$V$327:$V$334,PE51,1))&lt;=0),"Scan-"  &amp;PE51,""),"")
&amp;IFERROR(IF(AND((PE$44-PE52-150                                                                            )&gt;(PE$44-PF$44),(PE$44-PE52-150                                                                             )&lt;=0),"Birth-" &amp;PE51,""),"")
&amp;IFERROR(IF(AND((PE$44-PE52-150-Sheep!$R$320                                           )&gt;(PE$44-PF$44),(PE$44-PE52-150-Sheep!$R$320                                            )&lt;=0),"Wean-"&amp;PE51,""),"")
&amp;IFERROR(IF(AND((PE$44-PE52-150-Sheep!$R$321                                           )&gt;(PE$44-PF$44),(PE$44-PE52-150-Sheep!$R$321                                            )&lt;=0),"Alt1-"   &amp;PE51,""),"")
&amp;IFERROR(IF(AND((PE$44-PE52-150-Sheep!$R$322                                           )&gt;(PE$44-PF$44),(PE$44-PE52-150-Sheep!$R$322                                            )&lt;=0),"Alt2-"   &amp;PE51,""),"")</f>
        <v>Alt1-7</v>
      </c>
      <c r="PF53" s="440" t="str">
        <f xml:space="preserve">                    IF(AND((PF$44                                  -Sheep!$N$254                               )&gt;(PF$44-PG$44),(PF$44                                  -Sheep!$N$254                                )&lt;=0),"Born","")
&amp;                   IF(AND((PF$44-Sheep!$R$320-Sheep!$N$254                                )&gt;(PF$44-PG$44),(PF$44-Sheep!$R$320-Sheep!$N$254                                )&lt;=0),"WeanStd","")
&amp;                   IF(AND((PF$44-Sheep!$R$321-Sheep!$N$254                                )&gt;(PF$44-PG$44),(PF$44-Sheep!$R$321-Sheep!$N$254                                )&lt;=0),"WeanAlt1","")
&amp;                   IF(AND((PF$44-Sheep!$R$322-Sheep!$N$254                                )&gt;(PF$44-PG$44),(PF$44-Sheep!$R$322-Sheep!$N$254                                )&lt;=0),"WeanAlt2","")
&amp;IFERROR(IF(AND((PF$44-PF52                                                                                     )&gt;(PF$44-PG$44),(PF$44-PF52                                                                                     )&lt;=0),"Join-"    &amp;PF51,""),"")
&amp;IFERROR(IF(AND((PF$44-PF52-INDEX(Sheep!$V$327:$V$334,PF51,1))&gt;(PF$44-PG$44),(PF$44-PF52-INDEX(Sheep!$V$327:$V$334,PF51,1))&lt;=0),"Scan-"  &amp;PF51,""),"")
&amp;IFERROR(IF(AND((PF$44-PF52-150                                                                            )&gt;(PF$44-PG$44),(PF$44-PF52-150                                                                             )&lt;=0),"Birth-" &amp;PF51,""),"")
&amp;IFERROR(IF(AND((PF$44-PF52-150-Sheep!$R$320                                           )&gt;(PF$44-PG$44),(PF$44-PF52-150-Sheep!$R$320                                            )&lt;=0),"Wean-"&amp;PF51,""),"")
&amp;IFERROR(IF(AND((PF$44-PF52-150-Sheep!$R$321                                           )&gt;(PF$44-PG$44),(PF$44-PF52-150-Sheep!$R$321                                            )&lt;=0),"Alt1-"   &amp;PF51,""),"")
&amp;IFERROR(IF(AND((PF$44-PF52-150-Sheep!$R$322                                           )&gt;(PF$44-PG$44),(PF$44-PF52-150-Sheep!$R$322                                            )&lt;=0),"Alt2-"   &amp;PF51,""),"")</f>
        <v/>
      </c>
      <c r="PG53" s="440" t="str">
        <f xml:space="preserve">                    IF(AND((PG$44                                  -Sheep!$N$254                               )&gt;(PG$44-PH$44),(PG$44                                  -Sheep!$N$254                                )&lt;=0),"Born","")
&amp;                   IF(AND((PG$44-Sheep!$R$320-Sheep!$N$254                                )&gt;(PG$44-PH$44),(PG$44-Sheep!$R$320-Sheep!$N$254                                )&lt;=0),"WeanStd","")
&amp;                   IF(AND((PG$44-Sheep!$R$321-Sheep!$N$254                                )&gt;(PG$44-PH$44),(PG$44-Sheep!$R$321-Sheep!$N$254                                )&lt;=0),"WeanAlt1","")
&amp;                   IF(AND((PG$44-Sheep!$R$322-Sheep!$N$254                                )&gt;(PG$44-PH$44),(PG$44-Sheep!$R$322-Sheep!$N$254                                )&lt;=0),"WeanAlt2","")
&amp;IFERROR(IF(AND((PG$44-PG52                                                                                     )&gt;(PG$44-PH$44),(PG$44-PG52                                                                                     )&lt;=0),"Join-"    &amp;PG51,""),"")
&amp;IFERROR(IF(AND((PG$44-PG52-INDEX(Sheep!$V$327:$V$334,PG51,1))&gt;(PG$44-PH$44),(PG$44-PG52-INDEX(Sheep!$V$327:$V$334,PG51,1))&lt;=0),"Scan-"  &amp;PG51,""),"")
&amp;IFERROR(IF(AND((PG$44-PG52-150                                                                            )&gt;(PG$44-PH$44),(PG$44-PG52-150                                                                             )&lt;=0),"Birth-" &amp;PG51,""),"")
&amp;IFERROR(IF(AND((PG$44-PG52-150-Sheep!$R$320                                           )&gt;(PG$44-PH$44),(PG$44-PG52-150-Sheep!$R$320                                            )&lt;=0),"Wean-"&amp;PG51,""),"")
&amp;IFERROR(IF(AND((PG$44-PG52-150-Sheep!$R$321                                           )&gt;(PG$44-PH$44),(PG$44-PG52-150-Sheep!$R$321                                            )&lt;=0),"Alt1-"   &amp;PG51,""),"")
&amp;IFERROR(IF(AND((PG$44-PG52-150-Sheep!$R$322                                           )&gt;(PG$44-PH$44),(PG$44-PG52-150-Sheep!$R$322                                            )&lt;=0),"Alt2-"   &amp;PG51,""),"")</f>
        <v/>
      </c>
      <c r="PH53" s="440" t="str">
        <f xml:space="preserve">                    IF(AND((PH$44                                  -Sheep!$N$254                               )&gt;(PH$44-PI$44),(PH$44                                  -Sheep!$N$254                                )&lt;=0),"Born","")
&amp;                   IF(AND((PH$44-Sheep!$R$320-Sheep!$N$254                                )&gt;(PH$44-PI$44),(PH$44-Sheep!$R$320-Sheep!$N$254                                )&lt;=0),"WeanStd","")
&amp;                   IF(AND((PH$44-Sheep!$R$321-Sheep!$N$254                                )&gt;(PH$44-PI$44),(PH$44-Sheep!$R$321-Sheep!$N$254                                )&lt;=0),"WeanAlt1","")
&amp;                   IF(AND((PH$44-Sheep!$R$322-Sheep!$N$254                                )&gt;(PH$44-PI$44),(PH$44-Sheep!$R$322-Sheep!$N$254                                )&lt;=0),"WeanAlt2","")
&amp;IFERROR(IF(AND((PH$44-PH52                                                                                     )&gt;(PH$44-PI$44),(PH$44-PH52                                                                                     )&lt;=0),"Join-"    &amp;PH51,""),"")
&amp;IFERROR(IF(AND((PH$44-PH52-INDEX(Sheep!$V$327:$V$334,PH51,1))&gt;(PH$44-PI$44),(PH$44-PH52-INDEX(Sheep!$V$327:$V$334,PH51,1))&lt;=0),"Scan-"  &amp;PH51,""),"")
&amp;IFERROR(IF(AND((PH$44-PH52-150                                                                            )&gt;(PH$44-PI$44),(PH$44-PH52-150                                                                             )&lt;=0),"Birth-" &amp;PH51,""),"")
&amp;IFERROR(IF(AND((PH$44-PH52-150-Sheep!$R$320                                           )&gt;(PH$44-PI$44),(PH$44-PH52-150-Sheep!$R$320                                            )&lt;=0),"Wean-"&amp;PH51,""),"")
&amp;IFERROR(IF(AND((PH$44-PH52-150-Sheep!$R$321                                           )&gt;(PH$44-PI$44),(PH$44-PH52-150-Sheep!$R$321                                            )&lt;=0),"Alt1-"   &amp;PH51,""),"")
&amp;IFERROR(IF(AND((PH$44-PH52-150-Sheep!$R$322                                           )&gt;(PH$44-PI$44),(PH$44-PH52-150-Sheep!$R$322                                            )&lt;=0),"Alt2-"   &amp;PH51,""),"")</f>
        <v/>
      </c>
      <c r="PI53" s="440" t="str">
        <f xml:space="preserve">                    IF(AND((PI$44                                  -Sheep!$N$254                               )&gt;(PI$44-PJ$44),(PI$44                                  -Sheep!$N$254                                )&lt;=0),"Born","")
&amp;                   IF(AND((PI$44-Sheep!$R$320-Sheep!$N$254                                )&gt;(PI$44-PJ$44),(PI$44-Sheep!$R$320-Sheep!$N$254                                )&lt;=0),"WeanStd","")
&amp;                   IF(AND((PI$44-Sheep!$R$321-Sheep!$N$254                                )&gt;(PI$44-PJ$44),(PI$44-Sheep!$R$321-Sheep!$N$254                                )&lt;=0),"WeanAlt1","")
&amp;                   IF(AND((PI$44-Sheep!$R$322-Sheep!$N$254                                )&gt;(PI$44-PJ$44),(PI$44-Sheep!$R$322-Sheep!$N$254                                )&lt;=0),"WeanAlt2","")
&amp;IFERROR(IF(AND((PI$44-PI52                                                                                     )&gt;(PI$44-PJ$44),(PI$44-PI52                                                                                     )&lt;=0),"Join-"    &amp;PI51,""),"")
&amp;IFERROR(IF(AND((PI$44-PI52-INDEX(Sheep!$V$327:$V$334,PI51,1))&gt;(PI$44-PJ$44),(PI$44-PI52-INDEX(Sheep!$V$327:$V$334,PI51,1))&lt;=0),"Scan-"  &amp;PI51,""),"")
&amp;IFERROR(IF(AND((PI$44-PI52-150                                                                            )&gt;(PI$44-PJ$44),(PI$44-PI52-150                                                                             )&lt;=0),"Birth-" &amp;PI51,""),"")
&amp;IFERROR(IF(AND((PI$44-PI52-150-Sheep!$R$320                                           )&gt;(PI$44-PJ$44),(PI$44-PI52-150-Sheep!$R$320                                            )&lt;=0),"Wean-"&amp;PI51,""),"")
&amp;IFERROR(IF(AND((PI$44-PI52-150-Sheep!$R$321                                           )&gt;(PI$44-PJ$44),(PI$44-PI52-150-Sheep!$R$321                                            )&lt;=0),"Alt1-"   &amp;PI51,""),"")
&amp;IFERROR(IF(AND((PI$44-PI52-150-Sheep!$R$322                                           )&gt;(PI$44-PJ$44),(PI$44-PI52-150-Sheep!$R$322                                            )&lt;=0),"Alt2-"   &amp;PI51,""),"")</f>
        <v>Alt2-7</v>
      </c>
      <c r="PJ53" s="440" t="str">
        <f xml:space="preserve">                    IF(AND((PJ$44                                  -Sheep!$N$254                               )&gt;(PJ$44-PK$44),(PJ$44                                  -Sheep!$N$254                                )&lt;=0),"Born","")
&amp;                   IF(AND((PJ$44-Sheep!$R$320-Sheep!$N$254                                )&gt;(PJ$44-PK$44),(PJ$44-Sheep!$R$320-Sheep!$N$254                                )&lt;=0),"WeanStd","")
&amp;                   IF(AND((PJ$44-Sheep!$R$321-Sheep!$N$254                                )&gt;(PJ$44-PK$44),(PJ$44-Sheep!$R$321-Sheep!$N$254                                )&lt;=0),"WeanAlt1","")
&amp;                   IF(AND((PJ$44-Sheep!$R$322-Sheep!$N$254                                )&gt;(PJ$44-PK$44),(PJ$44-Sheep!$R$322-Sheep!$N$254                                )&lt;=0),"WeanAlt2","")
&amp;IFERROR(IF(AND((PJ$44-PJ52                                                                                     )&gt;(PJ$44-PK$44),(PJ$44-PJ52                                                                                     )&lt;=0),"Join-"    &amp;PJ51,""),"")
&amp;IFERROR(IF(AND((PJ$44-PJ52-INDEX(Sheep!$V$327:$V$334,PJ51,1))&gt;(PJ$44-PK$44),(PJ$44-PJ52-INDEX(Sheep!$V$327:$V$334,PJ51,1))&lt;=0),"Scan-"  &amp;PJ51,""),"")
&amp;IFERROR(IF(AND((PJ$44-PJ52-150                                                                            )&gt;(PJ$44-PK$44),(PJ$44-PJ52-150                                                                             )&lt;=0),"Birth-" &amp;PJ51,""),"")
&amp;IFERROR(IF(AND((PJ$44-PJ52-150-Sheep!$R$320                                           )&gt;(PJ$44-PK$44),(PJ$44-PJ52-150-Sheep!$R$320                                            )&lt;=0),"Wean-"&amp;PJ51,""),"")
&amp;IFERROR(IF(AND((PJ$44-PJ52-150-Sheep!$R$321                                           )&gt;(PJ$44-PK$44),(PJ$44-PJ52-150-Sheep!$R$321                                            )&lt;=0),"Alt1-"   &amp;PJ51,""),"")
&amp;IFERROR(IF(AND((PJ$44-PJ52-150-Sheep!$R$322                                           )&gt;(PJ$44-PK$44),(PJ$44-PJ52-150-Sheep!$R$322                                            )&lt;=0),"Alt2-"   &amp;PJ51,""),"")</f>
        <v/>
      </c>
      <c r="PK53" s="440" t="str">
        <f xml:space="preserve">                    IF(AND((PK$44                                  -Sheep!$N$254                               )&gt;(PK$44-PL$44),(PK$44                                  -Sheep!$N$254                                )&lt;=0),"Born","")
&amp;                   IF(AND((PK$44-Sheep!$R$320-Sheep!$N$254                                )&gt;(PK$44-PL$44),(PK$44-Sheep!$R$320-Sheep!$N$254                                )&lt;=0),"WeanStd","")
&amp;                   IF(AND((PK$44-Sheep!$R$321-Sheep!$N$254                                )&gt;(PK$44-PL$44),(PK$44-Sheep!$R$321-Sheep!$N$254                                )&lt;=0),"WeanAlt1","")
&amp;                   IF(AND((PK$44-Sheep!$R$322-Sheep!$N$254                                )&gt;(PK$44-PL$44),(PK$44-Sheep!$R$322-Sheep!$N$254                                )&lt;=0),"WeanAlt2","")
&amp;IFERROR(IF(AND((PK$44-PK52                                                                                     )&gt;(PK$44-PL$44),(PK$44-PK52                                                                                     )&lt;=0),"Join-"    &amp;PK51,""),"")
&amp;IFERROR(IF(AND((PK$44-PK52-INDEX(Sheep!$V$327:$V$334,PK51,1))&gt;(PK$44-PL$44),(PK$44-PK52-INDEX(Sheep!$V$327:$V$334,PK51,1))&lt;=0),"Scan-"  &amp;PK51,""),"")
&amp;IFERROR(IF(AND((PK$44-PK52-150                                                                            )&gt;(PK$44-PL$44),(PK$44-PK52-150                                                                             )&lt;=0),"Birth-" &amp;PK51,""),"")
&amp;IFERROR(IF(AND((PK$44-PK52-150-Sheep!$R$320                                           )&gt;(PK$44-PL$44),(PK$44-PK52-150-Sheep!$R$320                                            )&lt;=0),"Wean-"&amp;PK51,""),"")
&amp;IFERROR(IF(AND((PK$44-PK52-150-Sheep!$R$321                                           )&gt;(PK$44-PL$44),(PK$44-PK52-150-Sheep!$R$321                                            )&lt;=0),"Alt1-"   &amp;PK51,""),"")
&amp;IFERROR(IF(AND((PK$44-PK52-150-Sheep!$R$322                                           )&gt;(PK$44-PL$44),(PK$44-PK52-150-Sheep!$R$322                                            )&lt;=0),"Alt2-"   &amp;PK51,""),"")</f>
        <v/>
      </c>
      <c r="PL53" s="440" t="str">
        <f xml:space="preserve">                    IF(AND((PL$44                                  -Sheep!$N$254                               )&gt;(PL$44-PM$44),(PL$44                                  -Sheep!$N$254                                )&lt;=0),"Born","")
&amp;                   IF(AND((PL$44-Sheep!$R$320-Sheep!$N$254                                )&gt;(PL$44-PM$44),(PL$44-Sheep!$R$320-Sheep!$N$254                                )&lt;=0),"WeanStd","")
&amp;                   IF(AND((PL$44-Sheep!$R$321-Sheep!$N$254                                )&gt;(PL$44-PM$44),(PL$44-Sheep!$R$321-Sheep!$N$254                                )&lt;=0),"WeanAlt1","")
&amp;                   IF(AND((PL$44-Sheep!$R$322-Sheep!$N$254                                )&gt;(PL$44-PM$44),(PL$44-Sheep!$R$322-Sheep!$N$254                                )&lt;=0),"WeanAlt2","")
&amp;IFERROR(IF(AND((PL$44-PL52                                                                                     )&gt;(PL$44-PM$44),(PL$44-PL52                                                                                     )&lt;=0),"Join-"    &amp;PL51,""),"")
&amp;IFERROR(IF(AND((PL$44-PL52-INDEX(Sheep!$V$327:$V$334,PL51,1))&gt;(PL$44-PM$44),(PL$44-PL52-INDEX(Sheep!$V$327:$V$334,PL51,1))&lt;=0),"Scan-"  &amp;PL51,""),"")
&amp;IFERROR(IF(AND((PL$44-PL52-150                                                                            )&gt;(PL$44-PM$44),(PL$44-PL52-150                                                                             )&lt;=0),"Birth-" &amp;PL51,""),"")
&amp;IFERROR(IF(AND((PL$44-PL52-150-Sheep!$R$320                                           )&gt;(PL$44-PM$44),(PL$44-PL52-150-Sheep!$R$320                                            )&lt;=0),"Wean-"&amp;PL51,""),"")
&amp;IFERROR(IF(AND((PL$44-PL52-150-Sheep!$R$321                                           )&gt;(PL$44-PM$44),(PL$44-PL52-150-Sheep!$R$321                                            )&lt;=0),"Alt1-"   &amp;PL51,""),"")
&amp;IFERROR(IF(AND((PL$44-PL52-150-Sheep!$R$322                                           )&gt;(PL$44-PM$44),(PL$44-PL52-150-Sheep!$R$322                                            )&lt;=0),"Alt2-"   &amp;PL51,""),"")</f>
        <v/>
      </c>
      <c r="PM53" s="440" t="str">
        <f xml:space="preserve">                    IF(AND((PM$44                                  -Sheep!$N$254                               )&gt;(PM$44-PN$44),(PM$44                                  -Sheep!$N$254                                )&lt;=0),"Born","")
&amp;                   IF(AND((PM$44-Sheep!$R$320-Sheep!$N$254                                )&gt;(PM$44-PN$44),(PM$44-Sheep!$R$320-Sheep!$N$254                                )&lt;=0),"WeanStd","")
&amp;                   IF(AND((PM$44-Sheep!$R$321-Sheep!$N$254                                )&gt;(PM$44-PN$44),(PM$44-Sheep!$R$321-Sheep!$N$254                                )&lt;=0),"WeanAlt1","")
&amp;                   IF(AND((PM$44-Sheep!$R$322-Sheep!$N$254                                )&gt;(PM$44-PN$44),(PM$44-Sheep!$R$322-Sheep!$N$254                                )&lt;=0),"WeanAlt2","")
&amp;IFERROR(IF(AND((PM$44-PM52                                                                                     )&gt;(PM$44-PN$44),(PM$44-PM52                                                                                     )&lt;=0),"Join-"    &amp;PM51,""),"")
&amp;IFERROR(IF(AND((PM$44-PM52-INDEX(Sheep!$V$327:$V$334,PM51,1))&gt;(PM$44-PN$44),(PM$44-PM52-INDEX(Sheep!$V$327:$V$334,PM51,1))&lt;=0),"Scan-"  &amp;PM51,""),"")
&amp;IFERROR(IF(AND((PM$44-PM52-150                                                                            )&gt;(PM$44-PN$44),(PM$44-PM52-150                                                                             )&lt;=0),"Birth-" &amp;PM51,""),"")
&amp;IFERROR(IF(AND((PM$44-PM52-150-Sheep!$R$320                                           )&gt;(PM$44-PN$44),(PM$44-PM52-150-Sheep!$R$320                                            )&lt;=0),"Wean-"&amp;PM51,""),"")
&amp;IFERROR(IF(AND((PM$44-PM52-150-Sheep!$R$321                                           )&gt;(PM$44-PN$44),(PM$44-PM52-150-Sheep!$R$321                                            )&lt;=0),"Alt1-"   &amp;PM51,""),"")
&amp;IFERROR(IF(AND((PM$44-PM52-150-Sheep!$R$322                                           )&gt;(PM$44-PN$44),(PM$44-PM52-150-Sheep!$R$322                                            )&lt;=0),"Alt2-"   &amp;PM51,""),"")</f>
        <v/>
      </c>
      <c r="PN53" s="440" t="str">
        <f xml:space="preserve">                    IF(AND((PN$44                                  -Sheep!$N$254                               )&gt;(PN$44-PO$44),(PN$44                                  -Sheep!$N$254                                )&lt;=0),"Born","")
&amp;                   IF(AND((PN$44-Sheep!$R$320-Sheep!$N$254                                )&gt;(PN$44-PO$44),(PN$44-Sheep!$R$320-Sheep!$N$254                                )&lt;=0),"WeanStd","")
&amp;                   IF(AND((PN$44-Sheep!$R$321-Sheep!$N$254                                )&gt;(PN$44-PO$44),(PN$44-Sheep!$R$321-Sheep!$N$254                                )&lt;=0),"WeanAlt1","")
&amp;                   IF(AND((PN$44-Sheep!$R$322-Sheep!$N$254                                )&gt;(PN$44-PO$44),(PN$44-Sheep!$R$322-Sheep!$N$254                                )&lt;=0),"WeanAlt2","")
&amp;IFERROR(IF(AND((PN$44-PN52                                                                                     )&gt;(PN$44-PO$44),(PN$44-PN52                                                                                     )&lt;=0),"Join-"    &amp;PN51,""),"")
&amp;IFERROR(IF(AND((PN$44-PN52-INDEX(Sheep!$V$327:$V$334,PN51,1))&gt;(PN$44-PO$44),(PN$44-PN52-INDEX(Sheep!$V$327:$V$334,PN51,1))&lt;=0),"Scan-"  &amp;PN51,""),"")
&amp;IFERROR(IF(AND((PN$44-PN52-150                                                                            )&gt;(PN$44-PO$44),(PN$44-PN52-150                                                                             )&lt;=0),"Birth-" &amp;PN51,""),"")
&amp;IFERROR(IF(AND((PN$44-PN52-150-Sheep!$R$320                                           )&gt;(PN$44-PO$44),(PN$44-PN52-150-Sheep!$R$320                                            )&lt;=0),"Wean-"&amp;PN51,""),"")
&amp;IFERROR(IF(AND((PN$44-PN52-150-Sheep!$R$321                                           )&gt;(PN$44-PO$44),(PN$44-PN52-150-Sheep!$R$321                                            )&lt;=0),"Alt1-"   &amp;PN51,""),"")
&amp;IFERROR(IF(AND((PN$44-PN52-150-Sheep!$R$322                                           )&gt;(PN$44-PO$44),(PN$44-PN52-150-Sheep!$R$322                                            )&lt;=0),"Alt2-"   &amp;PN51,""),"")</f>
        <v/>
      </c>
      <c r="PO53" s="440" t="str">
        <f xml:space="preserve">                    IF(AND((PO$44                                  -Sheep!$N$254                               )&gt;(PO$44-PP$44),(PO$44                                  -Sheep!$N$254                                )&lt;=0),"Born","")
&amp;                   IF(AND((PO$44-Sheep!$R$320-Sheep!$N$254                                )&gt;(PO$44-PP$44),(PO$44-Sheep!$R$320-Sheep!$N$254                                )&lt;=0),"WeanStd","")
&amp;                   IF(AND((PO$44-Sheep!$R$321-Sheep!$N$254                                )&gt;(PO$44-PP$44),(PO$44-Sheep!$R$321-Sheep!$N$254                                )&lt;=0),"WeanAlt1","")
&amp;                   IF(AND((PO$44-Sheep!$R$322-Sheep!$N$254                                )&gt;(PO$44-PP$44),(PO$44-Sheep!$R$322-Sheep!$N$254                                )&lt;=0),"WeanAlt2","")
&amp;IFERROR(IF(AND((PO$44-PO52                                                                                     )&gt;(PO$44-PP$44),(PO$44-PO52                                                                                     )&lt;=0),"Join-"    &amp;PO51,""),"")
&amp;IFERROR(IF(AND((PO$44-PO52-INDEX(Sheep!$V$327:$V$334,PO51,1))&gt;(PO$44-PP$44),(PO$44-PO52-INDEX(Sheep!$V$327:$V$334,PO51,1))&lt;=0),"Scan-"  &amp;PO51,""),"")
&amp;IFERROR(IF(AND((PO$44-PO52-150                                                                            )&gt;(PO$44-PP$44),(PO$44-PO52-150                                                                             )&lt;=0),"Birth-" &amp;PO51,""),"")
&amp;IFERROR(IF(AND((PO$44-PO52-150-Sheep!$R$320                                           )&gt;(PO$44-PP$44),(PO$44-PO52-150-Sheep!$R$320                                            )&lt;=0),"Wean-"&amp;PO51,""),"")
&amp;IFERROR(IF(AND((PO$44-PO52-150-Sheep!$R$321                                           )&gt;(PO$44-PP$44),(PO$44-PO52-150-Sheep!$R$321                                            )&lt;=0),"Alt1-"   &amp;PO51,""),"")
&amp;IFERROR(IF(AND((PO$44-PO52-150-Sheep!$R$322                                           )&gt;(PO$44-PP$44),(PO$44-PO52-150-Sheep!$R$322                                            )&lt;=0),"Alt2-"   &amp;PO51,""),"")</f>
        <v/>
      </c>
      <c r="PP53" s="440" t="str">
        <f xml:space="preserve">                    IF(AND((PP$44                                  -Sheep!$N$254                               )&gt;(PP$44-PQ$44),(PP$44                                  -Sheep!$N$254                                )&lt;=0),"Born","")
&amp;                   IF(AND((PP$44-Sheep!$R$320-Sheep!$N$254                                )&gt;(PP$44-PQ$44),(PP$44-Sheep!$R$320-Sheep!$N$254                                )&lt;=0),"WeanStd","")
&amp;                   IF(AND((PP$44-Sheep!$R$321-Sheep!$N$254                                )&gt;(PP$44-PQ$44),(PP$44-Sheep!$R$321-Sheep!$N$254                                )&lt;=0),"WeanAlt1","")
&amp;                   IF(AND((PP$44-Sheep!$R$322-Sheep!$N$254                                )&gt;(PP$44-PQ$44),(PP$44-Sheep!$R$322-Sheep!$N$254                                )&lt;=0),"WeanAlt2","")
&amp;IFERROR(IF(AND((PP$44-PP52                                                                                     )&gt;(PP$44-PQ$44),(PP$44-PP52                                                                                     )&lt;=0),"Join-"    &amp;PP51,""),"")
&amp;IFERROR(IF(AND((PP$44-PP52-INDEX(Sheep!$V$327:$V$334,PP51,1))&gt;(PP$44-PQ$44),(PP$44-PP52-INDEX(Sheep!$V$327:$V$334,PP51,1))&lt;=0),"Scan-"  &amp;PP51,""),"")
&amp;IFERROR(IF(AND((PP$44-PP52-150                                                                            )&gt;(PP$44-PQ$44),(PP$44-PP52-150                                                                             )&lt;=0),"Birth-" &amp;PP51,""),"")
&amp;IFERROR(IF(AND((PP$44-PP52-150-Sheep!$R$320                                           )&gt;(PP$44-PQ$44),(PP$44-PP52-150-Sheep!$R$320                                            )&lt;=0),"Wean-"&amp;PP51,""),"")
&amp;IFERROR(IF(AND((PP$44-PP52-150-Sheep!$R$321                                           )&gt;(PP$44-PQ$44),(PP$44-PP52-150-Sheep!$R$321                                            )&lt;=0),"Alt1-"   &amp;PP51,""),"")
&amp;IFERROR(IF(AND((PP$44-PP52-150-Sheep!$R$322                                           )&gt;(PP$44-PQ$44),(PP$44-PP52-150-Sheep!$R$322                                            )&lt;=0),"Alt2-"   &amp;PP51,""),"")</f>
        <v/>
      </c>
      <c r="PQ53" s="440" t="str">
        <f xml:space="preserve">                    IF(AND((PQ$44                                  -Sheep!$N$254                               )&gt;(PQ$44-PR$44),(PQ$44                                  -Sheep!$N$254                                )&lt;=0),"Born","")
&amp;                   IF(AND((PQ$44-Sheep!$R$320-Sheep!$N$254                                )&gt;(PQ$44-PR$44),(PQ$44-Sheep!$R$320-Sheep!$N$254                                )&lt;=0),"WeanStd","")
&amp;                   IF(AND((PQ$44-Sheep!$R$321-Sheep!$N$254                                )&gt;(PQ$44-PR$44),(PQ$44-Sheep!$R$321-Sheep!$N$254                                )&lt;=0),"WeanAlt1","")
&amp;                   IF(AND((PQ$44-Sheep!$R$322-Sheep!$N$254                                )&gt;(PQ$44-PR$44),(PQ$44-Sheep!$R$322-Sheep!$N$254                                )&lt;=0),"WeanAlt2","")
&amp;IFERROR(IF(AND((PQ$44-PQ52                                                                                     )&gt;(PQ$44-PR$44),(PQ$44-PQ52                                                                                     )&lt;=0),"Join-"    &amp;PQ51,""),"")
&amp;IFERROR(IF(AND((PQ$44-PQ52-INDEX(Sheep!$V$327:$V$334,PQ51,1))&gt;(PQ$44-PR$44),(PQ$44-PQ52-INDEX(Sheep!$V$327:$V$334,PQ51,1))&lt;=0),"Scan-"  &amp;PQ51,""),"")
&amp;IFERROR(IF(AND((PQ$44-PQ52-150                                                                            )&gt;(PQ$44-PR$44),(PQ$44-PQ52-150                                                                             )&lt;=0),"Birth-" &amp;PQ51,""),"")
&amp;IFERROR(IF(AND((PQ$44-PQ52-150-Sheep!$R$320                                           )&gt;(PQ$44-PR$44),(PQ$44-PQ52-150-Sheep!$R$320                                            )&lt;=0),"Wean-"&amp;PQ51,""),"")
&amp;IFERROR(IF(AND((PQ$44-PQ52-150-Sheep!$R$321                                           )&gt;(PQ$44-PR$44),(PQ$44-PQ52-150-Sheep!$R$321                                            )&lt;=0),"Alt1-"   &amp;PQ51,""),"")
&amp;IFERROR(IF(AND((PQ$44-PQ52-150-Sheep!$R$322                                           )&gt;(PQ$44-PR$44),(PQ$44-PQ52-150-Sheep!$R$322                                            )&lt;=0),"Alt2-"   &amp;PQ51,""),"")</f>
        <v/>
      </c>
      <c r="PR53" s="440" t="str">
        <f xml:space="preserve">                    IF(AND((PR$44                                  -Sheep!$N$254                               )&gt;(PR$44-PS$44),(PR$44                                  -Sheep!$N$254                                )&lt;=0),"Born","")
&amp;                   IF(AND((PR$44-Sheep!$R$320-Sheep!$N$254                                )&gt;(PR$44-PS$44),(PR$44-Sheep!$R$320-Sheep!$N$254                                )&lt;=0),"WeanStd","")
&amp;                   IF(AND((PR$44-Sheep!$R$321-Sheep!$N$254                                )&gt;(PR$44-PS$44),(PR$44-Sheep!$R$321-Sheep!$N$254                                )&lt;=0),"WeanAlt1","")
&amp;                   IF(AND((PR$44-Sheep!$R$322-Sheep!$N$254                                )&gt;(PR$44-PS$44),(PR$44-Sheep!$R$322-Sheep!$N$254                                )&lt;=0),"WeanAlt2","")
&amp;IFERROR(IF(AND((PR$44-PR52                                                                                     )&gt;(PR$44-PS$44),(PR$44-PR52                                                                                     )&lt;=0),"Join-"    &amp;PR51,""),"")
&amp;IFERROR(IF(AND((PR$44-PR52-INDEX(Sheep!$V$327:$V$334,PR51,1))&gt;(PR$44-PS$44),(PR$44-PR52-INDEX(Sheep!$V$327:$V$334,PR51,1))&lt;=0),"Scan-"  &amp;PR51,""),"")
&amp;IFERROR(IF(AND((PR$44-PR52-150                                                                            )&gt;(PR$44-PS$44),(PR$44-PR52-150                                                                             )&lt;=0),"Birth-" &amp;PR51,""),"")
&amp;IFERROR(IF(AND((PR$44-PR52-150-Sheep!$R$320                                           )&gt;(PR$44-PS$44),(PR$44-PR52-150-Sheep!$R$320                                            )&lt;=0),"Wean-"&amp;PR51,""),"")
&amp;IFERROR(IF(AND((PR$44-PR52-150-Sheep!$R$321                                           )&gt;(PR$44-PS$44),(PR$44-PR52-150-Sheep!$R$321                                            )&lt;=0),"Alt1-"   &amp;PR51,""),"")
&amp;IFERROR(IF(AND((PR$44-PR52-150-Sheep!$R$322                                           )&gt;(PR$44-PS$44),(PR$44-PR52-150-Sheep!$R$322                                            )&lt;=0),"Alt2-"   &amp;PR51,""),"")</f>
        <v>Join-8</v>
      </c>
      <c r="PS53" s="440" t="str">
        <f xml:space="preserve">                    IF(AND((PS$44                                  -Sheep!$N$254                               )&gt;(PS$44-PT$44),(PS$44                                  -Sheep!$N$254                                )&lt;=0),"Born","")
&amp;                   IF(AND((PS$44-Sheep!$R$320-Sheep!$N$254                                )&gt;(PS$44-PT$44),(PS$44-Sheep!$R$320-Sheep!$N$254                                )&lt;=0),"WeanStd","")
&amp;                   IF(AND((PS$44-Sheep!$R$321-Sheep!$N$254                                )&gt;(PS$44-PT$44),(PS$44-Sheep!$R$321-Sheep!$N$254                                )&lt;=0),"WeanAlt1","")
&amp;                   IF(AND((PS$44-Sheep!$R$322-Sheep!$N$254                                )&gt;(PS$44-PT$44),(PS$44-Sheep!$R$322-Sheep!$N$254                                )&lt;=0),"WeanAlt2","")
&amp;IFERROR(IF(AND((PS$44-PS52                                                                                     )&gt;(PS$44-PT$44),(PS$44-PS52                                                                                     )&lt;=0),"Join-"    &amp;PS51,""),"")
&amp;IFERROR(IF(AND((PS$44-PS52-INDEX(Sheep!$V$327:$V$334,PS51,1))&gt;(PS$44-PT$44),(PS$44-PS52-INDEX(Sheep!$V$327:$V$334,PS51,1))&lt;=0),"Scan-"  &amp;PS51,""),"")
&amp;IFERROR(IF(AND((PS$44-PS52-150                                                                            )&gt;(PS$44-PT$44),(PS$44-PS52-150                                                                             )&lt;=0),"Birth-" &amp;PS51,""),"")
&amp;IFERROR(IF(AND((PS$44-PS52-150-Sheep!$R$320                                           )&gt;(PS$44-PT$44),(PS$44-PS52-150-Sheep!$R$320                                            )&lt;=0),"Wean-"&amp;PS51,""),"")
&amp;IFERROR(IF(AND((PS$44-PS52-150-Sheep!$R$321                                           )&gt;(PS$44-PT$44),(PS$44-PS52-150-Sheep!$R$321                                            )&lt;=0),"Alt1-"   &amp;PS51,""),"")
&amp;IFERROR(IF(AND((PS$44-PS52-150-Sheep!$R$322                                           )&gt;(PS$44-PT$44),(PS$44-PS52-150-Sheep!$R$322                                            )&lt;=0),"Alt2-"   &amp;PS51,""),"")</f>
        <v/>
      </c>
      <c r="PT53" s="440" t="str">
        <f xml:space="preserve">                    IF(AND((PT$44                                  -Sheep!$N$254                               )&gt;(PT$44-PU$44),(PT$44                                  -Sheep!$N$254                                )&lt;=0),"Born","")
&amp;                   IF(AND((PT$44-Sheep!$R$320-Sheep!$N$254                                )&gt;(PT$44-PU$44),(PT$44-Sheep!$R$320-Sheep!$N$254                                )&lt;=0),"WeanStd","")
&amp;                   IF(AND((PT$44-Sheep!$R$321-Sheep!$N$254                                )&gt;(PT$44-PU$44),(PT$44-Sheep!$R$321-Sheep!$N$254                                )&lt;=0),"WeanAlt1","")
&amp;                   IF(AND((PT$44-Sheep!$R$322-Sheep!$N$254                                )&gt;(PT$44-PU$44),(PT$44-Sheep!$R$322-Sheep!$N$254                                )&lt;=0),"WeanAlt2","")
&amp;IFERROR(IF(AND((PT$44-PT52                                                                                     )&gt;(PT$44-PU$44),(PT$44-PT52                                                                                     )&lt;=0),"Join-"    &amp;PT51,""),"")
&amp;IFERROR(IF(AND((PT$44-PT52-INDEX(Sheep!$V$327:$V$334,PT51,1))&gt;(PT$44-PU$44),(PT$44-PT52-INDEX(Sheep!$V$327:$V$334,PT51,1))&lt;=0),"Scan-"  &amp;PT51,""),"")
&amp;IFERROR(IF(AND((PT$44-PT52-150                                                                            )&gt;(PT$44-PU$44),(PT$44-PT52-150                                                                             )&lt;=0),"Birth-" &amp;PT51,""),"")
&amp;IFERROR(IF(AND((PT$44-PT52-150-Sheep!$R$320                                           )&gt;(PT$44-PU$44),(PT$44-PT52-150-Sheep!$R$320                                            )&lt;=0),"Wean-"&amp;PT51,""),"")
&amp;IFERROR(IF(AND((PT$44-PT52-150-Sheep!$R$321                                           )&gt;(PT$44-PU$44),(PT$44-PT52-150-Sheep!$R$321                                            )&lt;=0),"Alt1-"   &amp;PT51,""),"")
&amp;IFERROR(IF(AND((PT$44-PT52-150-Sheep!$R$322                                           )&gt;(PT$44-PU$44),(PT$44-PT52-150-Sheep!$R$322                                            )&lt;=0),"Alt2-"   &amp;PT51,""),"")</f>
        <v/>
      </c>
      <c r="PU53" s="440" t="str">
        <f xml:space="preserve">                    IF(AND((PU$44                                  -Sheep!$N$254                               )&gt;(PU$44-PV$44),(PU$44                                  -Sheep!$N$254                                )&lt;=0),"Born","")
&amp;                   IF(AND((PU$44-Sheep!$R$320-Sheep!$N$254                                )&gt;(PU$44-PV$44),(PU$44-Sheep!$R$320-Sheep!$N$254                                )&lt;=0),"WeanStd","")
&amp;                   IF(AND((PU$44-Sheep!$R$321-Sheep!$N$254                                )&gt;(PU$44-PV$44),(PU$44-Sheep!$R$321-Sheep!$N$254                                )&lt;=0),"WeanAlt1","")
&amp;                   IF(AND((PU$44-Sheep!$R$322-Sheep!$N$254                                )&gt;(PU$44-PV$44),(PU$44-Sheep!$R$322-Sheep!$N$254                                )&lt;=0),"WeanAlt2","")
&amp;IFERROR(IF(AND((PU$44-PU52                                                                                     )&gt;(PU$44-PV$44),(PU$44-PU52                                                                                     )&lt;=0),"Join-"    &amp;PU51,""),"")
&amp;IFERROR(IF(AND((PU$44-PU52-INDEX(Sheep!$V$327:$V$334,PU51,1))&gt;(PU$44-PV$44),(PU$44-PU52-INDEX(Sheep!$V$327:$V$334,PU51,1))&lt;=0),"Scan-"  &amp;PU51,""),"")
&amp;IFERROR(IF(AND((PU$44-PU52-150                                                                            )&gt;(PU$44-PV$44),(PU$44-PU52-150                                                                             )&lt;=0),"Birth-" &amp;PU51,""),"")
&amp;IFERROR(IF(AND((PU$44-PU52-150-Sheep!$R$320                                           )&gt;(PU$44-PV$44),(PU$44-PU52-150-Sheep!$R$320                                            )&lt;=0),"Wean-"&amp;PU51,""),"")
&amp;IFERROR(IF(AND((PU$44-PU52-150-Sheep!$R$321                                           )&gt;(PU$44-PV$44),(PU$44-PU52-150-Sheep!$R$321                                            )&lt;=0),"Alt1-"   &amp;PU51,""),"")
&amp;IFERROR(IF(AND((PU$44-PU52-150-Sheep!$R$322                                           )&gt;(PU$44-PV$44),(PU$44-PU52-150-Sheep!$R$322                                            )&lt;=0),"Alt2-"   &amp;PU51,""),"")</f>
        <v/>
      </c>
      <c r="PV53" s="440" t="str">
        <f xml:space="preserve">                    IF(AND((PV$44                                  -Sheep!$N$254                               )&gt;(PV$44-PW$44),(PV$44                                  -Sheep!$N$254                                )&lt;=0),"Born","")
&amp;                   IF(AND((PV$44-Sheep!$R$320-Sheep!$N$254                                )&gt;(PV$44-PW$44),(PV$44-Sheep!$R$320-Sheep!$N$254                                )&lt;=0),"WeanStd","")
&amp;                   IF(AND((PV$44-Sheep!$R$321-Sheep!$N$254                                )&gt;(PV$44-PW$44),(PV$44-Sheep!$R$321-Sheep!$N$254                                )&lt;=0),"WeanAlt1","")
&amp;                   IF(AND((PV$44-Sheep!$R$322-Sheep!$N$254                                )&gt;(PV$44-PW$44),(PV$44-Sheep!$R$322-Sheep!$N$254                                )&lt;=0),"WeanAlt2","")
&amp;IFERROR(IF(AND((PV$44-PV52                                                                                     )&gt;(PV$44-PW$44),(PV$44-PV52                                                                                     )&lt;=0),"Join-"    &amp;PV51,""),"")
&amp;IFERROR(IF(AND((PV$44-PV52-INDEX(Sheep!$V$327:$V$334,PV51,1))&gt;(PV$44-PW$44),(PV$44-PV52-INDEX(Sheep!$V$327:$V$334,PV51,1))&lt;=0),"Scan-"  &amp;PV51,""),"")
&amp;IFERROR(IF(AND((PV$44-PV52-150                                                                            )&gt;(PV$44-PW$44),(PV$44-PV52-150                                                                             )&lt;=0),"Birth-" &amp;PV51,""),"")
&amp;IFERROR(IF(AND((PV$44-PV52-150-Sheep!$R$320                                           )&gt;(PV$44-PW$44),(PV$44-PV52-150-Sheep!$R$320                                            )&lt;=0),"Wean-"&amp;PV51,""),"")
&amp;IFERROR(IF(AND((PV$44-PV52-150-Sheep!$R$321                                           )&gt;(PV$44-PW$44),(PV$44-PV52-150-Sheep!$R$321                                            )&lt;=0),"Alt1-"   &amp;PV51,""),"")
&amp;IFERROR(IF(AND((PV$44-PV52-150-Sheep!$R$322                                           )&gt;(PV$44-PW$44),(PV$44-PV52-150-Sheep!$R$322                                            )&lt;=0),"Alt2-"   &amp;PV51,""),"")</f>
        <v/>
      </c>
      <c r="PW53" s="440" t="str">
        <f xml:space="preserve">                    IF(AND((PW$44                                  -Sheep!$N$254                               )&gt;(PW$44-PX$44),(PW$44                                  -Sheep!$N$254                                )&lt;=0),"Born","")
&amp;                   IF(AND((PW$44-Sheep!$R$320-Sheep!$N$254                                )&gt;(PW$44-PX$44),(PW$44-Sheep!$R$320-Sheep!$N$254                                )&lt;=0),"WeanStd","")
&amp;                   IF(AND((PW$44-Sheep!$R$321-Sheep!$N$254                                )&gt;(PW$44-PX$44),(PW$44-Sheep!$R$321-Sheep!$N$254                                )&lt;=0),"WeanAlt1","")
&amp;                   IF(AND((PW$44-Sheep!$R$322-Sheep!$N$254                                )&gt;(PW$44-PX$44),(PW$44-Sheep!$R$322-Sheep!$N$254                                )&lt;=0),"WeanAlt2","")
&amp;IFERROR(IF(AND((PW$44-PW52                                                                                     )&gt;(PW$44-PX$44),(PW$44-PW52                                                                                     )&lt;=0),"Join-"    &amp;PW51,""),"")
&amp;IFERROR(IF(AND((PW$44-PW52-INDEX(Sheep!$V$327:$V$334,PW51,1))&gt;(PW$44-PX$44),(PW$44-PW52-INDEX(Sheep!$V$327:$V$334,PW51,1))&lt;=0),"Scan-"  &amp;PW51,""),"")
&amp;IFERROR(IF(AND((PW$44-PW52-150                                                                            )&gt;(PW$44-PX$44),(PW$44-PW52-150                                                                             )&lt;=0),"Birth-" &amp;PW51,""),"")
&amp;IFERROR(IF(AND((PW$44-PW52-150-Sheep!$R$320                                           )&gt;(PW$44-PX$44),(PW$44-PW52-150-Sheep!$R$320                                            )&lt;=0),"Wean-"&amp;PW51,""),"")
&amp;IFERROR(IF(AND((PW$44-PW52-150-Sheep!$R$321                                           )&gt;(PW$44-PX$44),(PW$44-PW52-150-Sheep!$R$321                                            )&lt;=0),"Alt1-"   &amp;PW51,""),"")
&amp;IFERROR(IF(AND((PW$44-PW52-150-Sheep!$R$322                                           )&gt;(PW$44-PX$44),(PW$44-PW52-150-Sheep!$R$322                                            )&lt;=0),"Alt2-"   &amp;PW51,""),"")</f>
        <v/>
      </c>
      <c r="PX53" s="440" t="str">
        <f xml:space="preserve">                    IF(AND((PX$44                                  -Sheep!$N$254                               )&gt;(PX$44-PY$44),(PX$44                                  -Sheep!$N$254                                )&lt;=0),"Born","")
&amp;                   IF(AND((PX$44-Sheep!$R$320-Sheep!$N$254                                )&gt;(PX$44-PY$44),(PX$44-Sheep!$R$320-Sheep!$N$254                                )&lt;=0),"WeanStd","")
&amp;                   IF(AND((PX$44-Sheep!$R$321-Sheep!$N$254                                )&gt;(PX$44-PY$44),(PX$44-Sheep!$R$321-Sheep!$N$254                                )&lt;=0),"WeanAlt1","")
&amp;                   IF(AND((PX$44-Sheep!$R$322-Sheep!$N$254                                )&gt;(PX$44-PY$44),(PX$44-Sheep!$R$322-Sheep!$N$254                                )&lt;=0),"WeanAlt2","")
&amp;IFERROR(IF(AND((PX$44-PX52                                                                                     )&gt;(PX$44-PY$44),(PX$44-PX52                                                                                     )&lt;=0),"Join-"    &amp;PX51,""),"")
&amp;IFERROR(IF(AND((PX$44-PX52-INDEX(Sheep!$V$327:$V$334,PX51,1))&gt;(PX$44-PY$44),(PX$44-PX52-INDEX(Sheep!$V$327:$V$334,PX51,1))&lt;=0),"Scan-"  &amp;PX51,""),"")
&amp;IFERROR(IF(AND((PX$44-PX52-150                                                                            )&gt;(PX$44-PY$44),(PX$44-PX52-150                                                                             )&lt;=0),"Birth-" &amp;PX51,""),"")
&amp;IFERROR(IF(AND((PX$44-PX52-150-Sheep!$R$320                                           )&gt;(PX$44-PY$44),(PX$44-PX52-150-Sheep!$R$320                                            )&lt;=0),"Wean-"&amp;PX51,""),"")
&amp;IFERROR(IF(AND((PX$44-PX52-150-Sheep!$R$321                                           )&gt;(PX$44-PY$44),(PX$44-PX52-150-Sheep!$R$321                                            )&lt;=0),"Alt1-"   &amp;PX51,""),"")
&amp;IFERROR(IF(AND((PX$44-PX52-150-Sheep!$R$322                                           )&gt;(PX$44-PY$44),(PX$44-PX52-150-Sheep!$R$322                                            )&lt;=0),"Alt2-"   &amp;PX51,""),"")</f>
        <v/>
      </c>
      <c r="PY53" s="440" t="str">
        <f xml:space="preserve">                    IF(AND((PY$44                                  -Sheep!$N$254                               )&gt;(PY$44-PZ$44),(PY$44                                  -Sheep!$N$254                                )&lt;=0),"Born","")
&amp;                   IF(AND((PY$44-Sheep!$R$320-Sheep!$N$254                                )&gt;(PY$44-PZ$44),(PY$44-Sheep!$R$320-Sheep!$N$254                                )&lt;=0),"WeanStd","")
&amp;                   IF(AND((PY$44-Sheep!$R$321-Sheep!$N$254                                )&gt;(PY$44-PZ$44),(PY$44-Sheep!$R$321-Sheep!$N$254                                )&lt;=0),"WeanAlt1","")
&amp;                   IF(AND((PY$44-Sheep!$R$322-Sheep!$N$254                                )&gt;(PY$44-PZ$44),(PY$44-Sheep!$R$322-Sheep!$N$254                                )&lt;=0),"WeanAlt2","")
&amp;IFERROR(IF(AND((PY$44-PY52                                                                                     )&gt;(PY$44-PZ$44),(PY$44-PY52                                                                                     )&lt;=0),"Join-"    &amp;PY51,""),"")
&amp;IFERROR(IF(AND((PY$44-PY52-INDEX(Sheep!$V$327:$V$334,PY51,1))&gt;(PY$44-PZ$44),(PY$44-PY52-INDEX(Sheep!$V$327:$V$334,PY51,1))&lt;=0),"Scan-"  &amp;PY51,""),"")
&amp;IFERROR(IF(AND((PY$44-PY52-150                                                                            )&gt;(PY$44-PZ$44),(PY$44-PY52-150                                                                             )&lt;=0),"Birth-" &amp;PY51,""),"")
&amp;IFERROR(IF(AND((PY$44-PY52-150-Sheep!$R$320                                           )&gt;(PY$44-PZ$44),(PY$44-PY52-150-Sheep!$R$320                                            )&lt;=0),"Wean-"&amp;PY51,""),"")
&amp;IFERROR(IF(AND((PY$44-PY52-150-Sheep!$R$321                                           )&gt;(PY$44-PZ$44),(PY$44-PY52-150-Sheep!$R$321                                            )&lt;=0),"Alt1-"   &amp;PY51,""),"")
&amp;IFERROR(IF(AND((PY$44-PY52-150-Sheep!$R$322                                           )&gt;(PY$44-PZ$44),(PY$44-PY52-150-Sheep!$R$322                                            )&lt;=0),"Alt2-"   &amp;PY51,""),"")</f>
        <v/>
      </c>
      <c r="PZ53" s="440" t="str">
        <f xml:space="preserve">                    IF(AND((PZ$44                                  -Sheep!$N$254                               )&gt;(PZ$44-QA$44),(PZ$44                                  -Sheep!$N$254                                )&lt;=0),"Born","")
&amp;                   IF(AND((PZ$44-Sheep!$R$320-Sheep!$N$254                                )&gt;(PZ$44-QA$44),(PZ$44-Sheep!$R$320-Sheep!$N$254                                )&lt;=0),"WeanStd","")
&amp;                   IF(AND((PZ$44-Sheep!$R$321-Sheep!$N$254                                )&gt;(PZ$44-QA$44),(PZ$44-Sheep!$R$321-Sheep!$N$254                                )&lt;=0),"WeanAlt1","")
&amp;                   IF(AND((PZ$44-Sheep!$R$322-Sheep!$N$254                                )&gt;(PZ$44-QA$44),(PZ$44-Sheep!$R$322-Sheep!$N$254                                )&lt;=0),"WeanAlt2","")
&amp;IFERROR(IF(AND((PZ$44-PZ52                                                                                     )&gt;(PZ$44-QA$44),(PZ$44-PZ52                                                                                     )&lt;=0),"Join-"    &amp;PZ51,""),"")
&amp;IFERROR(IF(AND((PZ$44-PZ52-INDEX(Sheep!$V$327:$V$334,PZ51,1))&gt;(PZ$44-QA$44),(PZ$44-PZ52-INDEX(Sheep!$V$327:$V$334,PZ51,1))&lt;=0),"Scan-"  &amp;PZ51,""),"")
&amp;IFERROR(IF(AND((PZ$44-PZ52-150                                                                            )&gt;(PZ$44-QA$44),(PZ$44-PZ52-150                                                                             )&lt;=0),"Birth-" &amp;PZ51,""),"")
&amp;IFERROR(IF(AND((PZ$44-PZ52-150-Sheep!$R$320                                           )&gt;(PZ$44-QA$44),(PZ$44-PZ52-150-Sheep!$R$320                                            )&lt;=0),"Wean-"&amp;PZ51,""),"")
&amp;IFERROR(IF(AND((PZ$44-PZ52-150-Sheep!$R$321                                           )&gt;(PZ$44-QA$44),(PZ$44-PZ52-150-Sheep!$R$321                                            )&lt;=0),"Alt1-"   &amp;PZ51,""),"")
&amp;IFERROR(IF(AND((PZ$44-PZ52-150-Sheep!$R$322                                           )&gt;(PZ$44-QA$44),(PZ$44-PZ52-150-Sheep!$R$322                                            )&lt;=0),"Alt2-"   &amp;PZ51,""),"")</f>
        <v/>
      </c>
      <c r="QA53" s="440" t="str">
        <f xml:space="preserve">                    IF(AND((QA$44                                  -Sheep!$N$254                               )&gt;(QA$44-QB$44),(QA$44                                  -Sheep!$N$254                                )&lt;=0),"Born","")
&amp;                   IF(AND((QA$44-Sheep!$R$320-Sheep!$N$254                                )&gt;(QA$44-QB$44),(QA$44-Sheep!$R$320-Sheep!$N$254                                )&lt;=0),"WeanStd","")
&amp;                   IF(AND((QA$44-Sheep!$R$321-Sheep!$N$254                                )&gt;(QA$44-QB$44),(QA$44-Sheep!$R$321-Sheep!$N$254                                )&lt;=0),"WeanAlt1","")
&amp;                   IF(AND((QA$44-Sheep!$R$322-Sheep!$N$254                                )&gt;(QA$44-QB$44),(QA$44-Sheep!$R$322-Sheep!$N$254                                )&lt;=0),"WeanAlt2","")
&amp;IFERROR(IF(AND((QA$44-QA52                                                                                     )&gt;(QA$44-QB$44),(QA$44-QA52                                                                                     )&lt;=0),"Join-"    &amp;QA51,""),"")
&amp;IFERROR(IF(AND((QA$44-QA52-INDEX(Sheep!$V$327:$V$334,QA51,1))&gt;(QA$44-QB$44),(QA$44-QA52-INDEX(Sheep!$V$327:$V$334,QA51,1))&lt;=0),"Scan-"  &amp;QA51,""),"")
&amp;IFERROR(IF(AND((QA$44-QA52-150                                                                            )&gt;(QA$44-QB$44),(QA$44-QA52-150                                                                             )&lt;=0),"Birth-" &amp;QA51,""),"")
&amp;IFERROR(IF(AND((QA$44-QA52-150-Sheep!$R$320                                           )&gt;(QA$44-QB$44),(QA$44-QA52-150-Sheep!$R$320                                            )&lt;=0),"Wean-"&amp;QA51,""),"")
&amp;IFERROR(IF(AND((QA$44-QA52-150-Sheep!$R$321                                           )&gt;(QA$44-QB$44),(QA$44-QA52-150-Sheep!$R$321                                            )&lt;=0),"Alt1-"   &amp;QA51,""),"")
&amp;IFERROR(IF(AND((QA$44-QA52-150-Sheep!$R$322                                           )&gt;(QA$44-QB$44),(QA$44-QA52-150-Sheep!$R$322                                            )&lt;=0),"Alt2-"   &amp;QA51,""),"")</f>
        <v/>
      </c>
      <c r="QB53" s="440" t="str">
        <f xml:space="preserve">                    IF(AND((QB$44                                  -Sheep!$N$254                               )&gt;(QB$44-QC$44),(QB$44                                  -Sheep!$N$254                                )&lt;=0),"Born","")
&amp;                   IF(AND((QB$44-Sheep!$R$320-Sheep!$N$254                                )&gt;(QB$44-QC$44),(QB$44-Sheep!$R$320-Sheep!$N$254                                )&lt;=0),"WeanStd","")
&amp;                   IF(AND((QB$44-Sheep!$R$321-Sheep!$N$254                                )&gt;(QB$44-QC$44),(QB$44-Sheep!$R$321-Sheep!$N$254                                )&lt;=0),"WeanAlt1","")
&amp;                   IF(AND((QB$44-Sheep!$R$322-Sheep!$N$254                                )&gt;(QB$44-QC$44),(QB$44-Sheep!$R$322-Sheep!$N$254                                )&lt;=0),"WeanAlt2","")
&amp;IFERROR(IF(AND((QB$44-QB52                                                                                     )&gt;(QB$44-QC$44),(QB$44-QB52                                                                                     )&lt;=0),"Join-"    &amp;QB51,""),"")
&amp;IFERROR(IF(AND((QB$44-QB52-INDEX(Sheep!$V$327:$V$334,QB51,1))&gt;(QB$44-QC$44),(QB$44-QB52-INDEX(Sheep!$V$327:$V$334,QB51,1))&lt;=0),"Scan-"  &amp;QB51,""),"")
&amp;IFERROR(IF(AND((QB$44-QB52-150                                                                            )&gt;(QB$44-QC$44),(QB$44-QB52-150                                                                             )&lt;=0),"Birth-" &amp;QB51,""),"")
&amp;IFERROR(IF(AND((QB$44-QB52-150-Sheep!$R$320                                           )&gt;(QB$44-QC$44),(QB$44-QB52-150-Sheep!$R$320                                            )&lt;=0),"Wean-"&amp;QB51,""),"")
&amp;IFERROR(IF(AND((QB$44-QB52-150-Sheep!$R$321                                           )&gt;(QB$44-QC$44),(QB$44-QB52-150-Sheep!$R$321                                            )&lt;=0),"Alt1-"   &amp;QB51,""),"")
&amp;IFERROR(IF(AND((QB$44-QB52-150-Sheep!$R$322                                           )&gt;(QB$44-QC$44),(QB$44-QB52-150-Sheep!$R$322                                            )&lt;=0),"Alt2-"   &amp;QB51,""),"")</f>
        <v>Scan-8</v>
      </c>
      <c r="QC53" s="440" t="str">
        <f xml:space="preserve">                    IF(AND((QC$44                                  -Sheep!$N$254                               )&gt;(QC$44-QD$44),(QC$44                                  -Sheep!$N$254                                )&lt;=0),"Born","")
&amp;                   IF(AND((QC$44-Sheep!$R$320-Sheep!$N$254                                )&gt;(QC$44-QD$44),(QC$44-Sheep!$R$320-Sheep!$N$254                                )&lt;=0),"WeanStd","")
&amp;                   IF(AND((QC$44-Sheep!$R$321-Sheep!$N$254                                )&gt;(QC$44-QD$44),(QC$44-Sheep!$R$321-Sheep!$N$254                                )&lt;=0),"WeanAlt1","")
&amp;                   IF(AND((QC$44-Sheep!$R$322-Sheep!$N$254                                )&gt;(QC$44-QD$44),(QC$44-Sheep!$R$322-Sheep!$N$254                                )&lt;=0),"WeanAlt2","")
&amp;IFERROR(IF(AND((QC$44-QC52                                                                                     )&gt;(QC$44-QD$44),(QC$44-QC52                                                                                     )&lt;=0),"Join-"    &amp;QC51,""),"")
&amp;IFERROR(IF(AND((QC$44-QC52-INDEX(Sheep!$V$327:$V$334,QC51,1))&gt;(QC$44-QD$44),(QC$44-QC52-INDEX(Sheep!$V$327:$V$334,QC51,1))&lt;=0),"Scan-"  &amp;QC51,""),"")
&amp;IFERROR(IF(AND((QC$44-QC52-150                                                                            )&gt;(QC$44-QD$44),(QC$44-QC52-150                                                                             )&lt;=0),"Birth-" &amp;QC51,""),"")
&amp;IFERROR(IF(AND((QC$44-QC52-150-Sheep!$R$320                                           )&gt;(QC$44-QD$44),(QC$44-QC52-150-Sheep!$R$320                                            )&lt;=0),"Wean-"&amp;QC51,""),"")
&amp;IFERROR(IF(AND((QC$44-QC52-150-Sheep!$R$321                                           )&gt;(QC$44-QD$44),(QC$44-QC52-150-Sheep!$R$321                                            )&lt;=0),"Alt1-"   &amp;QC51,""),"")
&amp;IFERROR(IF(AND((QC$44-QC52-150-Sheep!$R$322                                           )&gt;(QC$44-QD$44),(QC$44-QC52-150-Sheep!$R$322                                            )&lt;=0),"Alt2-"   &amp;QC51,""),"")</f>
        <v/>
      </c>
      <c r="QD53" s="440" t="str">
        <f xml:space="preserve">                    IF(AND((QD$44                                  -Sheep!$N$254                               )&gt;(QD$44-QE$44),(QD$44                                  -Sheep!$N$254                                )&lt;=0),"Born","")
&amp;                   IF(AND((QD$44-Sheep!$R$320-Sheep!$N$254                                )&gt;(QD$44-QE$44),(QD$44-Sheep!$R$320-Sheep!$N$254                                )&lt;=0),"WeanStd","")
&amp;                   IF(AND((QD$44-Sheep!$R$321-Sheep!$N$254                                )&gt;(QD$44-QE$44),(QD$44-Sheep!$R$321-Sheep!$N$254                                )&lt;=0),"WeanAlt1","")
&amp;                   IF(AND((QD$44-Sheep!$R$322-Sheep!$N$254                                )&gt;(QD$44-QE$44),(QD$44-Sheep!$R$322-Sheep!$N$254                                )&lt;=0),"WeanAlt2","")
&amp;IFERROR(IF(AND((QD$44-QD52                                                                                     )&gt;(QD$44-QE$44),(QD$44-QD52                                                                                     )&lt;=0),"Join-"    &amp;QD51,""),"")
&amp;IFERROR(IF(AND((QD$44-QD52-INDEX(Sheep!$V$327:$V$334,QD51,1))&gt;(QD$44-QE$44),(QD$44-QD52-INDEX(Sheep!$V$327:$V$334,QD51,1))&lt;=0),"Scan-"  &amp;QD51,""),"")
&amp;IFERROR(IF(AND((QD$44-QD52-150                                                                            )&gt;(QD$44-QE$44),(QD$44-QD52-150                                                                             )&lt;=0),"Birth-" &amp;QD51,""),"")
&amp;IFERROR(IF(AND((QD$44-QD52-150-Sheep!$R$320                                           )&gt;(QD$44-QE$44),(QD$44-QD52-150-Sheep!$R$320                                            )&lt;=0),"Wean-"&amp;QD51,""),"")
&amp;IFERROR(IF(AND((QD$44-QD52-150-Sheep!$R$321                                           )&gt;(QD$44-QE$44),(QD$44-QD52-150-Sheep!$R$321                                            )&lt;=0),"Alt1-"   &amp;QD51,""),"")
&amp;IFERROR(IF(AND((QD$44-QD52-150-Sheep!$R$322                                           )&gt;(QD$44-QE$44),(QD$44-QD52-150-Sheep!$R$322                                            )&lt;=0),"Alt2-"   &amp;QD51,""),"")</f>
        <v/>
      </c>
      <c r="QE53" s="440" t="str">
        <f xml:space="preserve">                    IF(AND((QE$44                                  -Sheep!$N$254                               )&gt;(QE$44-QF$44),(QE$44                                  -Sheep!$N$254                                )&lt;=0),"Born","")
&amp;                   IF(AND((QE$44-Sheep!$R$320-Sheep!$N$254                                )&gt;(QE$44-QF$44),(QE$44-Sheep!$R$320-Sheep!$N$254                                )&lt;=0),"WeanStd","")
&amp;                   IF(AND((QE$44-Sheep!$R$321-Sheep!$N$254                                )&gt;(QE$44-QF$44),(QE$44-Sheep!$R$321-Sheep!$N$254                                )&lt;=0),"WeanAlt1","")
&amp;                   IF(AND((QE$44-Sheep!$R$322-Sheep!$N$254                                )&gt;(QE$44-QF$44),(QE$44-Sheep!$R$322-Sheep!$N$254                                )&lt;=0),"WeanAlt2","")
&amp;IFERROR(IF(AND((QE$44-QE52                                                                                     )&gt;(QE$44-QF$44),(QE$44-QE52                                                                                     )&lt;=0),"Join-"    &amp;QE51,""),"")
&amp;IFERROR(IF(AND((QE$44-QE52-INDEX(Sheep!$V$327:$V$334,QE51,1))&gt;(QE$44-QF$44),(QE$44-QE52-INDEX(Sheep!$V$327:$V$334,QE51,1))&lt;=0),"Scan-"  &amp;QE51,""),"")
&amp;IFERROR(IF(AND((QE$44-QE52-150                                                                            )&gt;(QE$44-QF$44),(QE$44-QE52-150                                                                             )&lt;=0),"Birth-" &amp;QE51,""),"")
&amp;IFERROR(IF(AND((QE$44-QE52-150-Sheep!$R$320                                           )&gt;(QE$44-QF$44),(QE$44-QE52-150-Sheep!$R$320                                            )&lt;=0),"Wean-"&amp;QE51,""),"")
&amp;IFERROR(IF(AND((QE$44-QE52-150-Sheep!$R$321                                           )&gt;(QE$44-QF$44),(QE$44-QE52-150-Sheep!$R$321                                            )&lt;=0),"Alt1-"   &amp;QE51,""),"")
&amp;IFERROR(IF(AND((QE$44-QE52-150-Sheep!$R$322                                           )&gt;(QE$44-QF$44),(QE$44-QE52-150-Sheep!$R$322                                            )&lt;=0),"Alt2-"   &amp;QE51,""),"")</f>
        <v/>
      </c>
      <c r="QF53" s="440" t="str">
        <f xml:space="preserve">                    IF(AND((QF$44                                  -Sheep!$N$254                               )&gt;(QF$44-QG$44),(QF$44                                  -Sheep!$N$254                                )&lt;=0),"Born","")
&amp;                   IF(AND((QF$44-Sheep!$R$320-Sheep!$N$254                                )&gt;(QF$44-QG$44),(QF$44-Sheep!$R$320-Sheep!$N$254                                )&lt;=0),"WeanStd","")
&amp;                   IF(AND((QF$44-Sheep!$R$321-Sheep!$N$254                                )&gt;(QF$44-QG$44),(QF$44-Sheep!$R$321-Sheep!$N$254                                )&lt;=0),"WeanAlt1","")
&amp;                   IF(AND((QF$44-Sheep!$R$322-Sheep!$N$254                                )&gt;(QF$44-QG$44),(QF$44-Sheep!$R$322-Sheep!$N$254                                )&lt;=0),"WeanAlt2","")
&amp;IFERROR(IF(AND((QF$44-QF52                                                                                     )&gt;(QF$44-QG$44),(QF$44-QF52                                                                                     )&lt;=0),"Join-"    &amp;QF51,""),"")
&amp;IFERROR(IF(AND((QF$44-QF52-INDEX(Sheep!$V$327:$V$334,QF51,1))&gt;(QF$44-QG$44),(QF$44-QF52-INDEX(Sheep!$V$327:$V$334,QF51,1))&lt;=0),"Scan-"  &amp;QF51,""),"")
&amp;IFERROR(IF(AND((QF$44-QF52-150                                                                            )&gt;(QF$44-QG$44),(QF$44-QF52-150                                                                             )&lt;=0),"Birth-" &amp;QF51,""),"")
&amp;IFERROR(IF(AND((QF$44-QF52-150-Sheep!$R$320                                           )&gt;(QF$44-QG$44),(QF$44-QF52-150-Sheep!$R$320                                            )&lt;=0),"Wean-"&amp;QF51,""),"")
&amp;IFERROR(IF(AND((QF$44-QF52-150-Sheep!$R$321                                           )&gt;(QF$44-QG$44),(QF$44-QF52-150-Sheep!$R$321                                            )&lt;=0),"Alt1-"   &amp;QF51,""),"")
&amp;IFERROR(IF(AND((QF$44-QF52-150-Sheep!$R$322                                           )&gt;(QF$44-QG$44),(QF$44-QF52-150-Sheep!$R$322                                            )&lt;=0),"Alt2-"   &amp;QF51,""),"")</f>
        <v/>
      </c>
      <c r="QG53" s="440" t="str">
        <f xml:space="preserve">                    IF(AND((QG$44                                  -Sheep!$N$254                               )&gt;(QG$44-QH$44),(QG$44                                  -Sheep!$N$254                                )&lt;=0),"Born","")
&amp;                   IF(AND((QG$44-Sheep!$R$320-Sheep!$N$254                                )&gt;(QG$44-QH$44),(QG$44-Sheep!$R$320-Sheep!$N$254                                )&lt;=0),"WeanStd","")
&amp;                   IF(AND((QG$44-Sheep!$R$321-Sheep!$N$254                                )&gt;(QG$44-QH$44),(QG$44-Sheep!$R$321-Sheep!$N$254                                )&lt;=0),"WeanAlt1","")
&amp;                   IF(AND((QG$44-Sheep!$R$322-Sheep!$N$254                                )&gt;(QG$44-QH$44),(QG$44-Sheep!$R$322-Sheep!$N$254                                )&lt;=0),"WeanAlt2","")
&amp;IFERROR(IF(AND((QG$44-QG52                                                                                     )&gt;(QG$44-QH$44),(QG$44-QG52                                                                                     )&lt;=0),"Join-"    &amp;QG51,""),"")
&amp;IFERROR(IF(AND((QG$44-QG52-INDEX(Sheep!$V$327:$V$334,QG51,1))&gt;(QG$44-QH$44),(QG$44-QG52-INDEX(Sheep!$V$327:$V$334,QG51,1))&lt;=0),"Scan-"  &amp;QG51,""),"")
&amp;IFERROR(IF(AND((QG$44-QG52-150                                                                            )&gt;(QG$44-QH$44),(QG$44-QG52-150                                                                             )&lt;=0),"Birth-" &amp;QG51,""),"")
&amp;IFERROR(IF(AND((QG$44-QG52-150-Sheep!$R$320                                           )&gt;(QG$44-QH$44),(QG$44-QG52-150-Sheep!$R$320                                            )&lt;=0),"Wean-"&amp;QG51,""),"")
&amp;IFERROR(IF(AND((QG$44-QG52-150-Sheep!$R$321                                           )&gt;(QG$44-QH$44),(QG$44-QG52-150-Sheep!$R$321                                            )&lt;=0),"Alt1-"   &amp;QG51,""),"")
&amp;IFERROR(IF(AND((QG$44-QG52-150-Sheep!$R$322                                           )&gt;(QG$44-QH$44),(QG$44-QG52-150-Sheep!$R$322                                            )&lt;=0),"Alt2-"   &amp;QG51,""),"")</f>
        <v/>
      </c>
      <c r="QH53" s="440" t="str">
        <f xml:space="preserve">                    IF(AND((QH$44                                  -Sheep!$N$254                               )&gt;(QH$44-QI$44),(QH$44                                  -Sheep!$N$254                                )&lt;=0),"Born","")
&amp;                   IF(AND((QH$44-Sheep!$R$320-Sheep!$N$254                                )&gt;(QH$44-QI$44),(QH$44-Sheep!$R$320-Sheep!$N$254                                )&lt;=0),"WeanStd","")
&amp;                   IF(AND((QH$44-Sheep!$R$321-Sheep!$N$254                                )&gt;(QH$44-QI$44),(QH$44-Sheep!$R$321-Sheep!$N$254                                )&lt;=0),"WeanAlt1","")
&amp;                   IF(AND((QH$44-Sheep!$R$322-Sheep!$N$254                                )&gt;(QH$44-QI$44),(QH$44-Sheep!$R$322-Sheep!$N$254                                )&lt;=0),"WeanAlt2","")
&amp;IFERROR(IF(AND((QH$44-QH52                                                                                     )&gt;(QH$44-QI$44),(QH$44-QH52                                                                                     )&lt;=0),"Join-"    &amp;QH51,""),"")
&amp;IFERROR(IF(AND((QH$44-QH52-INDEX(Sheep!$V$327:$V$334,QH51,1))&gt;(QH$44-QI$44),(QH$44-QH52-INDEX(Sheep!$V$327:$V$334,QH51,1))&lt;=0),"Scan-"  &amp;QH51,""),"")
&amp;IFERROR(IF(AND((QH$44-QH52-150                                                                            )&gt;(QH$44-QI$44),(QH$44-QH52-150                                                                             )&lt;=0),"Birth-" &amp;QH51,""),"")
&amp;IFERROR(IF(AND((QH$44-QH52-150-Sheep!$R$320                                           )&gt;(QH$44-QI$44),(QH$44-QH52-150-Sheep!$R$320                                            )&lt;=0),"Wean-"&amp;QH51,""),"")
&amp;IFERROR(IF(AND((QH$44-QH52-150-Sheep!$R$321                                           )&gt;(QH$44-QI$44),(QH$44-QH52-150-Sheep!$R$321                                            )&lt;=0),"Alt1-"   &amp;QH51,""),"")
&amp;IFERROR(IF(AND((QH$44-QH52-150-Sheep!$R$322                                           )&gt;(QH$44-QI$44),(QH$44-QH52-150-Sheep!$R$322                                            )&lt;=0),"Alt2-"   &amp;QH51,""),"")</f>
        <v/>
      </c>
      <c r="QI53" s="440" t="str">
        <f xml:space="preserve">                    IF(AND((QI$44                                  -Sheep!$N$254                               )&gt;(QI$44-QJ$44),(QI$44                                  -Sheep!$N$254                                )&lt;=0),"Born","")
&amp;                   IF(AND((QI$44-Sheep!$R$320-Sheep!$N$254                                )&gt;(QI$44-QJ$44),(QI$44-Sheep!$R$320-Sheep!$N$254                                )&lt;=0),"WeanStd","")
&amp;                   IF(AND((QI$44-Sheep!$R$321-Sheep!$N$254                                )&gt;(QI$44-QJ$44),(QI$44-Sheep!$R$321-Sheep!$N$254                                )&lt;=0),"WeanAlt1","")
&amp;                   IF(AND((QI$44-Sheep!$R$322-Sheep!$N$254                                )&gt;(QI$44-QJ$44),(QI$44-Sheep!$R$322-Sheep!$N$254                                )&lt;=0),"WeanAlt2","")
&amp;IFERROR(IF(AND((QI$44-QI52                                                                                     )&gt;(QI$44-QJ$44),(QI$44-QI52                                                                                     )&lt;=0),"Join-"    &amp;QI51,""),"")
&amp;IFERROR(IF(AND((QI$44-QI52-INDEX(Sheep!$V$327:$V$334,QI51,1))&gt;(QI$44-QJ$44),(QI$44-QI52-INDEX(Sheep!$V$327:$V$334,QI51,1))&lt;=0),"Scan-"  &amp;QI51,""),"")
&amp;IFERROR(IF(AND((QI$44-QI52-150                                                                            )&gt;(QI$44-QJ$44),(QI$44-QI52-150                                                                             )&lt;=0),"Birth-" &amp;QI51,""),"")
&amp;IFERROR(IF(AND((QI$44-QI52-150-Sheep!$R$320                                           )&gt;(QI$44-QJ$44),(QI$44-QI52-150-Sheep!$R$320                                            )&lt;=0),"Wean-"&amp;QI51,""),"")
&amp;IFERROR(IF(AND((QI$44-QI52-150-Sheep!$R$321                                           )&gt;(QI$44-QJ$44),(QI$44-QI52-150-Sheep!$R$321                                            )&lt;=0),"Alt1-"   &amp;QI51,""),"")
&amp;IFERROR(IF(AND((QI$44-QI52-150-Sheep!$R$322                                           )&gt;(QI$44-QJ$44),(QI$44-QI52-150-Sheep!$R$322                                            )&lt;=0),"Alt2-"   &amp;QI51,""),"")</f>
        <v/>
      </c>
      <c r="QJ53" s="440" t="str">
        <f xml:space="preserve">                    IF(AND((QJ$44                                  -Sheep!$N$254                               )&gt;(QJ$44-QK$44),(QJ$44                                  -Sheep!$N$254                                )&lt;=0),"Born","")
&amp;                   IF(AND((QJ$44-Sheep!$R$320-Sheep!$N$254                                )&gt;(QJ$44-QK$44),(QJ$44-Sheep!$R$320-Sheep!$N$254                                )&lt;=0),"WeanStd","")
&amp;                   IF(AND((QJ$44-Sheep!$R$321-Sheep!$N$254                                )&gt;(QJ$44-QK$44),(QJ$44-Sheep!$R$321-Sheep!$N$254                                )&lt;=0),"WeanAlt1","")
&amp;                   IF(AND((QJ$44-Sheep!$R$322-Sheep!$N$254                                )&gt;(QJ$44-QK$44),(QJ$44-Sheep!$R$322-Sheep!$N$254                                )&lt;=0),"WeanAlt2","")
&amp;IFERROR(IF(AND((QJ$44-QJ52                                                                                     )&gt;(QJ$44-QK$44),(QJ$44-QJ52                                                                                     )&lt;=0),"Join-"    &amp;QJ51,""),"")
&amp;IFERROR(IF(AND((QJ$44-QJ52-INDEX(Sheep!$V$327:$V$334,QJ51,1))&gt;(QJ$44-QK$44),(QJ$44-QJ52-INDEX(Sheep!$V$327:$V$334,QJ51,1))&lt;=0),"Scan-"  &amp;QJ51,""),"")
&amp;IFERROR(IF(AND((QJ$44-QJ52-150                                                                            )&gt;(QJ$44-QK$44),(QJ$44-QJ52-150                                                                             )&lt;=0),"Birth-" &amp;QJ51,""),"")
&amp;IFERROR(IF(AND((QJ$44-QJ52-150-Sheep!$R$320                                           )&gt;(QJ$44-QK$44),(QJ$44-QJ52-150-Sheep!$R$320                                            )&lt;=0),"Wean-"&amp;QJ51,""),"")
&amp;IFERROR(IF(AND((QJ$44-QJ52-150-Sheep!$R$321                                           )&gt;(QJ$44-QK$44),(QJ$44-QJ52-150-Sheep!$R$321                                            )&lt;=0),"Alt1-"   &amp;QJ51,""),"")
&amp;IFERROR(IF(AND((QJ$44-QJ52-150-Sheep!$R$322                                           )&gt;(QJ$44-QK$44),(QJ$44-QJ52-150-Sheep!$R$322                                            )&lt;=0),"Alt2-"   &amp;QJ51,""),"")</f>
        <v/>
      </c>
      <c r="QK53" s="440" t="str">
        <f xml:space="preserve">                    IF(AND((QK$44                                  -Sheep!$N$254                               )&gt;(QK$44-QL$44),(QK$44                                  -Sheep!$N$254                                )&lt;=0),"Born","")
&amp;                   IF(AND((QK$44-Sheep!$R$320-Sheep!$N$254                                )&gt;(QK$44-QL$44),(QK$44-Sheep!$R$320-Sheep!$N$254                                )&lt;=0),"WeanStd","")
&amp;                   IF(AND((QK$44-Sheep!$R$321-Sheep!$N$254                                )&gt;(QK$44-QL$44),(QK$44-Sheep!$R$321-Sheep!$N$254                                )&lt;=0),"WeanAlt1","")
&amp;                   IF(AND((QK$44-Sheep!$R$322-Sheep!$N$254                                )&gt;(QK$44-QL$44),(QK$44-Sheep!$R$322-Sheep!$N$254                                )&lt;=0),"WeanAlt2","")
&amp;IFERROR(IF(AND((QK$44-QK52                                                                                     )&gt;(QK$44-QL$44),(QK$44-QK52                                                                                     )&lt;=0),"Join-"    &amp;QK51,""),"")
&amp;IFERROR(IF(AND((QK$44-QK52-INDEX(Sheep!$V$327:$V$334,QK51,1))&gt;(QK$44-QL$44),(QK$44-QK52-INDEX(Sheep!$V$327:$V$334,QK51,1))&lt;=0),"Scan-"  &amp;QK51,""),"")
&amp;IFERROR(IF(AND((QK$44-QK52-150                                                                            )&gt;(QK$44-QL$44),(QK$44-QK52-150                                                                             )&lt;=0),"Birth-" &amp;QK51,""),"")
&amp;IFERROR(IF(AND((QK$44-QK52-150-Sheep!$R$320                                           )&gt;(QK$44-QL$44),(QK$44-QK52-150-Sheep!$R$320                                            )&lt;=0),"Wean-"&amp;QK51,""),"")
&amp;IFERROR(IF(AND((QK$44-QK52-150-Sheep!$R$321                                           )&gt;(QK$44-QL$44),(QK$44-QK52-150-Sheep!$R$321                                            )&lt;=0),"Alt1-"   &amp;QK51,""),"")
&amp;IFERROR(IF(AND((QK$44-QK52-150-Sheep!$R$322                                           )&gt;(QK$44-QL$44),(QK$44-QK52-150-Sheep!$R$322                                            )&lt;=0),"Alt2-"   &amp;QK51,""),"")</f>
        <v/>
      </c>
      <c r="QL53" s="440" t="str">
        <f xml:space="preserve">                    IF(AND((QL$44                                  -Sheep!$N$254                               )&gt;(QL$44-QM$44),(QL$44                                  -Sheep!$N$254                                )&lt;=0),"Born","")
&amp;                   IF(AND((QL$44-Sheep!$R$320-Sheep!$N$254                                )&gt;(QL$44-QM$44),(QL$44-Sheep!$R$320-Sheep!$N$254                                )&lt;=0),"WeanStd","")
&amp;                   IF(AND((QL$44-Sheep!$R$321-Sheep!$N$254                                )&gt;(QL$44-QM$44),(QL$44-Sheep!$R$321-Sheep!$N$254                                )&lt;=0),"WeanAlt1","")
&amp;                   IF(AND((QL$44-Sheep!$R$322-Sheep!$N$254                                )&gt;(QL$44-QM$44),(QL$44-Sheep!$R$322-Sheep!$N$254                                )&lt;=0),"WeanAlt2","")
&amp;IFERROR(IF(AND((QL$44-QL52                                                                                     )&gt;(QL$44-QM$44),(QL$44-QL52                                                                                     )&lt;=0),"Join-"    &amp;QL51,""),"")
&amp;IFERROR(IF(AND((QL$44-QL52-INDEX(Sheep!$V$327:$V$334,QL51,1))&gt;(QL$44-QM$44),(QL$44-QL52-INDEX(Sheep!$V$327:$V$334,QL51,1))&lt;=0),"Scan-"  &amp;QL51,""),"")
&amp;IFERROR(IF(AND((QL$44-QL52-150                                                                            )&gt;(QL$44-QM$44),(QL$44-QL52-150                                                                             )&lt;=0),"Birth-" &amp;QL51,""),"")
&amp;IFERROR(IF(AND((QL$44-QL52-150-Sheep!$R$320                                           )&gt;(QL$44-QM$44),(QL$44-QL52-150-Sheep!$R$320                                            )&lt;=0),"Wean-"&amp;QL51,""),"")
&amp;IFERROR(IF(AND((QL$44-QL52-150-Sheep!$R$321                                           )&gt;(QL$44-QM$44),(QL$44-QL52-150-Sheep!$R$321                                            )&lt;=0),"Alt1-"   &amp;QL51,""),"")
&amp;IFERROR(IF(AND((QL$44-QL52-150-Sheep!$R$322                                           )&gt;(QL$44-QM$44),(QL$44-QL52-150-Sheep!$R$322                                            )&lt;=0),"Alt2-"   &amp;QL51,""),"")</f>
        <v/>
      </c>
      <c r="QM53" s="440" t="str">
        <f xml:space="preserve">                    IF(AND((QM$44                                  -Sheep!$N$254                               )&gt;(QM$44-QN$44),(QM$44                                  -Sheep!$N$254                                )&lt;=0),"Born","")
&amp;                   IF(AND((QM$44-Sheep!$R$320-Sheep!$N$254                                )&gt;(QM$44-QN$44),(QM$44-Sheep!$R$320-Sheep!$N$254                                )&lt;=0),"WeanStd","")
&amp;                   IF(AND((QM$44-Sheep!$R$321-Sheep!$N$254                                )&gt;(QM$44-QN$44),(QM$44-Sheep!$R$321-Sheep!$N$254                                )&lt;=0),"WeanAlt1","")
&amp;                   IF(AND((QM$44-Sheep!$R$322-Sheep!$N$254                                )&gt;(QM$44-QN$44),(QM$44-Sheep!$R$322-Sheep!$N$254                                )&lt;=0),"WeanAlt2","")
&amp;IFERROR(IF(AND((QM$44-QM52                                                                                     )&gt;(QM$44-QN$44),(QM$44-QM52                                                                                     )&lt;=0),"Join-"    &amp;QM51,""),"")
&amp;IFERROR(IF(AND((QM$44-QM52-INDEX(Sheep!$V$327:$V$334,QM51,1))&gt;(QM$44-QN$44),(QM$44-QM52-INDEX(Sheep!$V$327:$V$334,QM51,1))&lt;=0),"Scan-"  &amp;QM51,""),"")
&amp;IFERROR(IF(AND((QM$44-QM52-150                                                                            )&gt;(QM$44-QN$44),(QM$44-QM52-150                                                                             )&lt;=0),"Birth-" &amp;QM51,""),"")
&amp;IFERROR(IF(AND((QM$44-QM52-150-Sheep!$R$320                                           )&gt;(QM$44-QN$44),(QM$44-QM52-150-Sheep!$R$320                                            )&lt;=0),"Wean-"&amp;QM51,""),"")
&amp;IFERROR(IF(AND((QM$44-QM52-150-Sheep!$R$321                                           )&gt;(QM$44-QN$44),(QM$44-QM52-150-Sheep!$R$321                                            )&lt;=0),"Alt1-"   &amp;QM51,""),"")
&amp;IFERROR(IF(AND((QM$44-QM52-150-Sheep!$R$322                                           )&gt;(QM$44-QN$44),(QM$44-QM52-150-Sheep!$R$322                                            )&lt;=0),"Alt2-"   &amp;QM51,""),"")</f>
        <v/>
      </c>
      <c r="QN53" s="440" t="str">
        <f xml:space="preserve">                    IF(AND((QN$44                                  -Sheep!$N$254                               )&gt;(QN$44-QO$44),(QN$44                                  -Sheep!$N$254                                )&lt;=0),"Born","")
&amp;                   IF(AND((QN$44-Sheep!$R$320-Sheep!$N$254                                )&gt;(QN$44-QO$44),(QN$44-Sheep!$R$320-Sheep!$N$254                                )&lt;=0),"WeanStd","")
&amp;                   IF(AND((QN$44-Sheep!$R$321-Sheep!$N$254                                )&gt;(QN$44-QO$44),(QN$44-Sheep!$R$321-Sheep!$N$254                                )&lt;=0),"WeanAlt1","")
&amp;                   IF(AND((QN$44-Sheep!$R$322-Sheep!$N$254                                )&gt;(QN$44-QO$44),(QN$44-Sheep!$R$322-Sheep!$N$254                                )&lt;=0),"WeanAlt2","")
&amp;IFERROR(IF(AND((QN$44-QN52                                                                                     )&gt;(QN$44-QO$44),(QN$44-QN52                                                                                     )&lt;=0),"Join-"    &amp;QN51,""),"")
&amp;IFERROR(IF(AND((QN$44-QN52-INDEX(Sheep!$V$327:$V$334,QN51,1))&gt;(QN$44-QO$44),(QN$44-QN52-INDEX(Sheep!$V$327:$V$334,QN51,1))&lt;=0),"Scan-"  &amp;QN51,""),"")
&amp;IFERROR(IF(AND((QN$44-QN52-150                                                                            )&gt;(QN$44-QO$44),(QN$44-QN52-150                                                                             )&lt;=0),"Birth-" &amp;QN51,""),"")
&amp;IFERROR(IF(AND((QN$44-QN52-150-Sheep!$R$320                                           )&gt;(QN$44-QO$44),(QN$44-QN52-150-Sheep!$R$320                                            )&lt;=0),"Wean-"&amp;QN51,""),"")
&amp;IFERROR(IF(AND((QN$44-QN52-150-Sheep!$R$321                                           )&gt;(QN$44-QO$44),(QN$44-QN52-150-Sheep!$R$321                                            )&lt;=0),"Alt1-"   &amp;QN51,""),"")
&amp;IFERROR(IF(AND((QN$44-QN52-150-Sheep!$R$322                                           )&gt;(QN$44-QO$44),(QN$44-QN52-150-Sheep!$R$322                                            )&lt;=0),"Alt2-"   &amp;QN51,""),"")</f>
        <v>Birth-8</v>
      </c>
      <c r="QO53" s="440" t="str">
        <f xml:space="preserve">                    IF(AND((QO$44                                  -Sheep!$N$254                               )&gt;(QO$44-QP$44),(QO$44                                  -Sheep!$N$254                                )&lt;=0),"Born","")
&amp;                   IF(AND((QO$44-Sheep!$R$320-Sheep!$N$254                                )&gt;(QO$44-QP$44),(QO$44-Sheep!$R$320-Sheep!$N$254                                )&lt;=0),"WeanStd","")
&amp;                   IF(AND((QO$44-Sheep!$R$321-Sheep!$N$254                                )&gt;(QO$44-QP$44),(QO$44-Sheep!$R$321-Sheep!$N$254                                )&lt;=0),"WeanAlt1","")
&amp;                   IF(AND((QO$44-Sheep!$R$322-Sheep!$N$254                                )&gt;(QO$44-QP$44),(QO$44-Sheep!$R$322-Sheep!$N$254                                )&lt;=0),"WeanAlt2","")
&amp;IFERROR(IF(AND((QO$44-QO52                                                                                     )&gt;(QO$44-QP$44),(QO$44-QO52                                                                                     )&lt;=0),"Join-"    &amp;QO51,""),"")
&amp;IFERROR(IF(AND((QO$44-QO52-INDEX(Sheep!$V$327:$V$334,QO51,1))&gt;(QO$44-QP$44),(QO$44-QO52-INDEX(Sheep!$V$327:$V$334,QO51,1))&lt;=0),"Scan-"  &amp;QO51,""),"")
&amp;IFERROR(IF(AND((QO$44-QO52-150                                                                            )&gt;(QO$44-QP$44),(QO$44-QO52-150                                                                             )&lt;=0),"Birth-" &amp;QO51,""),"")
&amp;IFERROR(IF(AND((QO$44-QO52-150-Sheep!$R$320                                           )&gt;(QO$44-QP$44),(QO$44-QO52-150-Sheep!$R$320                                            )&lt;=0),"Wean-"&amp;QO51,""),"")
&amp;IFERROR(IF(AND((QO$44-QO52-150-Sheep!$R$321                                           )&gt;(QO$44-QP$44),(QO$44-QO52-150-Sheep!$R$321                                            )&lt;=0),"Alt1-"   &amp;QO51,""),"")
&amp;IFERROR(IF(AND((QO$44-QO52-150-Sheep!$R$322                                           )&gt;(QO$44-QP$44),(QO$44-QO52-150-Sheep!$R$322                                            )&lt;=0),"Alt2-"   &amp;QO51,""),"")</f>
        <v/>
      </c>
      <c r="QP53" s="440" t="str">
        <f xml:space="preserve">                    IF(AND((QP$44                                  -Sheep!$N$254                               )&gt;(QP$44-QQ$44),(QP$44                                  -Sheep!$N$254                                )&lt;=0),"Born","")
&amp;                   IF(AND((QP$44-Sheep!$R$320-Sheep!$N$254                                )&gt;(QP$44-QQ$44),(QP$44-Sheep!$R$320-Sheep!$N$254                                )&lt;=0),"WeanStd","")
&amp;                   IF(AND((QP$44-Sheep!$R$321-Sheep!$N$254                                )&gt;(QP$44-QQ$44),(QP$44-Sheep!$R$321-Sheep!$N$254                                )&lt;=0),"WeanAlt1","")
&amp;                   IF(AND((QP$44-Sheep!$R$322-Sheep!$N$254                                )&gt;(QP$44-QQ$44),(QP$44-Sheep!$R$322-Sheep!$N$254                                )&lt;=0),"WeanAlt2","")
&amp;IFERROR(IF(AND((QP$44-QP52                                                                                     )&gt;(QP$44-QQ$44),(QP$44-QP52                                                                                     )&lt;=0),"Join-"    &amp;QP51,""),"")
&amp;IFERROR(IF(AND((QP$44-QP52-INDEX(Sheep!$V$327:$V$334,QP51,1))&gt;(QP$44-QQ$44),(QP$44-QP52-INDEX(Sheep!$V$327:$V$334,QP51,1))&lt;=0),"Scan-"  &amp;QP51,""),"")
&amp;IFERROR(IF(AND((QP$44-QP52-150                                                                            )&gt;(QP$44-QQ$44),(QP$44-QP52-150                                                                             )&lt;=0),"Birth-" &amp;QP51,""),"")
&amp;IFERROR(IF(AND((QP$44-QP52-150-Sheep!$R$320                                           )&gt;(QP$44-QQ$44),(QP$44-QP52-150-Sheep!$R$320                                            )&lt;=0),"Wean-"&amp;QP51,""),"")
&amp;IFERROR(IF(AND((QP$44-QP52-150-Sheep!$R$321                                           )&gt;(QP$44-QQ$44),(QP$44-QP52-150-Sheep!$R$321                                            )&lt;=0),"Alt1-"   &amp;QP51,""),"")
&amp;IFERROR(IF(AND((QP$44-QP52-150-Sheep!$R$322                                           )&gt;(QP$44-QQ$44),(QP$44-QP52-150-Sheep!$R$322                                            )&lt;=0),"Alt2-"   &amp;QP51,""),"")</f>
        <v/>
      </c>
      <c r="QQ53" s="440" t="str">
        <f xml:space="preserve">                    IF(AND((QQ$44                                  -Sheep!$N$254                               )&gt;(QQ$44-QR$44),(QQ$44                                  -Sheep!$N$254                                )&lt;=0),"Born","")
&amp;                   IF(AND((QQ$44-Sheep!$R$320-Sheep!$N$254                                )&gt;(QQ$44-QR$44),(QQ$44-Sheep!$R$320-Sheep!$N$254                                )&lt;=0),"WeanStd","")
&amp;                   IF(AND((QQ$44-Sheep!$R$321-Sheep!$N$254                                )&gt;(QQ$44-QR$44),(QQ$44-Sheep!$R$321-Sheep!$N$254                                )&lt;=0),"WeanAlt1","")
&amp;                   IF(AND((QQ$44-Sheep!$R$322-Sheep!$N$254                                )&gt;(QQ$44-QR$44),(QQ$44-Sheep!$R$322-Sheep!$N$254                                )&lt;=0),"WeanAlt2","")
&amp;IFERROR(IF(AND((QQ$44-QQ52                                                                                     )&gt;(QQ$44-QR$44),(QQ$44-QQ52                                                                                     )&lt;=0),"Join-"    &amp;QQ51,""),"")
&amp;IFERROR(IF(AND((QQ$44-QQ52-INDEX(Sheep!$V$327:$V$334,QQ51,1))&gt;(QQ$44-QR$44),(QQ$44-QQ52-INDEX(Sheep!$V$327:$V$334,QQ51,1))&lt;=0),"Scan-"  &amp;QQ51,""),"")
&amp;IFERROR(IF(AND((QQ$44-QQ52-150                                                                            )&gt;(QQ$44-QR$44),(QQ$44-QQ52-150                                                                             )&lt;=0),"Birth-" &amp;QQ51,""),"")
&amp;IFERROR(IF(AND((QQ$44-QQ52-150-Sheep!$R$320                                           )&gt;(QQ$44-QR$44),(QQ$44-QQ52-150-Sheep!$R$320                                            )&lt;=0),"Wean-"&amp;QQ51,""),"")
&amp;IFERROR(IF(AND((QQ$44-QQ52-150-Sheep!$R$321                                           )&gt;(QQ$44-QR$44),(QQ$44-QQ52-150-Sheep!$R$321                                            )&lt;=0),"Alt1-"   &amp;QQ51,""),"")
&amp;IFERROR(IF(AND((QQ$44-QQ52-150-Sheep!$R$322                                           )&gt;(QQ$44-QR$44),(QQ$44-QQ52-150-Sheep!$R$322                                            )&lt;=0),"Alt2-"   &amp;QQ51,""),"")</f>
        <v/>
      </c>
      <c r="QR53" s="440" t="str">
        <f xml:space="preserve">                    IF(AND((QR$44                                  -Sheep!$N$254                               )&gt;(QR$44-QS$44),(QR$44                                  -Sheep!$N$254                                )&lt;=0),"Born","")
&amp;                   IF(AND((QR$44-Sheep!$R$320-Sheep!$N$254                                )&gt;(QR$44-QS$44),(QR$44-Sheep!$R$320-Sheep!$N$254                                )&lt;=0),"WeanStd","")
&amp;                   IF(AND((QR$44-Sheep!$R$321-Sheep!$N$254                                )&gt;(QR$44-QS$44),(QR$44-Sheep!$R$321-Sheep!$N$254                                )&lt;=0),"WeanAlt1","")
&amp;                   IF(AND((QR$44-Sheep!$R$322-Sheep!$N$254                                )&gt;(QR$44-QS$44),(QR$44-Sheep!$R$322-Sheep!$N$254                                )&lt;=0),"WeanAlt2","")
&amp;IFERROR(IF(AND((QR$44-QR52                                                                                     )&gt;(QR$44-QS$44),(QR$44-QR52                                                                                     )&lt;=0),"Join-"    &amp;QR51,""),"")
&amp;IFERROR(IF(AND((QR$44-QR52-INDEX(Sheep!$V$327:$V$334,QR51,1))&gt;(QR$44-QS$44),(QR$44-QR52-INDEX(Sheep!$V$327:$V$334,QR51,1))&lt;=0),"Scan-"  &amp;QR51,""),"")
&amp;IFERROR(IF(AND((QR$44-QR52-150                                                                            )&gt;(QR$44-QS$44),(QR$44-QR52-150                                                                             )&lt;=0),"Birth-" &amp;QR51,""),"")
&amp;IFERROR(IF(AND((QR$44-QR52-150-Sheep!$R$320                                           )&gt;(QR$44-QS$44),(QR$44-QR52-150-Sheep!$R$320                                            )&lt;=0),"Wean-"&amp;QR51,""),"")
&amp;IFERROR(IF(AND((QR$44-QR52-150-Sheep!$R$321                                           )&gt;(QR$44-QS$44),(QR$44-QR52-150-Sheep!$R$321                                            )&lt;=0),"Alt1-"   &amp;QR51,""),"")
&amp;IFERROR(IF(AND((QR$44-QR52-150-Sheep!$R$322                                           )&gt;(QR$44-QS$44),(QR$44-QR52-150-Sheep!$R$322                                            )&lt;=0),"Alt2-"   &amp;QR51,""),"")</f>
        <v/>
      </c>
      <c r="QS53" s="440" t="str">
        <f xml:space="preserve">                    IF(AND((QS$44                                  -Sheep!$N$254                               )&gt;(QS$44-QT$44),(QS$44                                  -Sheep!$N$254                                )&lt;=0),"Born","")
&amp;                   IF(AND((QS$44-Sheep!$R$320-Sheep!$N$254                                )&gt;(QS$44-QT$44),(QS$44-Sheep!$R$320-Sheep!$N$254                                )&lt;=0),"WeanStd","")
&amp;                   IF(AND((QS$44-Sheep!$R$321-Sheep!$N$254                                )&gt;(QS$44-QT$44),(QS$44-Sheep!$R$321-Sheep!$N$254                                )&lt;=0),"WeanAlt1","")
&amp;                   IF(AND((QS$44-Sheep!$R$322-Sheep!$N$254                                )&gt;(QS$44-QT$44),(QS$44-Sheep!$R$322-Sheep!$N$254                                )&lt;=0),"WeanAlt2","")
&amp;IFERROR(IF(AND((QS$44-QS52                                                                                     )&gt;(QS$44-QT$44),(QS$44-QS52                                                                                     )&lt;=0),"Join-"    &amp;QS51,""),"")
&amp;IFERROR(IF(AND((QS$44-QS52-INDEX(Sheep!$V$327:$V$334,QS51,1))&gt;(QS$44-QT$44),(QS$44-QS52-INDEX(Sheep!$V$327:$V$334,QS51,1))&lt;=0),"Scan-"  &amp;QS51,""),"")
&amp;IFERROR(IF(AND((QS$44-QS52-150                                                                            )&gt;(QS$44-QT$44),(QS$44-QS52-150                                                                             )&lt;=0),"Birth-" &amp;QS51,""),"")
&amp;IFERROR(IF(AND((QS$44-QS52-150-Sheep!$R$320                                           )&gt;(QS$44-QT$44),(QS$44-QS52-150-Sheep!$R$320                                            )&lt;=0),"Wean-"&amp;QS51,""),"")
&amp;IFERROR(IF(AND((QS$44-QS52-150-Sheep!$R$321                                           )&gt;(QS$44-QT$44),(QS$44-QS52-150-Sheep!$R$321                                            )&lt;=0),"Alt1-"   &amp;QS51,""),"")
&amp;IFERROR(IF(AND((QS$44-QS52-150-Sheep!$R$322                                           )&gt;(QS$44-QT$44),(QS$44-QS52-150-Sheep!$R$322                                            )&lt;=0),"Alt2-"   &amp;QS51,""),"")</f>
        <v/>
      </c>
      <c r="QT53" s="440" t="str">
        <f xml:space="preserve">                    IF(AND((QT$44                                  -Sheep!$N$254                               )&gt;(QT$44-QU$44),(QT$44                                  -Sheep!$N$254                                )&lt;=0),"Born","")
&amp;                   IF(AND((QT$44-Sheep!$R$320-Sheep!$N$254                                )&gt;(QT$44-QU$44),(QT$44-Sheep!$R$320-Sheep!$N$254                                )&lt;=0),"WeanStd","")
&amp;                   IF(AND((QT$44-Sheep!$R$321-Sheep!$N$254                                )&gt;(QT$44-QU$44),(QT$44-Sheep!$R$321-Sheep!$N$254                                )&lt;=0),"WeanAlt1","")
&amp;                   IF(AND((QT$44-Sheep!$R$322-Sheep!$N$254                                )&gt;(QT$44-QU$44),(QT$44-Sheep!$R$322-Sheep!$N$254                                )&lt;=0),"WeanAlt2","")
&amp;IFERROR(IF(AND((QT$44-QT52                                                                                     )&gt;(QT$44-QU$44),(QT$44-QT52                                                                                     )&lt;=0),"Join-"    &amp;QT51,""),"")
&amp;IFERROR(IF(AND((QT$44-QT52-INDEX(Sheep!$V$327:$V$334,QT51,1))&gt;(QT$44-QU$44),(QT$44-QT52-INDEX(Sheep!$V$327:$V$334,QT51,1))&lt;=0),"Scan-"  &amp;QT51,""),"")
&amp;IFERROR(IF(AND((QT$44-QT52-150                                                                            )&gt;(QT$44-QU$44),(QT$44-QT52-150                                                                             )&lt;=0),"Birth-" &amp;QT51,""),"")
&amp;IFERROR(IF(AND((QT$44-QT52-150-Sheep!$R$320                                           )&gt;(QT$44-QU$44),(QT$44-QT52-150-Sheep!$R$320                                            )&lt;=0),"Wean-"&amp;QT51,""),"")
&amp;IFERROR(IF(AND((QT$44-QT52-150-Sheep!$R$321                                           )&gt;(QT$44-QU$44),(QT$44-QT52-150-Sheep!$R$321                                            )&lt;=0),"Alt1-"   &amp;QT51,""),"")
&amp;IFERROR(IF(AND((QT$44-QT52-150-Sheep!$R$322                                           )&gt;(QT$44-QU$44),(QT$44-QT52-150-Sheep!$R$322                                            )&lt;=0),"Alt2-"   &amp;QT51,""),"")</f>
        <v/>
      </c>
      <c r="QU53" s="440" t="str">
        <f xml:space="preserve">                    IF(AND((QU$44                                  -Sheep!$N$254                               )&gt;(QU$44-QV$44),(QU$44                                  -Sheep!$N$254                                )&lt;=0),"Born","")
&amp;                   IF(AND((QU$44-Sheep!$R$320-Sheep!$N$254                                )&gt;(QU$44-QV$44),(QU$44-Sheep!$R$320-Sheep!$N$254                                )&lt;=0),"WeanStd","")
&amp;                   IF(AND((QU$44-Sheep!$R$321-Sheep!$N$254                                )&gt;(QU$44-QV$44),(QU$44-Sheep!$R$321-Sheep!$N$254                                )&lt;=0),"WeanAlt1","")
&amp;                   IF(AND((QU$44-Sheep!$R$322-Sheep!$N$254                                )&gt;(QU$44-QV$44),(QU$44-Sheep!$R$322-Sheep!$N$254                                )&lt;=0),"WeanAlt2","")
&amp;IFERROR(IF(AND((QU$44-QU52                                                                                     )&gt;(QU$44-QV$44),(QU$44-QU52                                                                                     )&lt;=0),"Join-"    &amp;QU51,""),"")
&amp;IFERROR(IF(AND((QU$44-QU52-INDEX(Sheep!$V$327:$V$334,QU51,1))&gt;(QU$44-QV$44),(QU$44-QU52-INDEX(Sheep!$V$327:$V$334,QU51,1))&lt;=0),"Scan-"  &amp;QU51,""),"")
&amp;IFERROR(IF(AND((QU$44-QU52-150                                                                            )&gt;(QU$44-QV$44),(QU$44-QU52-150                                                                             )&lt;=0),"Birth-" &amp;QU51,""),"")
&amp;IFERROR(IF(AND((QU$44-QU52-150-Sheep!$R$320                                           )&gt;(QU$44-QV$44),(QU$44-QU52-150-Sheep!$R$320                                            )&lt;=0),"Wean-"&amp;QU51,""),"")
&amp;IFERROR(IF(AND((QU$44-QU52-150-Sheep!$R$321                                           )&gt;(QU$44-QV$44),(QU$44-QU52-150-Sheep!$R$321                                            )&lt;=0),"Alt1-"   &amp;QU51,""),"")
&amp;IFERROR(IF(AND((QU$44-QU52-150-Sheep!$R$322                                           )&gt;(QU$44-QV$44),(QU$44-QU52-150-Sheep!$R$322                                            )&lt;=0),"Alt2-"   &amp;QU51,""),"")</f>
        <v/>
      </c>
      <c r="QV53" s="440" t="str">
        <f xml:space="preserve">                    IF(AND((QV$44                                  -Sheep!$N$254                               )&gt;(QV$44-QW$44),(QV$44                                  -Sheep!$N$254                                )&lt;=0),"Born","")
&amp;                   IF(AND((QV$44-Sheep!$R$320-Sheep!$N$254                                )&gt;(QV$44-QW$44),(QV$44-Sheep!$R$320-Sheep!$N$254                                )&lt;=0),"WeanStd","")
&amp;                   IF(AND((QV$44-Sheep!$R$321-Sheep!$N$254                                )&gt;(QV$44-QW$44),(QV$44-Sheep!$R$321-Sheep!$N$254                                )&lt;=0),"WeanAlt1","")
&amp;                   IF(AND((QV$44-Sheep!$R$322-Sheep!$N$254                                )&gt;(QV$44-QW$44),(QV$44-Sheep!$R$322-Sheep!$N$254                                )&lt;=0),"WeanAlt2","")
&amp;IFERROR(IF(AND((QV$44-QV52                                                                                     )&gt;(QV$44-QW$44),(QV$44-QV52                                                                                     )&lt;=0),"Join-"    &amp;QV51,""),"")
&amp;IFERROR(IF(AND((QV$44-QV52-INDEX(Sheep!$V$327:$V$334,QV51,1))&gt;(QV$44-QW$44),(QV$44-QV52-INDEX(Sheep!$V$327:$V$334,QV51,1))&lt;=0),"Scan-"  &amp;QV51,""),"")
&amp;IFERROR(IF(AND((QV$44-QV52-150                                                                            )&gt;(QV$44-QW$44),(QV$44-QV52-150                                                                             )&lt;=0),"Birth-" &amp;QV51,""),"")
&amp;IFERROR(IF(AND((QV$44-QV52-150-Sheep!$R$320                                           )&gt;(QV$44-QW$44),(QV$44-QV52-150-Sheep!$R$320                                            )&lt;=0),"Wean-"&amp;QV51,""),"")
&amp;IFERROR(IF(AND((QV$44-QV52-150-Sheep!$R$321                                           )&gt;(QV$44-QW$44),(QV$44-QV52-150-Sheep!$R$321                                            )&lt;=0),"Alt1-"   &amp;QV51,""),"")
&amp;IFERROR(IF(AND((QV$44-QV52-150-Sheep!$R$322                                           )&gt;(QV$44-QW$44),(QV$44-QV52-150-Sheep!$R$322                                            )&lt;=0),"Alt2-"   &amp;QV51,""),"")</f>
        <v/>
      </c>
      <c r="QW53" s="440" t="str">
        <f xml:space="preserve">                    IF(AND((QW$44                                  -Sheep!$N$254                               )&gt;(QW$44-QX$44),(QW$44                                  -Sheep!$N$254                                )&lt;=0),"Born","")
&amp;                   IF(AND((QW$44-Sheep!$R$320-Sheep!$N$254                                )&gt;(QW$44-QX$44),(QW$44-Sheep!$R$320-Sheep!$N$254                                )&lt;=0),"WeanStd","")
&amp;                   IF(AND((QW$44-Sheep!$R$321-Sheep!$N$254                                )&gt;(QW$44-QX$44),(QW$44-Sheep!$R$321-Sheep!$N$254                                )&lt;=0),"WeanAlt1","")
&amp;                   IF(AND((QW$44-Sheep!$R$322-Sheep!$N$254                                )&gt;(QW$44-QX$44),(QW$44-Sheep!$R$322-Sheep!$N$254                                )&lt;=0),"WeanAlt2","")
&amp;IFERROR(IF(AND((QW$44-QW52                                                                                     )&gt;(QW$44-QX$44),(QW$44-QW52                                                                                     )&lt;=0),"Join-"    &amp;QW51,""),"")
&amp;IFERROR(IF(AND((QW$44-QW52-INDEX(Sheep!$V$327:$V$334,QW51,1))&gt;(QW$44-QX$44),(QW$44-QW52-INDEX(Sheep!$V$327:$V$334,QW51,1))&lt;=0),"Scan-"  &amp;QW51,""),"")
&amp;IFERROR(IF(AND((QW$44-QW52-150                                                                            )&gt;(QW$44-QX$44),(QW$44-QW52-150                                                                             )&lt;=0),"Birth-" &amp;QW51,""),"")
&amp;IFERROR(IF(AND((QW$44-QW52-150-Sheep!$R$320                                           )&gt;(QW$44-QX$44),(QW$44-QW52-150-Sheep!$R$320                                            )&lt;=0),"Wean-"&amp;QW51,""),"")
&amp;IFERROR(IF(AND((QW$44-QW52-150-Sheep!$R$321                                           )&gt;(QW$44-QX$44),(QW$44-QW52-150-Sheep!$R$321                                            )&lt;=0),"Alt1-"   &amp;QW51,""),"")
&amp;IFERROR(IF(AND((QW$44-QW52-150-Sheep!$R$322                                           )&gt;(QW$44-QX$44),(QW$44-QW52-150-Sheep!$R$322                                            )&lt;=0),"Alt2-"   &amp;QW51,""),"")</f>
        <v/>
      </c>
      <c r="QX53" s="440" t="str">
        <f xml:space="preserve">                    IF(AND((QX$44                                  -Sheep!$N$254                               )&gt;(QX$44-QY$44),(QX$44                                  -Sheep!$N$254                                )&lt;=0),"Born","")
&amp;                   IF(AND((QX$44-Sheep!$R$320-Sheep!$N$254                                )&gt;(QX$44-QY$44),(QX$44-Sheep!$R$320-Sheep!$N$254                                )&lt;=0),"WeanStd","")
&amp;                   IF(AND((QX$44-Sheep!$R$321-Sheep!$N$254                                )&gt;(QX$44-QY$44),(QX$44-Sheep!$R$321-Sheep!$N$254                                )&lt;=0),"WeanAlt1","")
&amp;                   IF(AND((QX$44-Sheep!$R$322-Sheep!$N$254                                )&gt;(QX$44-QY$44),(QX$44-Sheep!$R$322-Sheep!$N$254                                )&lt;=0),"WeanAlt2","")
&amp;IFERROR(IF(AND((QX$44-QX52                                                                                     )&gt;(QX$44-QY$44),(QX$44-QX52                                                                                     )&lt;=0),"Join-"    &amp;QX51,""),"")
&amp;IFERROR(IF(AND((QX$44-QX52-INDEX(Sheep!$V$327:$V$334,QX51,1))&gt;(QX$44-QY$44),(QX$44-QX52-INDEX(Sheep!$V$327:$V$334,QX51,1))&lt;=0),"Scan-"  &amp;QX51,""),"")
&amp;IFERROR(IF(AND((QX$44-QX52-150                                                                            )&gt;(QX$44-QY$44),(QX$44-QX52-150                                                                             )&lt;=0),"Birth-" &amp;QX51,""),"")
&amp;IFERROR(IF(AND((QX$44-QX52-150-Sheep!$R$320                                           )&gt;(QX$44-QY$44),(QX$44-QX52-150-Sheep!$R$320                                            )&lt;=0),"Wean-"&amp;QX51,""),"")
&amp;IFERROR(IF(AND((QX$44-QX52-150-Sheep!$R$321                                           )&gt;(QX$44-QY$44),(QX$44-QX52-150-Sheep!$R$321                                            )&lt;=0),"Alt1-"   &amp;QX51,""),"")
&amp;IFERROR(IF(AND((QX$44-QX52-150-Sheep!$R$322                                           )&gt;(QX$44-QY$44),(QX$44-QX52-150-Sheep!$R$322                                            )&lt;=0),"Alt2-"   &amp;QX51,""),"")</f>
        <v/>
      </c>
      <c r="QY53" s="440" t="str">
        <f xml:space="preserve">                    IF(AND((QY$44                                  -Sheep!$N$254                               )&gt;(QY$44-QZ$44),(QY$44                                  -Sheep!$N$254                                )&lt;=0),"Born","")
&amp;                   IF(AND((QY$44-Sheep!$R$320-Sheep!$N$254                                )&gt;(QY$44-QZ$44),(QY$44-Sheep!$R$320-Sheep!$N$254                                )&lt;=0),"WeanStd","")
&amp;                   IF(AND((QY$44-Sheep!$R$321-Sheep!$N$254                                )&gt;(QY$44-QZ$44),(QY$44-Sheep!$R$321-Sheep!$N$254                                )&lt;=0),"WeanAlt1","")
&amp;                   IF(AND((QY$44-Sheep!$R$322-Sheep!$N$254                                )&gt;(QY$44-QZ$44),(QY$44-Sheep!$R$322-Sheep!$N$254                                )&lt;=0),"WeanAlt2","")
&amp;IFERROR(IF(AND((QY$44-QY52                                                                                     )&gt;(QY$44-QZ$44),(QY$44-QY52                                                                                     )&lt;=0),"Join-"    &amp;QY51,""),"")
&amp;IFERROR(IF(AND((QY$44-QY52-INDEX(Sheep!$V$327:$V$334,QY51,1))&gt;(QY$44-QZ$44),(QY$44-QY52-INDEX(Sheep!$V$327:$V$334,QY51,1))&lt;=0),"Scan-"  &amp;QY51,""),"")
&amp;IFERROR(IF(AND((QY$44-QY52-150                                                                            )&gt;(QY$44-QZ$44),(QY$44-QY52-150                                                                             )&lt;=0),"Birth-" &amp;QY51,""),"")
&amp;IFERROR(IF(AND((QY$44-QY52-150-Sheep!$R$320                                           )&gt;(QY$44-QZ$44),(QY$44-QY52-150-Sheep!$R$320                                            )&lt;=0),"Wean-"&amp;QY51,""),"")
&amp;IFERROR(IF(AND((QY$44-QY52-150-Sheep!$R$321                                           )&gt;(QY$44-QZ$44),(QY$44-QY52-150-Sheep!$R$321                                            )&lt;=0),"Alt1-"   &amp;QY51,""),"")
&amp;IFERROR(IF(AND((QY$44-QY52-150-Sheep!$R$322                                           )&gt;(QY$44-QZ$44),(QY$44-QY52-150-Sheep!$R$322                                            )&lt;=0),"Alt2-"   &amp;QY51,""),"")</f>
        <v/>
      </c>
      <c r="QZ53" s="440" t="str">
        <f xml:space="preserve">                    IF(AND((QZ$44                                  -Sheep!$N$254                               )&gt;(QZ$44-RA$44),(QZ$44                                  -Sheep!$N$254                                )&lt;=0),"Born","")
&amp;                   IF(AND((QZ$44-Sheep!$R$320-Sheep!$N$254                                )&gt;(QZ$44-RA$44),(QZ$44-Sheep!$R$320-Sheep!$N$254                                )&lt;=0),"WeanStd","")
&amp;                   IF(AND((QZ$44-Sheep!$R$321-Sheep!$N$254                                )&gt;(QZ$44-RA$44),(QZ$44-Sheep!$R$321-Sheep!$N$254                                )&lt;=0),"WeanAlt1","")
&amp;                   IF(AND((QZ$44-Sheep!$R$322-Sheep!$N$254                                )&gt;(QZ$44-RA$44),(QZ$44-Sheep!$R$322-Sheep!$N$254                                )&lt;=0),"WeanAlt2","")
&amp;IFERROR(IF(AND((QZ$44-QZ52                                                                                     )&gt;(QZ$44-RA$44),(QZ$44-QZ52                                                                                     )&lt;=0),"Join-"    &amp;QZ51,""),"")
&amp;IFERROR(IF(AND((QZ$44-QZ52-INDEX(Sheep!$V$327:$V$334,QZ51,1))&gt;(QZ$44-RA$44),(QZ$44-QZ52-INDEX(Sheep!$V$327:$V$334,QZ51,1))&lt;=0),"Scan-"  &amp;QZ51,""),"")
&amp;IFERROR(IF(AND((QZ$44-QZ52-150                                                                            )&gt;(QZ$44-RA$44),(QZ$44-QZ52-150                                                                             )&lt;=0),"Birth-" &amp;QZ51,""),"")
&amp;IFERROR(IF(AND((QZ$44-QZ52-150-Sheep!$R$320                                           )&gt;(QZ$44-RA$44),(QZ$44-QZ52-150-Sheep!$R$320                                            )&lt;=0),"Wean-"&amp;QZ51,""),"")
&amp;IFERROR(IF(AND((QZ$44-QZ52-150-Sheep!$R$321                                           )&gt;(QZ$44-RA$44),(QZ$44-QZ52-150-Sheep!$R$321                                            )&lt;=0),"Alt1-"   &amp;QZ51,""),"")
&amp;IFERROR(IF(AND((QZ$44-QZ52-150-Sheep!$R$322                                           )&gt;(QZ$44-RA$44),(QZ$44-QZ52-150-Sheep!$R$322                                            )&lt;=0),"Alt2-"   &amp;QZ51,""),"")</f>
        <v>Wean-8</v>
      </c>
      <c r="RA53" s="440" t="str">
        <f xml:space="preserve">                    IF(AND((RA$44                                  -Sheep!$N$254                               )&gt;(RA$44-RB$44),(RA$44                                  -Sheep!$N$254                                )&lt;=0),"Born","")
&amp;                   IF(AND((RA$44-Sheep!$R$320-Sheep!$N$254                                )&gt;(RA$44-RB$44),(RA$44-Sheep!$R$320-Sheep!$N$254                                )&lt;=0),"WeanStd","")
&amp;                   IF(AND((RA$44-Sheep!$R$321-Sheep!$N$254                                )&gt;(RA$44-RB$44),(RA$44-Sheep!$R$321-Sheep!$N$254                                )&lt;=0),"WeanAlt1","")
&amp;                   IF(AND((RA$44-Sheep!$R$322-Sheep!$N$254                                )&gt;(RA$44-RB$44),(RA$44-Sheep!$R$322-Sheep!$N$254                                )&lt;=0),"WeanAlt2","")
&amp;IFERROR(IF(AND((RA$44-RA52                                                                                     )&gt;(RA$44-RB$44),(RA$44-RA52                                                                                     )&lt;=0),"Join-"    &amp;RA51,""),"")
&amp;IFERROR(IF(AND((RA$44-RA52-INDEX(Sheep!$V$327:$V$334,RA51,1))&gt;(RA$44-RB$44),(RA$44-RA52-INDEX(Sheep!$V$327:$V$334,RA51,1))&lt;=0),"Scan-"  &amp;RA51,""),"")
&amp;IFERROR(IF(AND((RA$44-RA52-150                                                                            )&gt;(RA$44-RB$44),(RA$44-RA52-150                                                                             )&lt;=0),"Birth-" &amp;RA51,""),"")
&amp;IFERROR(IF(AND((RA$44-RA52-150-Sheep!$R$320                                           )&gt;(RA$44-RB$44),(RA$44-RA52-150-Sheep!$R$320                                            )&lt;=0),"Wean-"&amp;RA51,""),"")
&amp;IFERROR(IF(AND((RA$44-RA52-150-Sheep!$R$321                                           )&gt;(RA$44-RB$44),(RA$44-RA52-150-Sheep!$R$321                                            )&lt;=0),"Alt1-"   &amp;RA51,""),"")
&amp;IFERROR(IF(AND((RA$44-RA52-150-Sheep!$R$322                                           )&gt;(RA$44-RB$44),(RA$44-RA52-150-Sheep!$R$322                                            )&lt;=0),"Alt2-"   &amp;RA51,""),"")</f>
        <v/>
      </c>
      <c r="RB53" s="440" t="str">
        <f xml:space="preserve">                    IF(AND((RB$44                                  -Sheep!$N$254                               )&gt;(RB$44-RC$44),(RB$44                                  -Sheep!$N$254                                )&lt;=0),"Born","")
&amp;                   IF(AND((RB$44-Sheep!$R$320-Sheep!$N$254                                )&gt;(RB$44-RC$44),(RB$44-Sheep!$R$320-Sheep!$N$254                                )&lt;=0),"WeanStd","")
&amp;                   IF(AND((RB$44-Sheep!$R$321-Sheep!$N$254                                )&gt;(RB$44-RC$44),(RB$44-Sheep!$R$321-Sheep!$N$254                                )&lt;=0),"WeanAlt1","")
&amp;                   IF(AND((RB$44-Sheep!$R$322-Sheep!$N$254                                )&gt;(RB$44-RC$44),(RB$44-Sheep!$R$322-Sheep!$N$254                                )&lt;=0),"WeanAlt2","")
&amp;IFERROR(IF(AND((RB$44-RB52                                                                                     )&gt;(RB$44-RC$44),(RB$44-RB52                                                                                     )&lt;=0),"Join-"    &amp;RB51,""),"")
&amp;IFERROR(IF(AND((RB$44-RB52-INDEX(Sheep!$V$327:$V$334,RB51,1))&gt;(RB$44-RC$44),(RB$44-RB52-INDEX(Sheep!$V$327:$V$334,RB51,1))&lt;=0),"Scan-"  &amp;RB51,""),"")
&amp;IFERROR(IF(AND((RB$44-RB52-150                                                                            )&gt;(RB$44-RC$44),(RB$44-RB52-150                                                                             )&lt;=0),"Birth-" &amp;RB51,""),"")
&amp;IFERROR(IF(AND((RB$44-RB52-150-Sheep!$R$320                                           )&gt;(RB$44-RC$44),(RB$44-RB52-150-Sheep!$R$320                                            )&lt;=0),"Wean-"&amp;RB51,""),"")
&amp;IFERROR(IF(AND((RB$44-RB52-150-Sheep!$R$321                                           )&gt;(RB$44-RC$44),(RB$44-RB52-150-Sheep!$R$321                                            )&lt;=0),"Alt1-"   &amp;RB51,""),"")
&amp;IFERROR(IF(AND((RB$44-RB52-150-Sheep!$R$322                                           )&gt;(RB$44-RC$44),(RB$44-RB52-150-Sheep!$R$322                                            )&lt;=0),"Alt2-"   &amp;RB51,""),"")</f>
        <v/>
      </c>
      <c r="RC53" s="440" t="str">
        <f xml:space="preserve">                    IF(AND((RC$44                                  -Sheep!$N$254                               )&gt;(RC$44-RD$44),(RC$44                                  -Sheep!$N$254                                )&lt;=0),"Born","")
&amp;                   IF(AND((RC$44-Sheep!$R$320-Sheep!$N$254                                )&gt;(RC$44-RD$44),(RC$44-Sheep!$R$320-Sheep!$N$254                                )&lt;=0),"WeanStd","")
&amp;                   IF(AND((RC$44-Sheep!$R$321-Sheep!$N$254                                )&gt;(RC$44-RD$44),(RC$44-Sheep!$R$321-Sheep!$N$254                                )&lt;=0),"WeanAlt1","")
&amp;                   IF(AND((RC$44-Sheep!$R$322-Sheep!$N$254                                )&gt;(RC$44-RD$44),(RC$44-Sheep!$R$322-Sheep!$N$254                                )&lt;=0),"WeanAlt2","")
&amp;IFERROR(IF(AND((RC$44-RC52                                                                                     )&gt;(RC$44-RD$44),(RC$44-RC52                                                                                     )&lt;=0),"Join-"    &amp;RC51,""),"")
&amp;IFERROR(IF(AND((RC$44-RC52-INDEX(Sheep!$V$327:$V$334,RC51,1))&gt;(RC$44-RD$44),(RC$44-RC52-INDEX(Sheep!$V$327:$V$334,RC51,1))&lt;=0),"Scan-"  &amp;RC51,""),"")
&amp;IFERROR(IF(AND((RC$44-RC52-150                                                                            )&gt;(RC$44-RD$44),(RC$44-RC52-150                                                                             )&lt;=0),"Birth-" &amp;RC51,""),"")
&amp;IFERROR(IF(AND((RC$44-RC52-150-Sheep!$R$320                                           )&gt;(RC$44-RD$44),(RC$44-RC52-150-Sheep!$R$320                                            )&lt;=0),"Wean-"&amp;RC51,""),"")
&amp;IFERROR(IF(AND((RC$44-RC52-150-Sheep!$R$321                                           )&gt;(RC$44-RD$44),(RC$44-RC52-150-Sheep!$R$321                                            )&lt;=0),"Alt1-"   &amp;RC51,""),"")
&amp;IFERROR(IF(AND((RC$44-RC52-150-Sheep!$R$322                                           )&gt;(RC$44-RD$44),(RC$44-RC52-150-Sheep!$R$322                                            )&lt;=0),"Alt2-"   &amp;RC51,""),"")</f>
        <v/>
      </c>
      <c r="RD53" s="440" t="str">
        <f xml:space="preserve">                    IF(AND((RD$44                                  -Sheep!$N$254                               )&gt;(RD$44-RE$44),(RD$44                                  -Sheep!$N$254                                )&lt;=0),"Born","")
&amp;                   IF(AND((RD$44-Sheep!$R$320-Sheep!$N$254                                )&gt;(RD$44-RE$44),(RD$44-Sheep!$R$320-Sheep!$N$254                                )&lt;=0),"WeanStd","")
&amp;                   IF(AND((RD$44-Sheep!$R$321-Sheep!$N$254                                )&gt;(RD$44-RE$44),(RD$44-Sheep!$R$321-Sheep!$N$254                                )&lt;=0),"WeanAlt1","")
&amp;                   IF(AND((RD$44-Sheep!$R$322-Sheep!$N$254                                )&gt;(RD$44-RE$44),(RD$44-Sheep!$R$322-Sheep!$N$254                                )&lt;=0),"WeanAlt2","")
&amp;IFERROR(IF(AND((RD$44-RD52                                                                                     )&gt;(RD$44-RE$44),(RD$44-RD52                                                                                     )&lt;=0),"Join-"    &amp;RD51,""),"")
&amp;IFERROR(IF(AND((RD$44-RD52-INDEX(Sheep!$V$327:$V$334,RD51,1))&gt;(RD$44-RE$44),(RD$44-RD52-INDEX(Sheep!$V$327:$V$334,RD51,1))&lt;=0),"Scan-"  &amp;RD51,""),"")
&amp;IFERROR(IF(AND((RD$44-RD52-150                                                                            )&gt;(RD$44-RE$44),(RD$44-RD52-150                                                                             )&lt;=0),"Birth-" &amp;RD51,""),"")
&amp;IFERROR(IF(AND((RD$44-RD52-150-Sheep!$R$320                                           )&gt;(RD$44-RE$44),(RD$44-RD52-150-Sheep!$R$320                                            )&lt;=0),"Wean-"&amp;RD51,""),"")
&amp;IFERROR(IF(AND((RD$44-RD52-150-Sheep!$R$321                                           )&gt;(RD$44-RE$44),(RD$44-RD52-150-Sheep!$R$321                                            )&lt;=0),"Alt1-"   &amp;RD51,""),"")
&amp;IFERROR(IF(AND((RD$44-RD52-150-Sheep!$R$322                                           )&gt;(RD$44-RE$44),(RD$44-RD52-150-Sheep!$R$322                                            )&lt;=0),"Alt2-"   &amp;RD51,""),"")</f>
        <v/>
      </c>
      <c r="RE53" s="440" t="str">
        <f xml:space="preserve">                    IF(AND((RE$44                                  -Sheep!$N$254                               )&gt;(RE$44-RF$44),(RE$44                                  -Sheep!$N$254                                )&lt;=0),"Born","")
&amp;                   IF(AND((RE$44-Sheep!$R$320-Sheep!$N$254                                )&gt;(RE$44-RF$44),(RE$44-Sheep!$R$320-Sheep!$N$254                                )&lt;=0),"WeanStd","")
&amp;                   IF(AND((RE$44-Sheep!$R$321-Sheep!$N$254                                )&gt;(RE$44-RF$44),(RE$44-Sheep!$R$321-Sheep!$N$254                                )&lt;=0),"WeanAlt1","")
&amp;                   IF(AND((RE$44-Sheep!$R$322-Sheep!$N$254                                )&gt;(RE$44-RF$44),(RE$44-Sheep!$R$322-Sheep!$N$254                                )&lt;=0),"WeanAlt2","")
&amp;IFERROR(IF(AND((RE$44-RE52                                                                                     )&gt;(RE$44-RF$44),(RE$44-RE52                                                                                     )&lt;=0),"Join-"    &amp;RE51,""),"")
&amp;IFERROR(IF(AND((RE$44-RE52-INDEX(Sheep!$V$327:$V$334,RE51,1))&gt;(RE$44-RF$44),(RE$44-RE52-INDEX(Sheep!$V$327:$V$334,RE51,1))&lt;=0),"Scan-"  &amp;RE51,""),"")
&amp;IFERROR(IF(AND((RE$44-RE52-150                                                                            )&gt;(RE$44-RF$44),(RE$44-RE52-150                                                                             )&lt;=0),"Birth-" &amp;RE51,""),"")
&amp;IFERROR(IF(AND((RE$44-RE52-150-Sheep!$R$320                                           )&gt;(RE$44-RF$44),(RE$44-RE52-150-Sheep!$R$320                                            )&lt;=0),"Wean-"&amp;RE51,""),"")
&amp;IFERROR(IF(AND((RE$44-RE52-150-Sheep!$R$321                                           )&gt;(RE$44-RF$44),(RE$44-RE52-150-Sheep!$R$321                                            )&lt;=0),"Alt1-"   &amp;RE51,""),"")
&amp;IFERROR(IF(AND((RE$44-RE52-150-Sheep!$R$322                                           )&gt;(RE$44-RF$44),(RE$44-RE52-150-Sheep!$R$322                                            )&lt;=0),"Alt2-"   &amp;RE51,""),"")</f>
        <v>Alt1-8</v>
      </c>
      <c r="RF53" s="440" t="str">
        <f xml:space="preserve">                    IF(AND((RF$44                                  -Sheep!$N$254                               )&gt;(RF$44-RG$44),(RF$44                                  -Sheep!$N$254                                )&lt;=0),"Born","")
&amp;                   IF(AND((RF$44-Sheep!$R$320-Sheep!$N$254                                )&gt;(RF$44-RG$44),(RF$44-Sheep!$R$320-Sheep!$N$254                                )&lt;=0),"WeanStd","")
&amp;                   IF(AND((RF$44-Sheep!$R$321-Sheep!$N$254                                )&gt;(RF$44-RG$44),(RF$44-Sheep!$R$321-Sheep!$N$254                                )&lt;=0),"WeanAlt1","")
&amp;                   IF(AND((RF$44-Sheep!$R$322-Sheep!$N$254                                )&gt;(RF$44-RG$44),(RF$44-Sheep!$R$322-Sheep!$N$254                                )&lt;=0),"WeanAlt2","")
&amp;IFERROR(IF(AND((RF$44-RF52                                                                                     )&gt;(RF$44-RG$44),(RF$44-RF52                                                                                     )&lt;=0),"Join-"    &amp;RF51,""),"")
&amp;IFERROR(IF(AND((RF$44-RF52-INDEX(Sheep!$V$327:$V$334,RF51,1))&gt;(RF$44-RG$44),(RF$44-RF52-INDEX(Sheep!$V$327:$V$334,RF51,1))&lt;=0),"Scan-"  &amp;RF51,""),"")
&amp;IFERROR(IF(AND((RF$44-RF52-150                                                                            )&gt;(RF$44-RG$44),(RF$44-RF52-150                                                                             )&lt;=0),"Birth-" &amp;RF51,""),"")
&amp;IFERROR(IF(AND((RF$44-RF52-150-Sheep!$R$320                                           )&gt;(RF$44-RG$44),(RF$44-RF52-150-Sheep!$R$320                                            )&lt;=0),"Wean-"&amp;RF51,""),"")
&amp;IFERROR(IF(AND((RF$44-RF52-150-Sheep!$R$321                                           )&gt;(RF$44-RG$44),(RF$44-RF52-150-Sheep!$R$321                                            )&lt;=0),"Alt1-"   &amp;RF51,""),"")
&amp;IFERROR(IF(AND((RF$44-RF52-150-Sheep!$R$322                                           )&gt;(RF$44-RG$44),(RF$44-RF52-150-Sheep!$R$322                                            )&lt;=0),"Alt2-"   &amp;RF51,""),"")</f>
        <v/>
      </c>
      <c r="RG53" s="440" t="str">
        <f xml:space="preserve">                    IF(AND((RG$44                                  -Sheep!$N$254                               )&gt;(RG$44-RH$44),(RG$44                                  -Sheep!$N$254                                )&lt;=0),"Born","")
&amp;                   IF(AND((RG$44-Sheep!$R$320-Sheep!$N$254                                )&gt;(RG$44-RH$44),(RG$44-Sheep!$R$320-Sheep!$N$254                                )&lt;=0),"WeanStd","")
&amp;                   IF(AND((RG$44-Sheep!$R$321-Sheep!$N$254                                )&gt;(RG$44-RH$44),(RG$44-Sheep!$R$321-Sheep!$N$254                                )&lt;=0),"WeanAlt1","")
&amp;                   IF(AND((RG$44-Sheep!$R$322-Sheep!$N$254                                )&gt;(RG$44-RH$44),(RG$44-Sheep!$R$322-Sheep!$N$254                                )&lt;=0),"WeanAlt2","")
&amp;IFERROR(IF(AND((RG$44-RG52                                                                                     )&gt;(RG$44-RH$44),(RG$44-RG52                                                                                     )&lt;=0),"Join-"    &amp;RG51,""),"")
&amp;IFERROR(IF(AND((RG$44-RG52-INDEX(Sheep!$V$327:$V$334,RG51,1))&gt;(RG$44-RH$44),(RG$44-RG52-INDEX(Sheep!$V$327:$V$334,RG51,1))&lt;=0),"Scan-"  &amp;RG51,""),"")
&amp;IFERROR(IF(AND((RG$44-RG52-150                                                                            )&gt;(RG$44-RH$44),(RG$44-RG52-150                                                                             )&lt;=0),"Birth-" &amp;RG51,""),"")
&amp;IFERROR(IF(AND((RG$44-RG52-150-Sheep!$R$320                                           )&gt;(RG$44-RH$44),(RG$44-RG52-150-Sheep!$R$320                                            )&lt;=0),"Wean-"&amp;RG51,""),"")
&amp;IFERROR(IF(AND((RG$44-RG52-150-Sheep!$R$321                                           )&gt;(RG$44-RH$44),(RG$44-RG52-150-Sheep!$R$321                                            )&lt;=0),"Alt1-"   &amp;RG51,""),"")
&amp;IFERROR(IF(AND((RG$44-RG52-150-Sheep!$R$322                                           )&gt;(RG$44-RH$44),(RG$44-RG52-150-Sheep!$R$322                                            )&lt;=0),"Alt2-"   &amp;RG51,""),"")</f>
        <v/>
      </c>
      <c r="RH53" s="440" t="str">
        <f xml:space="preserve">                    IF(AND((RH$44                                  -Sheep!$N$254                               )&gt;(RH$44-RI$44),(RH$44                                  -Sheep!$N$254                                )&lt;=0),"Born","")
&amp;                   IF(AND((RH$44-Sheep!$R$320-Sheep!$N$254                                )&gt;(RH$44-RI$44),(RH$44-Sheep!$R$320-Sheep!$N$254                                )&lt;=0),"WeanStd","")
&amp;                   IF(AND((RH$44-Sheep!$R$321-Sheep!$N$254                                )&gt;(RH$44-RI$44),(RH$44-Sheep!$R$321-Sheep!$N$254                                )&lt;=0),"WeanAlt1","")
&amp;                   IF(AND((RH$44-Sheep!$R$322-Sheep!$N$254                                )&gt;(RH$44-RI$44),(RH$44-Sheep!$R$322-Sheep!$N$254                                )&lt;=0),"WeanAlt2","")
&amp;IFERROR(IF(AND((RH$44-RH52                                                                                     )&gt;(RH$44-RI$44),(RH$44-RH52                                                                                     )&lt;=0),"Join-"    &amp;RH51,""),"")
&amp;IFERROR(IF(AND((RH$44-RH52-INDEX(Sheep!$V$327:$V$334,RH51,1))&gt;(RH$44-RI$44),(RH$44-RH52-INDEX(Sheep!$V$327:$V$334,RH51,1))&lt;=0),"Scan-"  &amp;RH51,""),"")
&amp;IFERROR(IF(AND((RH$44-RH52-150                                                                            )&gt;(RH$44-RI$44),(RH$44-RH52-150                                                                             )&lt;=0),"Birth-" &amp;RH51,""),"")
&amp;IFERROR(IF(AND((RH$44-RH52-150-Sheep!$R$320                                           )&gt;(RH$44-RI$44),(RH$44-RH52-150-Sheep!$R$320                                            )&lt;=0),"Wean-"&amp;RH51,""),"")
&amp;IFERROR(IF(AND((RH$44-RH52-150-Sheep!$R$321                                           )&gt;(RH$44-RI$44),(RH$44-RH52-150-Sheep!$R$321                                            )&lt;=0),"Alt1-"   &amp;RH51,""),"")
&amp;IFERROR(IF(AND((RH$44-RH52-150-Sheep!$R$322                                           )&gt;(RH$44-RI$44),(RH$44-RH52-150-Sheep!$R$322                                            )&lt;=0),"Alt2-"   &amp;RH51,""),"")</f>
        <v/>
      </c>
      <c r="RI53" s="440" t="str">
        <f xml:space="preserve">                    IF(AND((RI$44                                  -Sheep!$N$254                               )&gt;(RI$44-RJ$44),(RI$44                                  -Sheep!$N$254                                )&lt;=0),"Born","")
&amp;                   IF(AND((RI$44-Sheep!$R$320-Sheep!$N$254                                )&gt;(RI$44-RJ$44),(RI$44-Sheep!$R$320-Sheep!$N$254                                )&lt;=0),"WeanStd","")
&amp;                   IF(AND((RI$44-Sheep!$R$321-Sheep!$N$254                                )&gt;(RI$44-RJ$44),(RI$44-Sheep!$R$321-Sheep!$N$254                                )&lt;=0),"WeanAlt1","")
&amp;                   IF(AND((RI$44-Sheep!$R$322-Sheep!$N$254                                )&gt;(RI$44-RJ$44),(RI$44-Sheep!$R$322-Sheep!$N$254                                )&lt;=0),"WeanAlt2","")
&amp;IFERROR(IF(AND((RI$44-RI52                                                                                     )&gt;(RI$44-RJ$44),(RI$44-RI52                                                                                     )&lt;=0),"Join-"    &amp;RI51,""),"")
&amp;IFERROR(IF(AND((RI$44-RI52-INDEX(Sheep!$V$327:$V$334,RI51,1))&gt;(RI$44-RJ$44),(RI$44-RI52-INDEX(Sheep!$V$327:$V$334,RI51,1))&lt;=0),"Scan-"  &amp;RI51,""),"")
&amp;IFERROR(IF(AND((RI$44-RI52-150                                                                            )&gt;(RI$44-RJ$44),(RI$44-RI52-150                                                                             )&lt;=0),"Birth-" &amp;RI51,""),"")
&amp;IFERROR(IF(AND((RI$44-RI52-150-Sheep!$R$320                                           )&gt;(RI$44-RJ$44),(RI$44-RI52-150-Sheep!$R$320                                            )&lt;=0),"Wean-"&amp;RI51,""),"")
&amp;IFERROR(IF(AND((RI$44-RI52-150-Sheep!$R$321                                           )&gt;(RI$44-RJ$44),(RI$44-RI52-150-Sheep!$R$321                                            )&lt;=0),"Alt1-"   &amp;RI51,""),"")
&amp;IFERROR(IF(AND((RI$44-RI52-150-Sheep!$R$322                                           )&gt;(RI$44-RJ$44),(RI$44-RI52-150-Sheep!$R$322                                            )&lt;=0),"Alt2-"   &amp;RI51,""),"")</f>
        <v>Alt2-8</v>
      </c>
      <c r="RJ53" s="440" t="str">
        <f xml:space="preserve">                    IF(AND((RJ$44                                  -Sheep!$N$254                               )&gt;(RJ$44-RK$44),(RJ$44                                  -Sheep!$N$254                                )&lt;=0),"Born","")
&amp;                   IF(AND((RJ$44-Sheep!$R$320-Sheep!$N$254                                )&gt;(RJ$44-RK$44),(RJ$44-Sheep!$R$320-Sheep!$N$254                                )&lt;=0),"WeanStd","")
&amp;                   IF(AND((RJ$44-Sheep!$R$321-Sheep!$N$254                                )&gt;(RJ$44-RK$44),(RJ$44-Sheep!$R$321-Sheep!$N$254                                )&lt;=0),"WeanAlt1","")
&amp;                   IF(AND((RJ$44-Sheep!$R$322-Sheep!$N$254                                )&gt;(RJ$44-RK$44),(RJ$44-Sheep!$R$322-Sheep!$N$254                                )&lt;=0),"WeanAlt2","")
&amp;IFERROR(IF(AND((RJ$44-RJ52                                                                                     )&gt;(RJ$44-RK$44),(RJ$44-RJ52                                                                                     )&lt;=0),"Join-"    &amp;RJ51,""),"")
&amp;IFERROR(IF(AND((RJ$44-RJ52-INDEX(Sheep!$V$327:$V$334,RJ51,1))&gt;(RJ$44-RK$44),(RJ$44-RJ52-INDEX(Sheep!$V$327:$V$334,RJ51,1))&lt;=0),"Scan-"  &amp;RJ51,""),"")
&amp;IFERROR(IF(AND((RJ$44-RJ52-150                                                                            )&gt;(RJ$44-RK$44),(RJ$44-RJ52-150                                                                             )&lt;=0),"Birth-" &amp;RJ51,""),"")
&amp;IFERROR(IF(AND((RJ$44-RJ52-150-Sheep!$R$320                                           )&gt;(RJ$44-RK$44),(RJ$44-RJ52-150-Sheep!$R$320                                            )&lt;=0),"Wean-"&amp;RJ51,""),"")
&amp;IFERROR(IF(AND((RJ$44-RJ52-150-Sheep!$R$321                                           )&gt;(RJ$44-RK$44),(RJ$44-RJ52-150-Sheep!$R$321                                            )&lt;=0),"Alt1-"   &amp;RJ51,""),"")
&amp;IFERROR(IF(AND((RJ$44-RJ52-150-Sheep!$R$322                                           )&gt;(RJ$44-RK$44),(RJ$44-RJ52-150-Sheep!$R$322                                            )&lt;=0),"Alt2-"   &amp;RJ51,""),"")</f>
        <v/>
      </c>
      <c r="RK53" s="440" t="str">
        <f xml:space="preserve">                    IF(AND((RK$44                                  -Sheep!$N$254                               )&gt;(RK$44-RL$44),(RK$44                                  -Sheep!$N$254                                )&lt;=0),"Born","")
&amp;                   IF(AND((RK$44-Sheep!$R$320-Sheep!$N$254                                )&gt;(RK$44-RL$44),(RK$44-Sheep!$R$320-Sheep!$N$254                                )&lt;=0),"WeanStd","")
&amp;                   IF(AND((RK$44-Sheep!$R$321-Sheep!$N$254                                )&gt;(RK$44-RL$44),(RK$44-Sheep!$R$321-Sheep!$N$254                                )&lt;=0),"WeanAlt1","")
&amp;                   IF(AND((RK$44-Sheep!$R$322-Sheep!$N$254                                )&gt;(RK$44-RL$44),(RK$44-Sheep!$R$322-Sheep!$N$254                                )&lt;=0),"WeanAlt2","")
&amp;IFERROR(IF(AND((RK$44-RK52                                                                                     )&gt;(RK$44-RL$44),(RK$44-RK52                                                                                     )&lt;=0),"Join-"    &amp;RK51,""),"")
&amp;IFERROR(IF(AND((RK$44-RK52-INDEX(Sheep!$V$327:$V$334,RK51,1))&gt;(RK$44-RL$44),(RK$44-RK52-INDEX(Sheep!$V$327:$V$334,RK51,1))&lt;=0),"Scan-"  &amp;RK51,""),"")
&amp;IFERROR(IF(AND((RK$44-RK52-150                                                                            )&gt;(RK$44-RL$44),(RK$44-RK52-150                                                                             )&lt;=0),"Birth-" &amp;RK51,""),"")
&amp;IFERROR(IF(AND((RK$44-RK52-150-Sheep!$R$320                                           )&gt;(RK$44-RL$44),(RK$44-RK52-150-Sheep!$R$320                                            )&lt;=0),"Wean-"&amp;RK51,""),"")
&amp;IFERROR(IF(AND((RK$44-RK52-150-Sheep!$R$321                                           )&gt;(RK$44-RL$44),(RK$44-RK52-150-Sheep!$R$321                                            )&lt;=0),"Alt1-"   &amp;RK51,""),"")
&amp;IFERROR(IF(AND((RK$44-RK52-150-Sheep!$R$322                                           )&gt;(RK$44-RL$44),(RK$44-RK52-150-Sheep!$R$322                                            )&lt;=0),"Alt2-"   &amp;RK51,""),"")</f>
        <v/>
      </c>
      <c r="RL53" s="440" t="str">
        <f xml:space="preserve">                    IF(AND((RL$44                                  -Sheep!$N$254                               )&gt;(RL$44-RM$44),(RL$44                                  -Sheep!$N$254                                )&lt;=0),"Born","")
&amp;                   IF(AND((RL$44-Sheep!$R$320-Sheep!$N$254                                )&gt;(RL$44-RM$44),(RL$44-Sheep!$R$320-Sheep!$N$254                                )&lt;=0),"WeanStd","")
&amp;                   IF(AND((RL$44-Sheep!$R$321-Sheep!$N$254                                )&gt;(RL$44-RM$44),(RL$44-Sheep!$R$321-Sheep!$N$254                                )&lt;=0),"WeanAlt1","")
&amp;                   IF(AND((RL$44-Sheep!$R$322-Sheep!$N$254                                )&gt;(RL$44-RM$44),(RL$44-Sheep!$R$322-Sheep!$N$254                                )&lt;=0),"WeanAlt2","")
&amp;IFERROR(IF(AND((RL$44-RL52                                                                                     )&gt;(RL$44-RM$44),(RL$44-RL52                                                                                     )&lt;=0),"Join-"    &amp;RL51,""),"")
&amp;IFERROR(IF(AND((RL$44-RL52-INDEX(Sheep!$V$327:$V$334,RL51,1))&gt;(RL$44-RM$44),(RL$44-RL52-INDEX(Sheep!$V$327:$V$334,RL51,1))&lt;=0),"Scan-"  &amp;RL51,""),"")
&amp;IFERROR(IF(AND((RL$44-RL52-150                                                                            )&gt;(RL$44-RM$44),(RL$44-RL52-150                                                                             )&lt;=0),"Birth-" &amp;RL51,""),"")
&amp;IFERROR(IF(AND((RL$44-RL52-150-Sheep!$R$320                                           )&gt;(RL$44-RM$44),(RL$44-RL52-150-Sheep!$R$320                                            )&lt;=0),"Wean-"&amp;RL51,""),"")
&amp;IFERROR(IF(AND((RL$44-RL52-150-Sheep!$R$321                                           )&gt;(RL$44-RM$44),(RL$44-RL52-150-Sheep!$R$321                                            )&lt;=0),"Alt1-"   &amp;RL51,""),"")
&amp;IFERROR(IF(AND((RL$44-RL52-150-Sheep!$R$322                                           )&gt;(RL$44-RM$44),(RL$44-RL52-150-Sheep!$R$322                                            )&lt;=0),"Alt2-"   &amp;RL51,""),"")</f>
        <v/>
      </c>
      <c r="RM53" s="440" t="str">
        <f xml:space="preserve">                    IF(AND((RM$44                                  -Sheep!$N$254                               )&gt;(RM$44-RN$44),(RM$44                                  -Sheep!$N$254                                )&lt;=0),"Born","")
&amp;                   IF(AND((RM$44-Sheep!$R$320-Sheep!$N$254                                )&gt;(RM$44-RN$44),(RM$44-Sheep!$R$320-Sheep!$N$254                                )&lt;=0),"WeanStd","")
&amp;                   IF(AND((RM$44-Sheep!$R$321-Sheep!$N$254                                )&gt;(RM$44-RN$44),(RM$44-Sheep!$R$321-Sheep!$N$254                                )&lt;=0),"WeanAlt1","")
&amp;                   IF(AND((RM$44-Sheep!$R$322-Sheep!$N$254                                )&gt;(RM$44-RN$44),(RM$44-Sheep!$R$322-Sheep!$N$254                                )&lt;=0),"WeanAlt2","")
&amp;IFERROR(IF(AND((RM$44-RM52                                                                                     )&gt;(RM$44-RN$44),(RM$44-RM52                                                                                     )&lt;=0),"Join-"    &amp;RM51,""),"")
&amp;IFERROR(IF(AND((RM$44-RM52-INDEX(Sheep!$V$327:$V$334,RM51,1))&gt;(RM$44-RN$44),(RM$44-RM52-INDEX(Sheep!$V$327:$V$334,RM51,1))&lt;=0),"Scan-"  &amp;RM51,""),"")
&amp;IFERROR(IF(AND((RM$44-RM52-150                                                                            )&gt;(RM$44-RN$44),(RM$44-RM52-150                                                                             )&lt;=0),"Birth-" &amp;RM51,""),"")
&amp;IFERROR(IF(AND((RM$44-RM52-150-Sheep!$R$320                                           )&gt;(RM$44-RN$44),(RM$44-RM52-150-Sheep!$R$320                                            )&lt;=0),"Wean-"&amp;RM51,""),"")
&amp;IFERROR(IF(AND((RM$44-RM52-150-Sheep!$R$321                                           )&gt;(RM$44-RN$44),(RM$44-RM52-150-Sheep!$R$321                                            )&lt;=0),"Alt1-"   &amp;RM51,""),"")
&amp;IFERROR(IF(AND((RM$44-RM52-150-Sheep!$R$322                                           )&gt;(RM$44-RN$44),(RM$44-RM52-150-Sheep!$R$322                                            )&lt;=0),"Alt2-"   &amp;RM51,""),"")</f>
        <v/>
      </c>
      <c r="RN53" s="440" t="str">
        <f xml:space="preserve">                    IF(AND((RN$44                                  -Sheep!$N$254                               )&gt;(RN$44-RO$44),(RN$44                                  -Sheep!$N$254                                )&lt;=0),"Born","")
&amp;                   IF(AND((RN$44-Sheep!$R$320-Sheep!$N$254                                )&gt;(RN$44-RO$44),(RN$44-Sheep!$R$320-Sheep!$N$254                                )&lt;=0),"WeanStd","")
&amp;                   IF(AND((RN$44-Sheep!$R$321-Sheep!$N$254                                )&gt;(RN$44-RO$44),(RN$44-Sheep!$R$321-Sheep!$N$254                                )&lt;=0),"WeanAlt1","")
&amp;                   IF(AND((RN$44-Sheep!$R$322-Sheep!$N$254                                )&gt;(RN$44-RO$44),(RN$44-Sheep!$R$322-Sheep!$N$254                                )&lt;=0),"WeanAlt2","")
&amp;IFERROR(IF(AND((RN$44-RN52                                                                                     )&gt;(RN$44-RO$44),(RN$44-RN52                                                                                     )&lt;=0),"Join-"    &amp;RN51,""),"")
&amp;IFERROR(IF(AND((RN$44-RN52-INDEX(Sheep!$V$327:$V$334,RN51,1))&gt;(RN$44-RO$44),(RN$44-RN52-INDEX(Sheep!$V$327:$V$334,RN51,1))&lt;=0),"Scan-"  &amp;RN51,""),"")
&amp;IFERROR(IF(AND((RN$44-RN52-150                                                                            )&gt;(RN$44-RO$44),(RN$44-RN52-150                                                                             )&lt;=0),"Birth-" &amp;RN51,""),"")
&amp;IFERROR(IF(AND((RN$44-RN52-150-Sheep!$R$320                                           )&gt;(RN$44-RO$44),(RN$44-RN52-150-Sheep!$R$320                                            )&lt;=0),"Wean-"&amp;RN51,""),"")
&amp;IFERROR(IF(AND((RN$44-RN52-150-Sheep!$R$321                                           )&gt;(RN$44-RO$44),(RN$44-RN52-150-Sheep!$R$321                                            )&lt;=0),"Alt1-"   &amp;RN51,""),"")
&amp;IFERROR(IF(AND((RN$44-RN52-150-Sheep!$R$322                                           )&gt;(RN$44-RO$44),(RN$44-RN52-150-Sheep!$R$322                                            )&lt;=0),"Alt2-"   &amp;RN51,""),"")</f>
        <v/>
      </c>
      <c r="RO53" s="440" t="str">
        <f xml:space="preserve">                    IF(AND((RO$44                                  -Sheep!$N$254                               )&gt;(RO$44-RP$44),(RO$44                                  -Sheep!$N$254                                )&lt;=0),"Born","")
&amp;                   IF(AND((RO$44-Sheep!$R$320-Sheep!$N$254                                )&gt;(RO$44-RP$44),(RO$44-Sheep!$R$320-Sheep!$N$254                                )&lt;=0),"WeanStd","")
&amp;                   IF(AND((RO$44-Sheep!$R$321-Sheep!$N$254                                )&gt;(RO$44-RP$44),(RO$44-Sheep!$R$321-Sheep!$N$254                                )&lt;=0),"WeanAlt1","")
&amp;                   IF(AND((RO$44-Sheep!$R$322-Sheep!$N$254                                )&gt;(RO$44-RP$44),(RO$44-Sheep!$R$322-Sheep!$N$254                                )&lt;=0),"WeanAlt2","")
&amp;IFERROR(IF(AND((RO$44-RO52                                                                                     )&gt;(RO$44-RP$44),(RO$44-RO52                                                                                     )&lt;=0),"Join-"    &amp;RO51,""),"")
&amp;IFERROR(IF(AND((RO$44-RO52-INDEX(Sheep!$V$327:$V$334,RO51,1))&gt;(RO$44-RP$44),(RO$44-RO52-INDEX(Sheep!$V$327:$V$334,RO51,1))&lt;=0),"Scan-"  &amp;RO51,""),"")
&amp;IFERROR(IF(AND((RO$44-RO52-150                                                                            )&gt;(RO$44-RP$44),(RO$44-RO52-150                                                                             )&lt;=0),"Birth-" &amp;RO51,""),"")
&amp;IFERROR(IF(AND((RO$44-RO52-150-Sheep!$R$320                                           )&gt;(RO$44-RP$44),(RO$44-RO52-150-Sheep!$R$320                                            )&lt;=0),"Wean-"&amp;RO51,""),"")
&amp;IFERROR(IF(AND((RO$44-RO52-150-Sheep!$R$321                                           )&gt;(RO$44-RP$44),(RO$44-RO52-150-Sheep!$R$321                                            )&lt;=0),"Alt1-"   &amp;RO51,""),"")
&amp;IFERROR(IF(AND((RO$44-RO52-150-Sheep!$R$322                                           )&gt;(RO$44-RP$44),(RO$44-RO52-150-Sheep!$R$322                                            )&lt;=0),"Alt2-"   &amp;RO51,""),"")</f>
        <v/>
      </c>
      <c r="RP53" s="440" t="str">
        <f xml:space="preserve">                    IF(AND((RP$44                                  -Sheep!$N$254                               )&gt;(RP$44-RQ$44),(RP$44                                  -Sheep!$N$254                                )&lt;=0),"Born","")
&amp;                   IF(AND((RP$44-Sheep!$R$320-Sheep!$N$254                                )&gt;(RP$44-RQ$44),(RP$44-Sheep!$R$320-Sheep!$N$254                                )&lt;=0),"WeanStd","")
&amp;                   IF(AND((RP$44-Sheep!$R$321-Sheep!$N$254                                )&gt;(RP$44-RQ$44),(RP$44-Sheep!$R$321-Sheep!$N$254                                )&lt;=0),"WeanAlt1","")
&amp;                   IF(AND((RP$44-Sheep!$R$322-Sheep!$N$254                                )&gt;(RP$44-RQ$44),(RP$44-Sheep!$R$322-Sheep!$N$254                                )&lt;=0),"WeanAlt2","")
&amp;IFERROR(IF(AND((RP$44-RP52                                                                                     )&gt;(RP$44-RQ$44),(RP$44-RP52                                                                                     )&lt;=0),"Join-"    &amp;RP51,""),"")
&amp;IFERROR(IF(AND((RP$44-RP52-INDEX(Sheep!$V$327:$V$334,RP51,1))&gt;(RP$44-RQ$44),(RP$44-RP52-INDEX(Sheep!$V$327:$V$334,RP51,1))&lt;=0),"Scan-"  &amp;RP51,""),"")
&amp;IFERROR(IF(AND((RP$44-RP52-150                                                                            )&gt;(RP$44-RQ$44),(RP$44-RP52-150                                                                             )&lt;=0),"Birth-" &amp;RP51,""),"")
&amp;IFERROR(IF(AND((RP$44-RP52-150-Sheep!$R$320                                           )&gt;(RP$44-RQ$44),(RP$44-RP52-150-Sheep!$R$320                                            )&lt;=0),"Wean-"&amp;RP51,""),"")
&amp;IFERROR(IF(AND((RP$44-RP52-150-Sheep!$R$321                                           )&gt;(RP$44-RQ$44),(RP$44-RP52-150-Sheep!$R$321                                            )&lt;=0),"Alt1-"   &amp;RP51,""),"")
&amp;IFERROR(IF(AND((RP$44-RP52-150-Sheep!$R$322                                           )&gt;(RP$44-RQ$44),(RP$44-RP52-150-Sheep!$R$322                                            )&lt;=0),"Alt2-"   &amp;RP51,""),"")</f>
        <v/>
      </c>
      <c r="RQ53" s="440" t="str">
        <f xml:space="preserve">                    IF(AND((RQ$44                                  -Sheep!$N$254                               )&gt;(RQ$44-RR$44),(RQ$44                                  -Sheep!$N$254                                )&lt;=0),"Born","")
&amp;                   IF(AND((RQ$44-Sheep!$R$320-Sheep!$N$254                                )&gt;(RQ$44-RR$44),(RQ$44-Sheep!$R$320-Sheep!$N$254                                )&lt;=0),"WeanStd","")
&amp;                   IF(AND((RQ$44-Sheep!$R$321-Sheep!$N$254                                )&gt;(RQ$44-RR$44),(RQ$44-Sheep!$R$321-Sheep!$N$254                                )&lt;=0),"WeanAlt1","")
&amp;                   IF(AND((RQ$44-Sheep!$R$322-Sheep!$N$254                                )&gt;(RQ$44-RR$44),(RQ$44-Sheep!$R$322-Sheep!$N$254                                )&lt;=0),"WeanAlt2","")
&amp;IFERROR(IF(AND((RQ$44-RQ52                                                                                     )&gt;(RQ$44-RR$44),(RQ$44-RQ52                                                                                     )&lt;=0),"Join-"    &amp;RQ51,""),"")
&amp;IFERROR(IF(AND((RQ$44-RQ52-INDEX(Sheep!$V$327:$V$334,RQ51,1))&gt;(RQ$44-RR$44),(RQ$44-RQ52-INDEX(Sheep!$V$327:$V$334,RQ51,1))&lt;=0),"Scan-"  &amp;RQ51,""),"")
&amp;IFERROR(IF(AND((RQ$44-RQ52-150                                                                            )&gt;(RQ$44-RR$44),(RQ$44-RQ52-150                                                                             )&lt;=0),"Birth-" &amp;RQ51,""),"")
&amp;IFERROR(IF(AND((RQ$44-RQ52-150-Sheep!$R$320                                           )&gt;(RQ$44-RR$44),(RQ$44-RQ52-150-Sheep!$R$320                                            )&lt;=0),"Wean-"&amp;RQ51,""),"")
&amp;IFERROR(IF(AND((RQ$44-RQ52-150-Sheep!$R$321                                           )&gt;(RQ$44-RR$44),(RQ$44-RQ52-150-Sheep!$R$321                                            )&lt;=0),"Alt1-"   &amp;RQ51,""),"")
&amp;IFERROR(IF(AND((RQ$44-RQ52-150-Sheep!$R$322                                           )&gt;(RQ$44-RR$44),(RQ$44-RQ52-150-Sheep!$R$322                                            )&lt;=0),"Alt2-"   &amp;RQ51,""),"")</f>
        <v/>
      </c>
      <c r="RR53" s="440" t="str">
        <f xml:space="preserve">                    IF(AND((RR$44                                  -Sheep!$N$254                               )&gt;(RR$44-RS$44),(RR$44                                  -Sheep!$N$254                                )&lt;=0),"Born","")
&amp;                   IF(AND((RR$44-Sheep!$R$320-Sheep!$N$254                                )&gt;(RR$44-RS$44),(RR$44-Sheep!$R$320-Sheep!$N$254                                )&lt;=0),"WeanStd","")
&amp;                   IF(AND((RR$44-Sheep!$R$321-Sheep!$N$254                                )&gt;(RR$44-RS$44),(RR$44-Sheep!$R$321-Sheep!$N$254                                )&lt;=0),"WeanAlt1","")
&amp;                   IF(AND((RR$44-Sheep!$R$322-Sheep!$N$254                                )&gt;(RR$44-RS$44),(RR$44-Sheep!$R$322-Sheep!$N$254                                )&lt;=0),"WeanAlt2","")
&amp;IFERROR(IF(AND((RR$44-RR52                                                                                     )&gt;(RR$44-RS$44),(RR$44-RR52                                                                                     )&lt;=0),"Join-"    &amp;RR51,""),"")
&amp;IFERROR(IF(AND((RR$44-RR52-INDEX(Sheep!$V$327:$V$334,RR51,1))&gt;(RR$44-RS$44),(RR$44-RR52-INDEX(Sheep!$V$327:$V$334,RR51,1))&lt;=0),"Scan-"  &amp;RR51,""),"")
&amp;IFERROR(IF(AND((RR$44-RR52-150                                                                            )&gt;(RR$44-RS$44),(RR$44-RR52-150                                                                             )&lt;=0),"Birth-" &amp;RR51,""),"")
&amp;IFERROR(IF(AND((RR$44-RR52-150-Sheep!$R$320                                           )&gt;(RR$44-RS$44),(RR$44-RR52-150-Sheep!$R$320                                            )&lt;=0),"Wean-"&amp;RR51,""),"")
&amp;IFERROR(IF(AND((RR$44-RR52-150-Sheep!$R$321                                           )&gt;(RR$44-RS$44),(RR$44-RR52-150-Sheep!$R$321                                            )&lt;=0),"Alt1-"   &amp;RR51,""),"")
&amp;IFERROR(IF(AND((RR$44-RR52-150-Sheep!$R$322                                           )&gt;(RR$44-RS$44),(RR$44-RR52-150-Sheep!$R$322                                            )&lt;=0),"Alt2-"   &amp;RR51,""),"")</f>
        <v/>
      </c>
      <c r="RS53" s="440" t="str">
        <f xml:space="preserve">                    IF(AND((RS$44                                  -Sheep!$N$254                               )&gt;(RS$44-RT$44),(RS$44                                  -Sheep!$N$254                                )&lt;=0),"Born","")
&amp;                   IF(AND((RS$44-Sheep!$R$320-Sheep!$N$254                                )&gt;(RS$44-RT$44),(RS$44-Sheep!$R$320-Sheep!$N$254                                )&lt;=0),"WeanStd","")
&amp;                   IF(AND((RS$44-Sheep!$R$321-Sheep!$N$254                                )&gt;(RS$44-RT$44),(RS$44-Sheep!$R$321-Sheep!$N$254                                )&lt;=0),"WeanAlt1","")
&amp;                   IF(AND((RS$44-Sheep!$R$322-Sheep!$N$254                                )&gt;(RS$44-RT$44),(RS$44-Sheep!$R$322-Sheep!$N$254                                )&lt;=0),"WeanAlt2","")
&amp;IFERROR(IF(AND((RS$44-RS52                                                                                     )&gt;(RS$44-RT$44),(RS$44-RS52                                                                                     )&lt;=0),"Join-"    &amp;RS51,""),"")
&amp;IFERROR(IF(AND((RS$44-RS52-INDEX(Sheep!$V$327:$V$334,RS51,1))&gt;(RS$44-RT$44),(RS$44-RS52-INDEX(Sheep!$V$327:$V$334,RS51,1))&lt;=0),"Scan-"  &amp;RS51,""),"")
&amp;IFERROR(IF(AND((RS$44-RS52-150                                                                            )&gt;(RS$44-RT$44),(RS$44-RS52-150                                                                             )&lt;=0),"Birth-" &amp;RS51,""),"")
&amp;IFERROR(IF(AND((RS$44-RS52-150-Sheep!$R$320                                           )&gt;(RS$44-RT$44),(RS$44-RS52-150-Sheep!$R$320                                            )&lt;=0),"Wean-"&amp;RS51,""),"")
&amp;IFERROR(IF(AND((RS$44-RS52-150-Sheep!$R$321                                           )&gt;(RS$44-RT$44),(RS$44-RS52-150-Sheep!$R$321                                            )&lt;=0),"Alt1-"   &amp;RS51,""),"")
&amp;IFERROR(IF(AND((RS$44-RS52-150-Sheep!$R$322                                           )&gt;(RS$44-RT$44),(RS$44-RS52-150-Sheep!$R$322                                            )&lt;=0),"Alt2-"   &amp;RS51,""),"")</f>
        <v/>
      </c>
      <c r="RT53" s="440" t="str">
        <f xml:space="preserve">                    IF(AND((RT$44                                  -Sheep!$N$254                               )&gt;(RT$44-RU$44),(RT$44                                  -Sheep!$N$254                                )&lt;=0),"Born","")
&amp;                   IF(AND((RT$44-Sheep!$R$320-Sheep!$N$254                                )&gt;(RT$44-RU$44),(RT$44-Sheep!$R$320-Sheep!$N$254                                )&lt;=0),"WeanStd","")
&amp;                   IF(AND((RT$44-Sheep!$R$321-Sheep!$N$254                                )&gt;(RT$44-RU$44),(RT$44-Sheep!$R$321-Sheep!$N$254                                )&lt;=0),"WeanAlt1","")
&amp;                   IF(AND((RT$44-Sheep!$R$322-Sheep!$N$254                                )&gt;(RT$44-RU$44),(RT$44-Sheep!$R$322-Sheep!$N$254                                )&lt;=0),"WeanAlt2","")
&amp;IFERROR(IF(AND((RT$44-RT52                                                                                     )&gt;(RT$44-RU$44),(RT$44-RT52                                                                                     )&lt;=0),"Join-"    &amp;RT51,""),"")
&amp;IFERROR(IF(AND((RT$44-RT52-INDEX(Sheep!$V$327:$V$334,RT51,1))&gt;(RT$44-RU$44),(RT$44-RT52-INDEX(Sheep!$V$327:$V$334,RT51,1))&lt;=0),"Scan-"  &amp;RT51,""),"")
&amp;IFERROR(IF(AND((RT$44-RT52-150                                                                            )&gt;(RT$44-RU$44),(RT$44-RT52-150                                                                             )&lt;=0),"Birth-" &amp;RT51,""),"")
&amp;IFERROR(IF(AND((RT$44-RT52-150-Sheep!$R$320                                           )&gt;(RT$44-RU$44),(RT$44-RT52-150-Sheep!$R$320                                            )&lt;=0),"Wean-"&amp;RT51,""),"")
&amp;IFERROR(IF(AND((RT$44-RT52-150-Sheep!$R$321                                           )&gt;(RT$44-RU$44),(RT$44-RT52-150-Sheep!$R$321                                            )&lt;=0),"Alt1-"   &amp;RT51,""),"")
&amp;IFERROR(IF(AND((RT$44-RT52-150-Sheep!$R$322                                           )&gt;(RT$44-RU$44),(RT$44-RT52-150-Sheep!$R$322                                            )&lt;=0),"Alt2-"   &amp;RT51,""),"")</f>
        <v/>
      </c>
      <c r="RU53" s="440" t="str">
        <f xml:space="preserve">                    IF(AND((RU$44                                  -Sheep!$N$254                               )&gt;(RU$44-RV$44),(RU$44                                  -Sheep!$N$254                                )&lt;=0),"Born","")
&amp;                   IF(AND((RU$44-Sheep!$R$320-Sheep!$N$254                                )&gt;(RU$44-RV$44),(RU$44-Sheep!$R$320-Sheep!$N$254                                )&lt;=0),"WeanStd","")
&amp;                   IF(AND((RU$44-Sheep!$R$321-Sheep!$N$254                                )&gt;(RU$44-RV$44),(RU$44-Sheep!$R$321-Sheep!$N$254                                )&lt;=0),"WeanAlt1","")
&amp;                   IF(AND((RU$44-Sheep!$R$322-Sheep!$N$254                                )&gt;(RU$44-RV$44),(RU$44-Sheep!$R$322-Sheep!$N$254                                )&lt;=0),"WeanAlt2","")
&amp;IFERROR(IF(AND((RU$44-RU52                                                                                     )&gt;(RU$44-RV$44),(RU$44-RU52                                                                                     )&lt;=0),"Join-"    &amp;RU51,""),"")
&amp;IFERROR(IF(AND((RU$44-RU52-INDEX(Sheep!$V$327:$V$334,RU51,1))&gt;(RU$44-RV$44),(RU$44-RU52-INDEX(Sheep!$V$327:$V$334,RU51,1))&lt;=0),"Scan-"  &amp;RU51,""),"")
&amp;IFERROR(IF(AND((RU$44-RU52-150                                                                            )&gt;(RU$44-RV$44),(RU$44-RU52-150                                                                             )&lt;=0),"Birth-" &amp;RU51,""),"")
&amp;IFERROR(IF(AND((RU$44-RU52-150-Sheep!$R$320                                           )&gt;(RU$44-RV$44),(RU$44-RU52-150-Sheep!$R$320                                            )&lt;=0),"Wean-"&amp;RU51,""),"")
&amp;IFERROR(IF(AND((RU$44-RU52-150-Sheep!$R$321                                           )&gt;(RU$44-RV$44),(RU$44-RU52-150-Sheep!$R$321                                            )&lt;=0),"Alt1-"   &amp;RU51,""),"")
&amp;IFERROR(IF(AND((RU$44-RU52-150-Sheep!$R$322                                           )&gt;(RU$44-RV$44),(RU$44-RU52-150-Sheep!$R$322                                            )&lt;=0),"Alt2-"   &amp;RU51,""),"")</f>
        <v/>
      </c>
      <c r="RV53" s="440" t="str">
        <f xml:space="preserve">                    IF(AND((RV$44                                  -Sheep!$N$254                               )&gt;(RV$44-RW$44),(RV$44                                  -Sheep!$N$254                                )&lt;=0),"Born","")
&amp;                   IF(AND((RV$44-Sheep!$R$320-Sheep!$N$254                                )&gt;(RV$44-RW$44),(RV$44-Sheep!$R$320-Sheep!$N$254                                )&lt;=0),"WeanStd","")
&amp;                   IF(AND((RV$44-Sheep!$R$321-Sheep!$N$254                                )&gt;(RV$44-RW$44),(RV$44-Sheep!$R$321-Sheep!$N$254                                )&lt;=0),"WeanAlt1","")
&amp;                   IF(AND((RV$44-Sheep!$R$322-Sheep!$N$254                                )&gt;(RV$44-RW$44),(RV$44-Sheep!$R$322-Sheep!$N$254                                )&lt;=0),"WeanAlt2","")
&amp;IFERROR(IF(AND((RV$44-RV52                                                                                     )&gt;(RV$44-RW$44),(RV$44-RV52                                                                                     )&lt;=0),"Join-"    &amp;RV51,""),"")
&amp;IFERROR(IF(AND((RV$44-RV52-INDEX(Sheep!$V$327:$V$334,RV51,1))&gt;(RV$44-RW$44),(RV$44-RV52-INDEX(Sheep!$V$327:$V$334,RV51,1))&lt;=0),"Scan-"  &amp;RV51,""),"")
&amp;IFERROR(IF(AND((RV$44-RV52-150                                                                            )&gt;(RV$44-RW$44),(RV$44-RV52-150                                                                             )&lt;=0),"Birth-" &amp;RV51,""),"")
&amp;IFERROR(IF(AND((RV$44-RV52-150-Sheep!$R$320                                           )&gt;(RV$44-RW$44),(RV$44-RV52-150-Sheep!$R$320                                            )&lt;=0),"Wean-"&amp;RV51,""),"")
&amp;IFERROR(IF(AND((RV$44-RV52-150-Sheep!$R$321                                           )&gt;(RV$44-RW$44),(RV$44-RV52-150-Sheep!$R$321                                            )&lt;=0),"Alt1-"   &amp;RV51,""),"")
&amp;IFERROR(IF(AND((RV$44-RV52-150-Sheep!$R$322                                           )&gt;(RV$44-RW$44),(RV$44-RV52-150-Sheep!$R$322                                            )&lt;=0),"Alt2-"   &amp;RV51,""),"")</f>
        <v/>
      </c>
      <c r="RW53" s="440" t="str">
        <f xml:space="preserve">                    IF(AND((RW$44                                  -Sheep!$N$254                               )&gt;(RW$44-RX$44),(RW$44                                  -Sheep!$N$254                                )&lt;=0),"Born","")
&amp;                   IF(AND((RW$44-Sheep!$R$320-Sheep!$N$254                                )&gt;(RW$44-RX$44),(RW$44-Sheep!$R$320-Sheep!$N$254                                )&lt;=0),"WeanStd","")
&amp;                   IF(AND((RW$44-Sheep!$R$321-Sheep!$N$254                                )&gt;(RW$44-RX$44),(RW$44-Sheep!$R$321-Sheep!$N$254                                )&lt;=0),"WeanAlt1","")
&amp;                   IF(AND((RW$44-Sheep!$R$322-Sheep!$N$254                                )&gt;(RW$44-RX$44),(RW$44-Sheep!$R$322-Sheep!$N$254                                )&lt;=0),"WeanAlt2","")
&amp;IFERROR(IF(AND((RW$44-RW52                                                                                     )&gt;(RW$44-RX$44),(RW$44-RW52                                                                                     )&lt;=0),"Join-"    &amp;RW51,""),"")
&amp;IFERROR(IF(AND((RW$44-RW52-INDEX(Sheep!$V$327:$V$334,RW51,1))&gt;(RW$44-RX$44),(RW$44-RW52-INDEX(Sheep!$V$327:$V$334,RW51,1))&lt;=0),"Scan-"  &amp;RW51,""),"")
&amp;IFERROR(IF(AND((RW$44-RW52-150                                                                            )&gt;(RW$44-RX$44),(RW$44-RW52-150                                                                             )&lt;=0),"Birth-" &amp;RW51,""),"")
&amp;IFERROR(IF(AND((RW$44-RW52-150-Sheep!$R$320                                           )&gt;(RW$44-RX$44),(RW$44-RW52-150-Sheep!$R$320                                            )&lt;=0),"Wean-"&amp;RW51,""),"")
&amp;IFERROR(IF(AND((RW$44-RW52-150-Sheep!$R$321                                           )&gt;(RW$44-RX$44),(RW$44-RW52-150-Sheep!$R$321                                            )&lt;=0),"Alt1-"   &amp;RW51,""),"")
&amp;IFERROR(IF(AND((RW$44-RW52-150-Sheep!$R$322                                           )&gt;(RW$44-RX$44),(RW$44-RW52-150-Sheep!$R$322                                            )&lt;=0),"Alt2-"   &amp;RW51,""),"")</f>
        <v/>
      </c>
      <c r="RX53" s="440" t="str">
        <f xml:space="preserve">                    IF(AND((RX$44                                  -Sheep!$N$254                               )&gt;(RX$44-RY$44),(RX$44                                  -Sheep!$N$254                                )&lt;=0),"Born","")
&amp;                   IF(AND((RX$44-Sheep!$R$320-Sheep!$N$254                                )&gt;(RX$44-RY$44),(RX$44-Sheep!$R$320-Sheep!$N$254                                )&lt;=0),"WeanStd","")
&amp;                   IF(AND((RX$44-Sheep!$R$321-Sheep!$N$254                                )&gt;(RX$44-RY$44),(RX$44-Sheep!$R$321-Sheep!$N$254                                )&lt;=0),"WeanAlt1","")
&amp;                   IF(AND((RX$44-Sheep!$R$322-Sheep!$N$254                                )&gt;(RX$44-RY$44),(RX$44-Sheep!$R$322-Sheep!$N$254                                )&lt;=0),"WeanAlt2","")
&amp;IFERROR(IF(AND((RX$44-RX52                                                                                     )&gt;(RX$44-RY$44),(RX$44-RX52                                                                                     )&lt;=0),"Join-"    &amp;RX51,""),"")
&amp;IFERROR(IF(AND((RX$44-RX52-INDEX(Sheep!$V$327:$V$334,RX51,1))&gt;(RX$44-RY$44),(RX$44-RX52-INDEX(Sheep!$V$327:$V$334,RX51,1))&lt;=0),"Scan-"  &amp;RX51,""),"")
&amp;IFERROR(IF(AND((RX$44-RX52-150                                                                            )&gt;(RX$44-RY$44),(RX$44-RX52-150                                                                             )&lt;=0),"Birth-" &amp;RX51,""),"")
&amp;IFERROR(IF(AND((RX$44-RX52-150-Sheep!$R$320                                           )&gt;(RX$44-RY$44),(RX$44-RX52-150-Sheep!$R$320                                            )&lt;=0),"Wean-"&amp;RX51,""),"")
&amp;IFERROR(IF(AND((RX$44-RX52-150-Sheep!$R$321                                           )&gt;(RX$44-RY$44),(RX$44-RX52-150-Sheep!$R$321                                            )&lt;=0),"Alt1-"   &amp;RX51,""),"")
&amp;IFERROR(IF(AND((RX$44-RX52-150-Sheep!$R$322                                           )&gt;(RX$44-RY$44),(RX$44-RX52-150-Sheep!$R$322                                            )&lt;=0),"Alt2-"   &amp;RX51,""),"")</f>
        <v/>
      </c>
      <c r="RY53" s="440" t="str">
        <f xml:space="preserve">                    IF(AND((RY$44                                  -Sheep!$N$254                               )&gt;(RY$44-RZ$44),(RY$44                                  -Sheep!$N$254                                )&lt;=0),"Born","")
&amp;                   IF(AND((RY$44-Sheep!$R$320-Sheep!$N$254                                )&gt;(RY$44-RZ$44),(RY$44-Sheep!$R$320-Sheep!$N$254                                )&lt;=0),"WeanStd","")
&amp;                   IF(AND((RY$44-Sheep!$R$321-Sheep!$N$254                                )&gt;(RY$44-RZ$44),(RY$44-Sheep!$R$321-Sheep!$N$254                                )&lt;=0),"WeanAlt1","")
&amp;                   IF(AND((RY$44-Sheep!$R$322-Sheep!$N$254                                )&gt;(RY$44-RZ$44),(RY$44-Sheep!$R$322-Sheep!$N$254                                )&lt;=0),"WeanAlt2","")
&amp;IFERROR(IF(AND((RY$44-RY52                                                                                     )&gt;(RY$44-RZ$44),(RY$44-RY52                                                                                     )&lt;=0),"Join-"    &amp;RY51,""),"")
&amp;IFERROR(IF(AND((RY$44-RY52-INDEX(Sheep!$V$327:$V$334,RY51,1))&gt;(RY$44-RZ$44),(RY$44-RY52-INDEX(Sheep!$V$327:$V$334,RY51,1))&lt;=0),"Scan-"  &amp;RY51,""),"")
&amp;IFERROR(IF(AND((RY$44-RY52-150                                                                            )&gt;(RY$44-RZ$44),(RY$44-RY52-150                                                                             )&lt;=0),"Birth-" &amp;RY51,""),"")
&amp;IFERROR(IF(AND((RY$44-RY52-150-Sheep!$R$320                                           )&gt;(RY$44-RZ$44),(RY$44-RY52-150-Sheep!$R$320                                            )&lt;=0),"Wean-"&amp;RY51,""),"")
&amp;IFERROR(IF(AND((RY$44-RY52-150-Sheep!$R$321                                           )&gt;(RY$44-RZ$44),(RY$44-RY52-150-Sheep!$R$321                                            )&lt;=0),"Alt1-"   &amp;RY51,""),"")
&amp;IFERROR(IF(AND((RY$44-RY52-150-Sheep!$R$322                                           )&gt;(RY$44-RZ$44),(RY$44-RY52-150-Sheep!$R$322                                            )&lt;=0),"Alt2-"   &amp;RY51,""),"")</f>
        <v/>
      </c>
      <c r="RZ53" s="440" t="str">
        <f xml:space="preserve">                    IF(AND((RZ$44                                  -Sheep!$N$254                               )&gt;(RZ$44-SA$44),(RZ$44                                  -Sheep!$N$254                                )&lt;=0),"Born","")
&amp;                   IF(AND((RZ$44-Sheep!$R$320-Sheep!$N$254                                )&gt;(RZ$44-SA$44),(RZ$44-Sheep!$R$320-Sheep!$N$254                                )&lt;=0),"WeanStd","")
&amp;                   IF(AND((RZ$44-Sheep!$R$321-Sheep!$N$254                                )&gt;(RZ$44-SA$44),(RZ$44-Sheep!$R$321-Sheep!$N$254                                )&lt;=0),"WeanAlt1","")
&amp;                   IF(AND((RZ$44-Sheep!$R$322-Sheep!$N$254                                )&gt;(RZ$44-SA$44),(RZ$44-Sheep!$R$322-Sheep!$N$254                                )&lt;=0),"WeanAlt2","")
&amp;IFERROR(IF(AND((RZ$44-RZ52                                                                                     )&gt;(RZ$44-SA$44),(RZ$44-RZ52                                                                                     )&lt;=0),"Join-"    &amp;RZ51,""),"")
&amp;IFERROR(IF(AND((RZ$44-RZ52-INDEX(Sheep!$V$327:$V$334,RZ51,1))&gt;(RZ$44-SA$44),(RZ$44-RZ52-INDEX(Sheep!$V$327:$V$334,RZ51,1))&lt;=0),"Scan-"  &amp;RZ51,""),"")
&amp;IFERROR(IF(AND((RZ$44-RZ52-150                                                                            )&gt;(RZ$44-SA$44),(RZ$44-RZ52-150                                                                             )&lt;=0),"Birth-" &amp;RZ51,""),"")
&amp;IFERROR(IF(AND((RZ$44-RZ52-150-Sheep!$R$320                                           )&gt;(RZ$44-SA$44),(RZ$44-RZ52-150-Sheep!$R$320                                            )&lt;=0),"Wean-"&amp;RZ51,""),"")
&amp;IFERROR(IF(AND((RZ$44-RZ52-150-Sheep!$R$321                                           )&gt;(RZ$44-SA$44),(RZ$44-RZ52-150-Sheep!$R$321                                            )&lt;=0),"Alt1-"   &amp;RZ51,""),"")
&amp;IFERROR(IF(AND((RZ$44-RZ52-150-Sheep!$R$322                                           )&gt;(RZ$44-SA$44),(RZ$44-RZ52-150-Sheep!$R$322                                            )&lt;=0),"Alt2-"   &amp;RZ51,""),"")</f>
        <v/>
      </c>
      <c r="SA53" s="440" t="str">
        <f xml:space="preserve">                    IF(AND((SA$44                                  -Sheep!$N$254                               )&gt;(SA$44-SB$44),(SA$44                                  -Sheep!$N$254                                )&lt;=0),"Born","")
&amp;                   IF(AND((SA$44-Sheep!$R$320-Sheep!$N$254                                )&gt;(SA$44-SB$44),(SA$44-Sheep!$R$320-Sheep!$N$254                                )&lt;=0),"WeanStd","")
&amp;                   IF(AND((SA$44-Sheep!$R$321-Sheep!$N$254                                )&gt;(SA$44-SB$44),(SA$44-Sheep!$R$321-Sheep!$N$254                                )&lt;=0),"WeanAlt1","")
&amp;                   IF(AND((SA$44-Sheep!$R$322-Sheep!$N$254                                )&gt;(SA$44-SB$44),(SA$44-Sheep!$R$322-Sheep!$N$254                                )&lt;=0),"WeanAlt2","")
&amp;IFERROR(IF(AND((SA$44-SA52                                                                                     )&gt;(SA$44-SB$44),(SA$44-SA52                                                                                     )&lt;=0),"Join-"    &amp;SA51,""),"")
&amp;IFERROR(IF(AND((SA$44-SA52-INDEX(Sheep!$V$327:$V$334,SA51,1))&gt;(SA$44-SB$44),(SA$44-SA52-INDEX(Sheep!$V$327:$V$334,SA51,1))&lt;=0),"Scan-"  &amp;SA51,""),"")
&amp;IFERROR(IF(AND((SA$44-SA52-150                                                                            )&gt;(SA$44-SB$44),(SA$44-SA52-150                                                                             )&lt;=0),"Birth-" &amp;SA51,""),"")
&amp;IFERROR(IF(AND((SA$44-SA52-150-Sheep!$R$320                                           )&gt;(SA$44-SB$44),(SA$44-SA52-150-Sheep!$R$320                                            )&lt;=0),"Wean-"&amp;SA51,""),"")
&amp;IFERROR(IF(AND((SA$44-SA52-150-Sheep!$R$321                                           )&gt;(SA$44-SB$44),(SA$44-SA52-150-Sheep!$R$321                                            )&lt;=0),"Alt1-"   &amp;SA51,""),"")
&amp;IFERROR(IF(AND((SA$44-SA52-150-Sheep!$R$322                                           )&gt;(SA$44-SB$44),(SA$44-SA52-150-Sheep!$R$322                                            )&lt;=0),"Alt2-"   &amp;SA51,""),"")</f>
        <v/>
      </c>
      <c r="SB53" s="440" t="str">
        <f xml:space="preserve">                    IF(AND((SB$44                                  -Sheep!$N$254                               )&gt;(SB$44-SC$44),(SB$44                                  -Sheep!$N$254                                )&lt;=0),"Born","")
&amp;                   IF(AND((SB$44-Sheep!$R$320-Sheep!$N$254                                )&gt;(SB$44-SC$44),(SB$44-Sheep!$R$320-Sheep!$N$254                                )&lt;=0),"WeanStd","")
&amp;                   IF(AND((SB$44-Sheep!$R$321-Sheep!$N$254                                )&gt;(SB$44-SC$44),(SB$44-Sheep!$R$321-Sheep!$N$254                                )&lt;=0),"WeanAlt1","")
&amp;                   IF(AND((SB$44-Sheep!$R$322-Sheep!$N$254                                )&gt;(SB$44-SC$44),(SB$44-Sheep!$R$322-Sheep!$N$254                                )&lt;=0),"WeanAlt2","")
&amp;IFERROR(IF(AND((SB$44-SB52                                                                                     )&gt;(SB$44-SC$44),(SB$44-SB52                                                                                     )&lt;=0),"Join-"    &amp;SB51,""),"")
&amp;IFERROR(IF(AND((SB$44-SB52-INDEX(Sheep!$V$327:$V$334,SB51,1))&gt;(SB$44-SC$44),(SB$44-SB52-INDEX(Sheep!$V$327:$V$334,SB51,1))&lt;=0),"Scan-"  &amp;SB51,""),"")
&amp;IFERROR(IF(AND((SB$44-SB52-150                                                                            )&gt;(SB$44-SC$44),(SB$44-SB52-150                                                                             )&lt;=0),"Birth-" &amp;SB51,""),"")
&amp;IFERROR(IF(AND((SB$44-SB52-150-Sheep!$R$320                                           )&gt;(SB$44-SC$44),(SB$44-SB52-150-Sheep!$R$320                                            )&lt;=0),"Wean-"&amp;SB51,""),"")
&amp;IFERROR(IF(AND((SB$44-SB52-150-Sheep!$R$321                                           )&gt;(SB$44-SC$44),(SB$44-SB52-150-Sheep!$R$321                                            )&lt;=0),"Alt1-"   &amp;SB51,""),"")
&amp;IFERROR(IF(AND((SB$44-SB52-150-Sheep!$R$322                                           )&gt;(SB$44-SC$44),(SB$44-SB52-150-Sheep!$R$322                                            )&lt;=0),"Alt2-"   &amp;SB51,""),"")</f>
        <v/>
      </c>
      <c r="SC53" s="440" t="str">
        <f xml:space="preserve">                    IF(AND((SC$44                                  -Sheep!$N$254                               )&gt;(SC$44-SD$44),(SC$44                                  -Sheep!$N$254                                )&lt;=0),"Born","")
&amp;                   IF(AND((SC$44-Sheep!$R$320-Sheep!$N$254                                )&gt;(SC$44-SD$44),(SC$44-Sheep!$R$320-Sheep!$N$254                                )&lt;=0),"WeanStd","")
&amp;                   IF(AND((SC$44-Sheep!$R$321-Sheep!$N$254                                )&gt;(SC$44-SD$44),(SC$44-Sheep!$R$321-Sheep!$N$254                                )&lt;=0),"WeanAlt1","")
&amp;                   IF(AND((SC$44-Sheep!$R$322-Sheep!$N$254                                )&gt;(SC$44-SD$44),(SC$44-Sheep!$R$322-Sheep!$N$254                                )&lt;=0),"WeanAlt2","")
&amp;IFERROR(IF(AND((SC$44-SC52                                                                                     )&gt;(SC$44-SD$44),(SC$44-SC52                                                                                     )&lt;=0),"Join-"    &amp;SC51,""),"")
&amp;IFERROR(IF(AND((SC$44-SC52-INDEX(Sheep!$V$327:$V$334,SC51,1))&gt;(SC$44-SD$44),(SC$44-SC52-INDEX(Sheep!$V$327:$V$334,SC51,1))&lt;=0),"Scan-"  &amp;SC51,""),"")
&amp;IFERROR(IF(AND((SC$44-SC52-150                                                                            )&gt;(SC$44-SD$44),(SC$44-SC52-150                                                                             )&lt;=0),"Birth-" &amp;SC51,""),"")
&amp;IFERROR(IF(AND((SC$44-SC52-150-Sheep!$R$320                                           )&gt;(SC$44-SD$44),(SC$44-SC52-150-Sheep!$R$320                                            )&lt;=0),"Wean-"&amp;SC51,""),"")
&amp;IFERROR(IF(AND((SC$44-SC52-150-Sheep!$R$321                                           )&gt;(SC$44-SD$44),(SC$44-SC52-150-Sheep!$R$321                                            )&lt;=0),"Alt1-"   &amp;SC51,""),"")
&amp;IFERROR(IF(AND((SC$44-SC52-150-Sheep!$R$322                                           )&gt;(SC$44-SD$44),(SC$44-SC52-150-Sheep!$R$322                                            )&lt;=0),"Alt2-"   &amp;SC51,""),"")</f>
        <v/>
      </c>
      <c r="SD53" s="440" t="str">
        <f xml:space="preserve">                    IF(AND((SD$44                                  -Sheep!$N$254                               )&gt;(SD$44-SE$44),(SD$44                                  -Sheep!$N$254                                )&lt;=0),"Born","")
&amp;                   IF(AND((SD$44-Sheep!$R$320-Sheep!$N$254                                )&gt;(SD$44-SE$44),(SD$44-Sheep!$R$320-Sheep!$N$254                                )&lt;=0),"WeanStd","")
&amp;                   IF(AND((SD$44-Sheep!$R$321-Sheep!$N$254                                )&gt;(SD$44-SE$44),(SD$44-Sheep!$R$321-Sheep!$N$254                                )&lt;=0),"WeanAlt1","")
&amp;                   IF(AND((SD$44-Sheep!$R$322-Sheep!$N$254                                )&gt;(SD$44-SE$44),(SD$44-Sheep!$R$322-Sheep!$N$254                                )&lt;=0),"WeanAlt2","")
&amp;IFERROR(IF(AND((SD$44-SD52                                                                                     )&gt;(SD$44-SE$44),(SD$44-SD52                                                                                     )&lt;=0),"Join-"    &amp;SD51,""),"")
&amp;IFERROR(IF(AND((SD$44-SD52-INDEX(Sheep!$V$327:$V$334,SD51,1))&gt;(SD$44-SE$44),(SD$44-SD52-INDEX(Sheep!$V$327:$V$334,SD51,1))&lt;=0),"Scan-"  &amp;SD51,""),"")
&amp;IFERROR(IF(AND((SD$44-SD52-150                                                                            )&gt;(SD$44-SE$44),(SD$44-SD52-150                                                                             )&lt;=0),"Birth-" &amp;SD51,""),"")
&amp;IFERROR(IF(AND((SD$44-SD52-150-Sheep!$R$320                                           )&gt;(SD$44-SE$44),(SD$44-SD52-150-Sheep!$R$320                                            )&lt;=0),"Wean-"&amp;SD51,""),"")
&amp;IFERROR(IF(AND((SD$44-SD52-150-Sheep!$R$321                                           )&gt;(SD$44-SE$44),(SD$44-SD52-150-Sheep!$R$321                                            )&lt;=0),"Alt1-"   &amp;SD51,""),"")
&amp;IFERROR(IF(AND((SD$44-SD52-150-Sheep!$R$322                                           )&gt;(SD$44-SE$44),(SD$44-SD52-150-Sheep!$R$322                                            )&lt;=0),"Alt2-"   &amp;SD51,""),"")</f>
        <v/>
      </c>
      <c r="SE53" s="440" t="str">
        <f xml:space="preserve">                    IF(AND((SE$44                                  -Sheep!$N$254                               )&gt;(SE$44-SF$44),(SE$44                                  -Sheep!$N$254                                )&lt;=0),"Born","")
&amp;                   IF(AND((SE$44-Sheep!$R$320-Sheep!$N$254                                )&gt;(SE$44-SF$44),(SE$44-Sheep!$R$320-Sheep!$N$254                                )&lt;=0),"WeanStd","")
&amp;                   IF(AND((SE$44-Sheep!$R$321-Sheep!$N$254                                )&gt;(SE$44-SF$44),(SE$44-Sheep!$R$321-Sheep!$N$254                                )&lt;=0),"WeanAlt1","")
&amp;                   IF(AND((SE$44-Sheep!$R$322-Sheep!$N$254                                )&gt;(SE$44-SF$44),(SE$44-Sheep!$R$322-Sheep!$N$254                                )&lt;=0),"WeanAlt2","")
&amp;IFERROR(IF(AND((SE$44-SE52                                                                                     )&gt;(SE$44-SF$44),(SE$44-SE52                                                                                     )&lt;=0),"Join-"    &amp;SE51,""),"")
&amp;IFERROR(IF(AND((SE$44-SE52-INDEX(Sheep!$V$327:$V$334,SE51,1))&gt;(SE$44-SF$44),(SE$44-SE52-INDEX(Sheep!$V$327:$V$334,SE51,1))&lt;=0),"Scan-"  &amp;SE51,""),"")
&amp;IFERROR(IF(AND((SE$44-SE52-150                                                                            )&gt;(SE$44-SF$44),(SE$44-SE52-150                                                                             )&lt;=0),"Birth-" &amp;SE51,""),"")
&amp;IFERROR(IF(AND((SE$44-SE52-150-Sheep!$R$320                                           )&gt;(SE$44-SF$44),(SE$44-SE52-150-Sheep!$R$320                                            )&lt;=0),"Wean-"&amp;SE51,""),"")
&amp;IFERROR(IF(AND((SE$44-SE52-150-Sheep!$R$321                                           )&gt;(SE$44-SF$44),(SE$44-SE52-150-Sheep!$R$321                                            )&lt;=0),"Alt1-"   &amp;SE51,""),"")
&amp;IFERROR(IF(AND((SE$44-SE52-150-Sheep!$R$322                                           )&gt;(SE$44-SF$44),(SE$44-SE52-150-Sheep!$R$322                                            )&lt;=0),"Alt2-"   &amp;SE51,""),"")</f>
        <v/>
      </c>
      <c r="SF53" s="440" t="str">
        <f xml:space="preserve">                    IF(AND((SF$44                                  -Sheep!$N$254                               )&gt;(SF$44-SG$44),(SF$44                                  -Sheep!$N$254                                )&lt;=0),"Born","")
&amp;                   IF(AND((SF$44-Sheep!$R$320-Sheep!$N$254                                )&gt;(SF$44-SG$44),(SF$44-Sheep!$R$320-Sheep!$N$254                                )&lt;=0),"WeanStd","")
&amp;                   IF(AND((SF$44-Sheep!$R$321-Sheep!$N$254                                )&gt;(SF$44-SG$44),(SF$44-Sheep!$R$321-Sheep!$N$254                                )&lt;=0),"WeanAlt1","")
&amp;                   IF(AND((SF$44-Sheep!$R$322-Sheep!$N$254                                )&gt;(SF$44-SG$44),(SF$44-Sheep!$R$322-Sheep!$N$254                                )&lt;=0),"WeanAlt2","")
&amp;IFERROR(IF(AND((SF$44-SF52                                                                                     )&gt;(SF$44-SG$44),(SF$44-SF52                                                                                     )&lt;=0),"Join-"    &amp;SF51,""),"")
&amp;IFERROR(IF(AND((SF$44-SF52-INDEX(Sheep!$V$327:$V$334,SF51,1))&gt;(SF$44-SG$44),(SF$44-SF52-INDEX(Sheep!$V$327:$V$334,SF51,1))&lt;=0),"Scan-"  &amp;SF51,""),"")
&amp;IFERROR(IF(AND((SF$44-SF52-150                                                                            )&gt;(SF$44-SG$44),(SF$44-SF52-150                                                                             )&lt;=0),"Birth-" &amp;SF51,""),"")
&amp;IFERROR(IF(AND((SF$44-SF52-150-Sheep!$R$320                                           )&gt;(SF$44-SG$44),(SF$44-SF52-150-Sheep!$R$320                                            )&lt;=0),"Wean-"&amp;SF51,""),"")
&amp;IFERROR(IF(AND((SF$44-SF52-150-Sheep!$R$321                                           )&gt;(SF$44-SG$44),(SF$44-SF52-150-Sheep!$R$321                                            )&lt;=0),"Alt1-"   &amp;SF51,""),"")
&amp;IFERROR(IF(AND((SF$44-SF52-150-Sheep!$R$322                                           )&gt;(SF$44-SG$44),(SF$44-SF52-150-Sheep!$R$322                                            )&lt;=0),"Alt2-"   &amp;SF51,""),"")</f>
        <v/>
      </c>
      <c r="SG53" s="440" t="str">
        <f xml:space="preserve">                    IF(AND((SG$44                                  -Sheep!$N$254                               )&gt;(SG$44-SH$44),(SG$44                                  -Sheep!$N$254                                )&lt;=0),"Born","")
&amp;                   IF(AND((SG$44-Sheep!$R$320-Sheep!$N$254                                )&gt;(SG$44-SH$44),(SG$44-Sheep!$R$320-Sheep!$N$254                                )&lt;=0),"WeanStd","")
&amp;                   IF(AND((SG$44-Sheep!$R$321-Sheep!$N$254                                )&gt;(SG$44-SH$44),(SG$44-Sheep!$R$321-Sheep!$N$254                                )&lt;=0),"WeanAlt1","")
&amp;                   IF(AND((SG$44-Sheep!$R$322-Sheep!$N$254                                )&gt;(SG$44-SH$44),(SG$44-Sheep!$R$322-Sheep!$N$254                                )&lt;=0),"WeanAlt2","")
&amp;IFERROR(IF(AND((SG$44-SG52                                                                                     )&gt;(SG$44-SH$44),(SG$44-SG52                                                                                     )&lt;=0),"Join-"    &amp;SG51,""),"")
&amp;IFERROR(IF(AND((SG$44-SG52-INDEX(Sheep!$V$327:$V$334,SG51,1))&gt;(SG$44-SH$44),(SG$44-SG52-INDEX(Sheep!$V$327:$V$334,SG51,1))&lt;=0),"Scan-"  &amp;SG51,""),"")
&amp;IFERROR(IF(AND((SG$44-SG52-150                                                                            )&gt;(SG$44-SH$44),(SG$44-SG52-150                                                                             )&lt;=0),"Birth-" &amp;SG51,""),"")
&amp;IFERROR(IF(AND((SG$44-SG52-150-Sheep!$R$320                                           )&gt;(SG$44-SH$44),(SG$44-SG52-150-Sheep!$R$320                                            )&lt;=0),"Wean-"&amp;SG51,""),"")
&amp;IFERROR(IF(AND((SG$44-SG52-150-Sheep!$R$321                                           )&gt;(SG$44-SH$44),(SG$44-SG52-150-Sheep!$R$321                                            )&lt;=0),"Alt1-"   &amp;SG51,""),"")
&amp;IFERROR(IF(AND((SG$44-SG52-150-Sheep!$R$322                                           )&gt;(SG$44-SH$44),(SG$44-SG52-150-Sheep!$R$322                                            )&lt;=0),"Alt2-"   &amp;SG51,""),"")</f>
        <v/>
      </c>
      <c r="SH53" s="440" t="str">
        <f xml:space="preserve">                    IF(AND((SH$44                                  -Sheep!$N$254                               )&gt;(SH$44-SJ$44),(SH$44                                  -Sheep!$N$254                                )&lt;=0),"Born","")
&amp;                   IF(AND((SH$44-Sheep!$R$320-Sheep!$N$254                                )&gt;(SH$44-SJ$44),(SH$44-Sheep!$R$320-Sheep!$N$254                                )&lt;=0),"WeanStd","")
&amp;                   IF(AND((SH$44-Sheep!$R$321-Sheep!$N$254                                )&gt;(SH$44-SJ$44),(SH$44-Sheep!$R$321-Sheep!$N$254                                )&lt;=0),"WeanAlt1","")
&amp;                   IF(AND((SH$44-Sheep!$R$322-Sheep!$N$254                                )&gt;(SH$44-SJ$44),(SH$44-Sheep!$R$322-Sheep!$N$254                                )&lt;=0),"WeanAlt2","")
&amp;IFERROR(IF(AND((SH$44-SH52                                                                                     )&gt;(SH$44-SJ$44),(SH$44-SH52                                                                                     )&lt;=0),"Join-"    &amp;SH51,""),"")
&amp;IFERROR(IF(AND((SH$44-SH52-INDEX(Sheep!$V$327:$V$334,SH51,1))&gt;(SH$44-SJ$44),(SH$44-SH52-INDEX(Sheep!$V$327:$V$334,SH51,1))&lt;=0),"Scan-"  &amp;SH51,""),"")
&amp;IFERROR(IF(AND((SH$44-SH52-150                                                                            )&gt;(SH$44-SJ$44),(SH$44-SH52-150                                                                             )&lt;=0),"Birth-" &amp;SH51,""),"")
&amp;IFERROR(IF(AND((SH$44-SH52-150-Sheep!$R$320                                           )&gt;(SH$44-SJ$44),(SH$44-SH52-150-Sheep!$R$320                                            )&lt;=0),"Wean-"&amp;SH51,""),"")
&amp;IFERROR(IF(AND((SH$44-SH52-150-Sheep!$R$321                                           )&gt;(SH$44-SJ$44),(SH$44-SH52-150-Sheep!$R$321                                            )&lt;=0),"Alt1-"   &amp;SH51,""),"")
&amp;IFERROR(IF(AND((SH$44-SH52-150-Sheep!$R$322                                           )&gt;(SH$44-SJ$44),(SH$44-SH52-150-Sheep!$R$322                                            )&lt;=0),"Alt2-"   &amp;SH51,""),"")</f>
        <v/>
      </c>
      <c r="SI53" s="440" t="str">
        <f xml:space="preserve">                    IF(AND((SI$44                                  -Sheep!$N$254                               )&gt;(SI$44-SK$44),(SI$44                                  -Sheep!$N$254                                )&lt;=0),"Born","")
&amp;                   IF(AND((SI$44-Sheep!$R$320-Sheep!$N$254                                )&gt;(SI$44-SK$44),(SI$44-Sheep!$R$320-Sheep!$N$254                                )&lt;=0),"WeanStd","")
&amp;                   IF(AND((SI$44-Sheep!$R$321-Sheep!$N$254                                )&gt;(SI$44-SK$44),(SI$44-Sheep!$R$321-Sheep!$N$254                                )&lt;=0),"WeanAlt1","")
&amp;                   IF(AND((SI$44-Sheep!$R$322-Sheep!$N$254                                )&gt;(SI$44-SK$44),(SI$44-Sheep!$R$322-Sheep!$N$254                                )&lt;=0),"WeanAlt2","")
&amp;IFERROR(IF(AND((SI$44-SI52                                                                                     )&gt;(SI$44-SK$44),(SI$44-SI52                                                                                     )&lt;=0),"Join-"    &amp;SI51,""),"")
&amp;IFERROR(IF(AND((SI$44-SI52-INDEX(Sheep!$V$327:$V$334,SI51,1))&gt;(SI$44-SK$44),(SI$44-SI52-INDEX(Sheep!$V$327:$V$334,SI51,1))&lt;=0),"Scan-"  &amp;SI51,""),"")
&amp;IFERROR(IF(AND((SI$44-SI52-150                                                                            )&gt;(SI$44-SK$44),(SI$44-SI52-150                                                                             )&lt;=0),"Birth-" &amp;SI51,""),"")
&amp;IFERROR(IF(AND((SI$44-SI52-150-Sheep!$R$320                                           )&gt;(SI$44-SK$44),(SI$44-SI52-150-Sheep!$R$320                                            )&lt;=0),"Wean-"&amp;SI51,""),"")
&amp;IFERROR(IF(AND((SI$44-SI52-150-Sheep!$R$321                                           )&gt;(SI$44-SK$44),(SI$44-SI52-150-Sheep!$R$321                                            )&lt;=0),"Alt1-"   &amp;SI51,""),"")
&amp;IFERROR(IF(AND((SI$44-SI52-150-Sheep!$R$322                                           )&gt;(SI$44-SK$44),(SI$44-SI52-150-Sheep!$R$322                                            )&lt;=0),"Alt2-"   &amp;SI51,""),"")</f>
        <v/>
      </c>
      <c r="SJ53" s="421"/>
      <c r="SK53" s="423"/>
      <c r="SL53" s="411"/>
      <c r="SM53" s="411"/>
      <c r="SN53" s="411"/>
    </row>
    <row r="54" spans="1:508" ht="11.45" customHeight="1" outlineLevel="2" x14ac:dyDescent="0.25">
      <c r="A54" s="411"/>
      <c r="B54" s="420" t="s">
        <v>478</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827</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479</v>
      </c>
      <c r="C56" s="629">
        <f>INT(MAX($C$59:$C$123))+1</f>
        <v>5</v>
      </c>
      <c r="D56" s="442" t="s">
        <v>480</v>
      </c>
      <c r="E56" s="500"/>
      <c r="F56" s="500"/>
      <c r="G56" s="442"/>
      <c r="H56" s="500" t="s">
        <v>828</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830</v>
      </c>
      <c r="I57" s="460" t="s">
        <v>840</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477</v>
      </c>
      <c r="I58" s="645" t="s">
        <v>203</v>
      </c>
      <c r="J58" s="429" t="s">
        <v>921</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481</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983</v>
      </c>
      <c r="I60" s="463" t="s">
        <v>829</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227</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228</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986</v>
      </c>
      <c r="I63" s="647" t="s">
        <v>829</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227</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228</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987</v>
      </c>
      <c r="I66" s="463" t="s">
        <v>829</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227</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228</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988</v>
      </c>
      <c r="I69" s="463" t="s">
        <v>829</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227</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228</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985</v>
      </c>
      <c r="I72" s="463" t="s">
        <v>829</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227</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228</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989</v>
      </c>
      <c r="I75" s="463" t="s">
        <v>829</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227</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228</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984</v>
      </c>
      <c r="I78" s="463" t="s">
        <v>829</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227</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228</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990</v>
      </c>
      <c r="I81" s="647" t="s">
        <v>829</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227</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228</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991</v>
      </c>
      <c r="I84" s="463" t="s">
        <v>829</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227</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228</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992</v>
      </c>
      <c r="I87" s="463" t="s">
        <v>829</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227</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228</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993</v>
      </c>
      <c r="I90" s="463" t="s">
        <v>829</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227</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228</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994</v>
      </c>
      <c r="I93" s="463" t="s">
        <v>829</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227</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228</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995</v>
      </c>
      <c r="I96" s="463" t="s">
        <v>829</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227</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228</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996</v>
      </c>
      <c r="I99" s="647" t="s">
        <v>829</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227</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228</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997</v>
      </c>
      <c r="I102" s="463" t="s">
        <v>829</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227</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228</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998</v>
      </c>
      <c r="I105" s="463" t="s">
        <v>829</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227</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228</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999</v>
      </c>
      <c r="I108" s="463" t="s">
        <v>829</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227</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228</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1000</v>
      </c>
      <c r="I111" s="463" t="s">
        <v>829</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227</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228</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1001</v>
      </c>
      <c r="I114" s="463" t="s">
        <v>829</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227</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228</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1002</v>
      </c>
      <c r="I117" s="463" t="s">
        <v>829</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227</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228</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1003</v>
      </c>
      <c r="I120" s="463" t="s">
        <v>829</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227</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228</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485</v>
      </c>
      <c r="SK123" s="423"/>
      <c r="SL123" s="411"/>
      <c r="SM123" s="411"/>
      <c r="SN123" s="411"/>
    </row>
    <row r="124" spans="1:508" outlineLevel="1" x14ac:dyDescent="0.25">
      <c r="A124" s="411"/>
      <c r="B124" s="420"/>
      <c r="C124" s="629">
        <f>INT($C$40)+1</f>
        <v>2</v>
      </c>
      <c r="D124" s="442"/>
      <c r="E124" s="500"/>
      <c r="F124" s="500"/>
      <c r="G124" s="442"/>
      <c r="H124" s="503" t="s">
        <v>831</v>
      </c>
      <c r="I124" s="460"/>
      <c r="J124" s="460" t="s">
        <v>841</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673</v>
      </c>
      <c r="I125" s="645" t="s">
        <v>832</v>
      </c>
      <c r="J125" s="429" t="s">
        <v>921</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481</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1030</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Sheep!$H$252&amp;" Merino BBB"</f>
        <v>Aut Merino BBB</v>
      </c>
      <c r="I128" s="830" t="s">
        <v>1021</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1022</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1024</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1023</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1025</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1028</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1029</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1025</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1026</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1027</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1033</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1025</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1026</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1027</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683</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684</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685</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833</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834</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835</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836</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837</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838</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839</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Sheep!$H$253&amp;" Merino BBB"</f>
        <v>Win Merino BBB</v>
      </c>
      <c r="I152" s="830" t="s">
        <v>1021</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1022</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1024</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1023</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1025</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1028</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1029</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1025</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1026</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1027</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1033</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1025</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1026</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1027</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683</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684</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685</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833</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834</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835</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836</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837</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838</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839</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Sheep!$H$254&amp;" Merino BBB"</f>
        <v>Spr Merino BBB</v>
      </c>
      <c r="I176" s="830" t="s">
        <v>1021</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1022</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1024</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1023</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1025</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1028</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1029</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1025</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1026</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1027</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1033</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1025</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1026</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1027</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683</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684</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685</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833</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834</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835</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836</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837</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838</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839</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Sheep!$H$252&amp;" Merino BBT"</f>
        <v>Aut Merino BBT</v>
      </c>
      <c r="I200" s="830" t="s">
        <v>1021</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1022</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1024</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1023</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1025</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1028</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1029</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1025</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1026</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1027</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1033</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1025</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1026</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1027</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683</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684</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685</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833</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834</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835</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836</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837</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838</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839</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Sheep!$H$253&amp;" Merino BBT"</f>
        <v>Win Merino BBT</v>
      </c>
      <c r="I224" s="830" t="s">
        <v>1021</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1022</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1024</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1023</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1025</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1028</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1029</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1025</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1026</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1027</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1033</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1025</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1026</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1027</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683</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684</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685</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833</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834</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835</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836</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837</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838</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839</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Sheep!$H$254&amp;" Merino BBT"</f>
        <v>Spr Merino BBT</v>
      </c>
      <c r="I248" s="830" t="s">
        <v>1021</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1022</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1024</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1023</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1025</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1028</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1029</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1025</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1026</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1027</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1033</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1025</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1026</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1027</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683</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684</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685</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833</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834</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835</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836</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837</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838</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839</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Sheep!$H$252&amp;" Maternal"</f>
        <v>Aut Maternal</v>
      </c>
      <c r="I272" s="830" t="s">
        <v>1021</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1022</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1024</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1023</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1025</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1028</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1029</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1025</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1026</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1027</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1033</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1025</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1026</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1027</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683</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684</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685</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833</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834</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835</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836</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837</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838</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839</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Sheep!$H$253&amp;" Maternal"</f>
        <v>Win Maternal</v>
      </c>
      <c r="I296" s="830" t="s">
        <v>1021</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1022</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1024</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1023</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1025</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1028</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1029</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1025</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1026</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1027</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1033</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1025</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1026</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1027</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683</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684</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685</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833</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834</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835</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836</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837</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838</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839</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Sheep!$H$254&amp;" Maternal"</f>
        <v>Spr Maternal</v>
      </c>
      <c r="I320" s="830" t="s">
        <v>1021</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1022</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1024</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1023</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1025</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1028</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1029</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1025</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1026</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1027</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1033</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1025</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1026</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1027</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683</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684</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685</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833</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834</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835</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836</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837</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838</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839</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485</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136</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822</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967</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968</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1079</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959</v>
      </c>
      <c r="J11" s="803"/>
      <c r="K11" s="804"/>
      <c r="L11" s="804"/>
      <c r="M11" s="803"/>
      <c r="N11" s="803"/>
      <c r="O11" s="803" t="s">
        <v>963</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966</v>
      </c>
      <c r="J12" s="803"/>
      <c r="K12" s="803" t="s">
        <v>225</v>
      </c>
      <c r="L12" s="803" t="s">
        <v>965</v>
      </c>
      <c r="M12" s="803" t="s">
        <v>964</v>
      </c>
      <c r="N12" s="803" t="s">
        <v>963</v>
      </c>
      <c r="O12" s="803" t="str">
        <f>"per "&amp;$I$26&amp;" MJ"</f>
        <v>per 100 MJ</v>
      </c>
      <c r="P12" s="803"/>
      <c r="Q12" s="803" t="s">
        <v>1039</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973</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974</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975</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976</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977</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978</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979</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980</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981</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982</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962</v>
      </c>
      <c r="I26" s="817">
        <v>100</v>
      </c>
      <c r="J26" s="795" t="s">
        <v>961</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960</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136</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19"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467</v>
      </c>
      <c r="B5" s="338">
        <v>1</v>
      </c>
    </row>
    <row r="6" spans="1:2" ht="7.35" customHeight="1" x14ac:dyDescent="0.25"/>
    <row r="7" spans="1:2" x14ac:dyDescent="0.25">
      <c r="A7" s="72" t="s">
        <v>468</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447</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1004</v>
      </c>
      <c r="B25" s="338">
        <v>1</v>
      </c>
    </row>
    <row r="26" spans="1:2" x14ac:dyDescent="0.25">
      <c r="A26" s="72" t="s">
        <v>1005</v>
      </c>
      <c r="B26" s="338">
        <v>1</v>
      </c>
    </row>
    <row r="27" spans="1:2" x14ac:dyDescent="0.25">
      <c r="A27" s="72" t="s">
        <v>1006</v>
      </c>
      <c r="B27" s="338">
        <v>1</v>
      </c>
    </row>
    <row r="29" spans="1:2" x14ac:dyDescent="0.25">
      <c r="A29" s="71" t="s">
        <v>98</v>
      </c>
      <c r="B29" s="71"/>
    </row>
    <row r="30" spans="1:2" x14ac:dyDescent="0.25">
      <c r="A30" s="72" t="s">
        <v>447</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1004</v>
      </c>
      <c r="B35" s="338">
        <v>1</v>
      </c>
    </row>
    <row r="36" spans="1:2" x14ac:dyDescent="0.25">
      <c r="A36" s="72" t="s">
        <v>1005</v>
      </c>
      <c r="B36" s="338">
        <v>1</v>
      </c>
    </row>
    <row r="37" spans="1:2" x14ac:dyDescent="0.25">
      <c r="A37" s="72" t="s">
        <v>1006</v>
      </c>
      <c r="B37" s="338">
        <v>1</v>
      </c>
    </row>
    <row r="39" spans="1:2" x14ac:dyDescent="0.25">
      <c r="A39" s="71" t="s">
        <v>106</v>
      </c>
      <c r="B39" s="71"/>
    </row>
    <row r="40" spans="1:2" x14ac:dyDescent="0.25">
      <c r="A40" s="72" t="s">
        <v>447</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1004</v>
      </c>
      <c r="B45" s="338">
        <v>1</v>
      </c>
    </row>
    <row r="46" spans="1:2" x14ac:dyDescent="0.25">
      <c r="A46" s="72" t="s">
        <v>1005</v>
      </c>
      <c r="B46" s="338">
        <v>1</v>
      </c>
    </row>
    <row r="47" spans="1:2" x14ac:dyDescent="0.25">
      <c r="A47" s="72" t="s">
        <v>1006</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02"/>
  <sheetViews>
    <sheetView topLeftCell="A14" workbookViewId="0">
      <selection activeCell="J15" sqref="J15"/>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421</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1072</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256</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431</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30" t="s">
        <v>73</v>
      </c>
      <c r="H36" s="373">
        <v>3.5</v>
      </c>
      <c r="I36" s="212"/>
      <c r="J36" s="214"/>
      <c r="K36" s="57"/>
      <c r="L36" s="57"/>
      <c r="O36" s="57"/>
      <c r="P36" s="32"/>
      <c r="Q36" s="32"/>
      <c r="R36" s="32"/>
      <c r="S36" s="32"/>
      <c r="T36" s="32"/>
      <c r="U36" s="32"/>
      <c r="V36" s="30"/>
      <c r="W36" s="16"/>
      <c r="X36" s="7"/>
      <c r="Y36" s="7"/>
      <c r="Z36" s="7"/>
    </row>
    <row r="37" spans="1:26" s="8" customFormat="1" ht="12" customHeight="1" outlineLevel="1" x14ac:dyDescent="0.25">
      <c r="A37" s="5"/>
      <c r="B37" s="6"/>
      <c r="C37" s="17"/>
      <c r="D37" s="17"/>
      <c r="E37" s="17"/>
      <c r="F37" s="26"/>
      <c r="G37" s="931" t="s">
        <v>76</v>
      </c>
      <c r="H37" s="373">
        <v>4.2</v>
      </c>
      <c r="I37" s="212"/>
      <c r="J37" s="214"/>
      <c r="K37" s="57"/>
      <c r="L37" s="57"/>
      <c r="O37" s="57"/>
      <c r="P37" s="32"/>
      <c r="Q37" s="32"/>
      <c r="R37" s="32"/>
      <c r="S37" s="32"/>
      <c r="T37" s="32"/>
      <c r="U37" s="32"/>
      <c r="V37" s="30"/>
      <c r="W37" s="16"/>
      <c r="X37" s="7"/>
      <c r="Y37" s="7"/>
      <c r="Z37" s="7"/>
    </row>
    <row r="38" spans="1:26" s="8" customFormat="1" ht="12" customHeight="1" outlineLevel="1" x14ac:dyDescent="0.25">
      <c r="A38" s="5"/>
      <c r="B38" s="6"/>
      <c r="C38" s="17"/>
      <c r="D38" s="17"/>
      <c r="E38" s="17"/>
      <c r="F38" s="26"/>
      <c r="G38" s="931" t="s">
        <v>75</v>
      </c>
      <c r="H38" s="373">
        <v>3.5</v>
      </c>
      <c r="I38" s="212"/>
      <c r="J38" s="214"/>
      <c r="K38" s="57"/>
      <c r="L38" s="57"/>
      <c r="O38" s="57"/>
      <c r="P38" s="32"/>
      <c r="Q38" s="32"/>
      <c r="R38" s="32"/>
      <c r="S38" s="32"/>
      <c r="T38" s="32"/>
      <c r="U38" s="32"/>
      <c r="V38" s="30"/>
      <c r="W38" s="16"/>
      <c r="X38" s="7"/>
      <c r="Y38" s="7"/>
      <c r="Z38" s="7"/>
    </row>
    <row r="39" spans="1:26" s="8" customFormat="1" ht="12" customHeight="1" outlineLevel="1" x14ac:dyDescent="0.25">
      <c r="A39" s="5"/>
      <c r="B39" s="6"/>
      <c r="C39" s="17"/>
      <c r="D39" s="17"/>
      <c r="E39" s="17"/>
      <c r="F39" s="26"/>
      <c r="G39" s="931" t="s">
        <v>78</v>
      </c>
      <c r="H39" s="373"/>
      <c r="I39" s="212"/>
      <c r="J39" s="214"/>
      <c r="K39" s="57"/>
      <c r="L39" s="57"/>
      <c r="O39" s="57"/>
      <c r="P39" s="32"/>
      <c r="Q39" s="32"/>
      <c r="R39" s="32"/>
      <c r="S39" s="32"/>
      <c r="T39" s="32"/>
      <c r="U39" s="32"/>
      <c r="V39" s="30"/>
      <c r="W39" s="16"/>
      <c r="X39" s="7"/>
      <c r="Y39" s="7"/>
      <c r="Z39" s="7"/>
    </row>
    <row r="40" spans="1:26" s="8" customFormat="1" ht="12" customHeight="1" outlineLevel="1" x14ac:dyDescent="0.25">
      <c r="A40" s="5"/>
      <c r="B40" s="6"/>
      <c r="C40" s="17"/>
      <c r="D40" s="17"/>
      <c r="E40" s="17"/>
      <c r="F40" s="26"/>
      <c r="G40" s="931" t="s">
        <v>81</v>
      </c>
      <c r="H40" s="373">
        <v>2.2999999999999998</v>
      </c>
      <c r="I40" s="212"/>
      <c r="J40" s="214"/>
      <c r="K40" s="57"/>
      <c r="L40" s="57"/>
      <c r="O40" s="57"/>
      <c r="P40" s="32"/>
      <c r="Q40" s="32"/>
      <c r="R40" s="32"/>
      <c r="S40" s="32"/>
      <c r="T40" s="32"/>
      <c r="U40" s="32"/>
      <c r="V40" s="30"/>
      <c r="W40" s="16"/>
      <c r="X40" s="7"/>
      <c r="Y40" s="7"/>
      <c r="Z40" s="7"/>
    </row>
    <row r="41" spans="1:26" s="8" customFormat="1" ht="12" customHeight="1" outlineLevel="1" x14ac:dyDescent="0.25">
      <c r="A41" s="5"/>
      <c r="B41" s="6"/>
      <c r="C41" s="17"/>
      <c r="D41" s="17"/>
      <c r="E41" s="17"/>
      <c r="F41" s="26"/>
      <c r="G41" s="931" t="s">
        <v>72</v>
      </c>
      <c r="H41" s="373">
        <v>2.2999999999999998</v>
      </c>
      <c r="I41" s="212"/>
      <c r="J41" s="214"/>
      <c r="K41" s="57"/>
      <c r="L41" s="57"/>
      <c r="O41" s="57"/>
      <c r="P41" s="32"/>
      <c r="Q41" s="32"/>
      <c r="R41" s="32"/>
      <c r="S41" s="32"/>
      <c r="T41" s="32"/>
      <c r="U41" s="32"/>
      <c r="V41" s="30"/>
      <c r="W41" s="16"/>
      <c r="X41" s="7"/>
      <c r="Y41" s="7"/>
      <c r="Z41" s="7"/>
    </row>
    <row r="42" spans="1:26" s="8" customFormat="1" ht="12" customHeight="1" outlineLevel="1" x14ac:dyDescent="0.25">
      <c r="A42" s="5"/>
      <c r="B42" s="6"/>
      <c r="C42" s="17"/>
      <c r="D42" s="17"/>
      <c r="E42" s="17"/>
      <c r="F42" s="26"/>
      <c r="G42" s="931" t="s">
        <v>77</v>
      </c>
      <c r="H42" s="373"/>
      <c r="I42" s="212"/>
      <c r="J42" s="214"/>
      <c r="K42" s="57"/>
      <c r="L42" s="57"/>
      <c r="O42" s="57"/>
      <c r="P42" s="32"/>
      <c r="Q42" s="32"/>
      <c r="R42" s="32"/>
      <c r="S42" s="32"/>
      <c r="T42" s="32"/>
      <c r="U42" s="32"/>
      <c r="V42" s="30"/>
      <c r="W42" s="16"/>
      <c r="X42" s="7"/>
      <c r="Y42" s="7"/>
      <c r="Z42" s="7"/>
    </row>
    <row r="43" spans="1:26" s="8" customFormat="1" ht="12" customHeight="1" outlineLevel="1" x14ac:dyDescent="0.25">
      <c r="A43" s="5"/>
      <c r="B43" s="6"/>
      <c r="C43" s="17"/>
      <c r="D43" s="17"/>
      <c r="E43" s="17"/>
      <c r="F43" s="26"/>
      <c r="G43" s="931" t="s">
        <v>74</v>
      </c>
      <c r="H43" s="373"/>
      <c r="I43" s="212"/>
      <c r="J43" s="213"/>
      <c r="K43" s="54"/>
      <c r="L43" s="54"/>
      <c r="O43" s="54"/>
      <c r="P43" s="32"/>
      <c r="Q43" s="32"/>
      <c r="R43" s="32"/>
      <c r="S43" s="32"/>
      <c r="T43" s="32"/>
      <c r="U43" s="32"/>
      <c r="V43" s="30"/>
      <c r="W43" s="16"/>
      <c r="X43" s="7"/>
      <c r="Y43" s="7"/>
      <c r="Z43" s="7"/>
    </row>
    <row r="44" spans="1:26" s="8" customFormat="1" ht="12" customHeight="1" outlineLevel="1" x14ac:dyDescent="0.25">
      <c r="A44" s="5"/>
      <c r="B44" s="6"/>
      <c r="C44" s="17"/>
      <c r="D44" s="17"/>
      <c r="E44" s="17"/>
      <c r="F44" s="26"/>
      <c r="G44" s="931" t="s">
        <v>82</v>
      </c>
      <c r="H44" s="373"/>
      <c r="I44" s="212"/>
      <c r="J44" s="213"/>
      <c r="K44" s="54"/>
      <c r="L44" s="54"/>
      <c r="O44" s="54"/>
      <c r="P44" s="32"/>
      <c r="Q44" s="32"/>
      <c r="R44" s="32"/>
      <c r="S44" s="32"/>
      <c r="T44" s="32"/>
      <c r="U44" s="32"/>
      <c r="V44" s="30"/>
      <c r="W44" s="16"/>
      <c r="X44" s="7"/>
      <c r="Y44" s="7"/>
      <c r="Z44" s="7"/>
    </row>
    <row r="45" spans="1:26" s="8" customFormat="1" ht="12" customHeight="1" outlineLevel="1" x14ac:dyDescent="0.25">
      <c r="A45" s="5"/>
      <c r="B45" s="6"/>
      <c r="C45" s="17"/>
      <c r="D45" s="17"/>
      <c r="E45" s="17"/>
      <c r="F45" s="26"/>
      <c r="G45" s="931" t="s">
        <v>83</v>
      </c>
      <c r="H45" s="373"/>
      <c r="I45" s="212"/>
      <c r="J45" s="214"/>
      <c r="K45" s="57"/>
      <c r="L45" s="57"/>
      <c r="O45" s="57"/>
      <c r="P45" s="32"/>
      <c r="Q45" s="32"/>
      <c r="R45" s="32"/>
      <c r="S45" s="32"/>
      <c r="T45" s="32"/>
      <c r="U45" s="32"/>
      <c r="V45" s="30"/>
      <c r="W45" s="16"/>
      <c r="X45" s="7"/>
      <c r="Y45" s="7"/>
      <c r="Z45" s="7"/>
    </row>
    <row r="46" spans="1:26" s="8" customFormat="1" ht="12" customHeight="1" outlineLevel="1" x14ac:dyDescent="0.25">
      <c r="A46" s="5"/>
      <c r="B46" s="6"/>
      <c r="C46" s="17"/>
      <c r="D46" s="17"/>
      <c r="E46" s="17"/>
      <c r="F46" s="26"/>
      <c r="G46" s="932" t="s">
        <v>84</v>
      </c>
      <c r="H46" s="373"/>
      <c r="I46" s="212"/>
      <c r="J46" s="214"/>
      <c r="K46" s="57"/>
      <c r="L46" s="57"/>
      <c r="O46" s="57"/>
      <c r="P46" s="32"/>
      <c r="Q46" s="32"/>
      <c r="R46" s="32"/>
      <c r="S46" s="32"/>
      <c r="T46" s="32"/>
      <c r="U46" s="32"/>
      <c r="V46" s="30"/>
      <c r="W46" s="16"/>
      <c r="X46" s="7"/>
      <c r="Y46" s="7"/>
      <c r="Z46" s="7"/>
    </row>
    <row r="47" spans="1:26" s="8" customFormat="1" ht="12" customHeight="1" outlineLevel="1" x14ac:dyDescent="0.25">
      <c r="A47" s="5"/>
      <c r="B47" s="6"/>
      <c r="C47" s="17"/>
      <c r="D47" s="17"/>
      <c r="E47" s="17"/>
      <c r="F47" s="26"/>
      <c r="G47" s="235"/>
      <c r="H47" s="211"/>
      <c r="I47" s="212"/>
      <c r="J47" s="214"/>
      <c r="K47" s="57"/>
      <c r="L47" s="57"/>
      <c r="O47" s="57"/>
      <c r="P47" s="32"/>
      <c r="Q47" s="32"/>
      <c r="R47" s="32"/>
      <c r="S47" s="32"/>
      <c r="T47" s="32"/>
      <c r="U47" s="32"/>
      <c r="V47" s="30"/>
      <c r="W47" s="16"/>
      <c r="X47" s="7"/>
      <c r="Y47" s="7"/>
      <c r="Z47" s="7"/>
    </row>
    <row r="48" spans="1:26" s="8" customFormat="1" ht="5.0999999999999996" customHeight="1" outlineLevel="1" x14ac:dyDescent="0.25">
      <c r="A48" s="5"/>
      <c r="B48" s="6"/>
      <c r="C48" s="17"/>
      <c r="D48" s="17"/>
      <c r="E48" s="17"/>
      <c r="F48" s="36"/>
      <c r="G48" s="37"/>
      <c r="H48" s="37"/>
      <c r="I48" s="37"/>
      <c r="J48" s="38"/>
      <c r="K48" s="38"/>
      <c r="L48" s="38"/>
      <c r="M48" s="38"/>
      <c r="N48" s="38"/>
      <c r="O48" s="38"/>
      <c r="P48" s="38"/>
      <c r="Q48" s="38"/>
      <c r="R48" s="38"/>
      <c r="S48" s="38"/>
      <c r="T48" s="38"/>
      <c r="U48" s="38"/>
      <c r="V48" s="30"/>
      <c r="W48" s="16"/>
      <c r="X48" s="7"/>
      <c r="Y48" s="7"/>
      <c r="Z48" s="7"/>
    </row>
    <row r="49" spans="1:26" s="8" customFormat="1" ht="24.95" customHeight="1" outlineLevel="1" x14ac:dyDescent="0.25">
      <c r="A49" s="5"/>
      <c r="B49" s="6"/>
      <c r="C49" s="39"/>
      <c r="D49" s="39"/>
      <c r="E49" s="39"/>
      <c r="F49" s="39"/>
      <c r="G49" s="40" t="str">
        <f>G25</f>
        <v>STUBBLE HANDLING</v>
      </c>
      <c r="H49" s="39"/>
      <c r="I49" s="39"/>
      <c r="J49" s="39"/>
      <c r="K49" s="39"/>
      <c r="L49" s="39"/>
      <c r="M49" s="39"/>
      <c r="N49" s="39"/>
      <c r="O49" s="39"/>
      <c r="P49" s="39"/>
      <c r="Q49" s="39"/>
      <c r="R49" s="39"/>
      <c r="S49" s="39"/>
      <c r="T49" s="39"/>
      <c r="U49" s="39"/>
      <c r="V49" s="39"/>
      <c r="W49" s="41" t="s">
        <v>24</v>
      </c>
      <c r="X49" s="7"/>
      <c r="Y49" s="7"/>
      <c r="Z49" s="7"/>
    </row>
    <row r="50" spans="1:26" s="8" customFormat="1" ht="12" customHeight="1" outlineLevel="1" x14ac:dyDescent="0.25">
      <c r="A50" s="5"/>
      <c r="B50" s="6"/>
      <c r="C50" s="6"/>
      <c r="D50" s="6"/>
      <c r="E50" s="6"/>
      <c r="F50" s="7"/>
      <c r="G50" s="7"/>
      <c r="H50" s="7"/>
      <c r="I50" s="7"/>
      <c r="J50" s="7"/>
      <c r="K50" s="7"/>
      <c r="L50" s="7"/>
      <c r="M50" s="7"/>
      <c r="N50" s="7"/>
      <c r="O50" s="7"/>
      <c r="P50" s="7"/>
      <c r="Q50" s="7"/>
      <c r="R50" s="7"/>
      <c r="S50" s="7"/>
      <c r="T50" s="7"/>
      <c r="U50" s="7"/>
      <c r="V50" s="7"/>
      <c r="W50" s="7"/>
      <c r="X50" s="7"/>
      <c r="Y50" s="7"/>
      <c r="Z50" s="7"/>
    </row>
    <row r="51" spans="1:26" s="75" customFormat="1" ht="12" customHeight="1" outlineLevel="1" x14ac:dyDescent="0.25">
      <c r="A51" s="238"/>
      <c r="B51" s="239"/>
      <c r="C51" s="239"/>
      <c r="D51" s="239"/>
      <c r="E51" s="239"/>
      <c r="F51" s="239"/>
      <c r="G51" s="239"/>
      <c r="H51" s="240"/>
      <c r="I51" s="240"/>
      <c r="J51" s="240"/>
      <c r="K51" s="240"/>
      <c r="L51" s="240"/>
      <c r="M51" s="240"/>
      <c r="N51" s="240"/>
      <c r="O51" s="240"/>
      <c r="P51" s="240"/>
      <c r="Q51" s="240"/>
      <c r="R51" s="240"/>
      <c r="S51" s="240"/>
      <c r="T51" s="240"/>
      <c r="U51" s="240"/>
      <c r="V51" s="240"/>
      <c r="W51" s="240"/>
      <c r="X51" s="239"/>
      <c r="Y51" s="239"/>
      <c r="Z51" s="239"/>
    </row>
    <row r="52" spans="1:26" s="75" customFormat="1" ht="5.0999999999999996" customHeight="1" outlineLevel="1" thickBot="1" x14ac:dyDescent="0.3">
      <c r="A52" s="238"/>
      <c r="B52" s="239"/>
      <c r="C52" s="239"/>
      <c r="D52" s="239"/>
      <c r="E52" s="239"/>
      <c r="F52" s="239"/>
      <c r="G52" s="239"/>
      <c r="H52" s="240"/>
      <c r="I52" s="240"/>
      <c r="J52" s="240"/>
      <c r="K52" s="240"/>
      <c r="L52" s="240"/>
      <c r="M52" s="240"/>
      <c r="N52" s="240"/>
      <c r="O52" s="240"/>
      <c r="P52" s="240"/>
      <c r="Q52" s="240"/>
      <c r="R52" s="240"/>
      <c r="S52" s="240"/>
      <c r="T52" s="240"/>
      <c r="U52" s="240"/>
      <c r="V52" s="240"/>
      <c r="W52" s="240"/>
      <c r="X52" s="239"/>
      <c r="Y52" s="239"/>
      <c r="Z52" s="239"/>
    </row>
    <row r="53" spans="1:26" s="75" customFormat="1" ht="5.0999999999999996" customHeight="1" outlineLevel="1" x14ac:dyDescent="0.25">
      <c r="A53" s="238"/>
      <c r="B53" s="239"/>
      <c r="C53" s="241" t="s">
        <v>0</v>
      </c>
      <c r="D53" s="241"/>
      <c r="E53" s="241"/>
      <c r="F53" s="241"/>
      <c r="G53" s="241"/>
      <c r="H53" s="241"/>
      <c r="I53" s="241"/>
      <c r="J53" s="241"/>
      <c r="K53" s="242"/>
      <c r="L53" s="242"/>
      <c r="M53" s="242"/>
      <c r="N53" s="242"/>
      <c r="O53" s="242"/>
      <c r="P53" s="242"/>
      <c r="Q53" s="242"/>
      <c r="R53" s="242"/>
      <c r="S53" s="242"/>
      <c r="T53" s="242"/>
      <c r="U53" s="242"/>
      <c r="V53" s="242"/>
      <c r="W53" s="243"/>
      <c r="X53" s="240"/>
      <c r="Y53" s="240"/>
      <c r="Z53" s="240"/>
    </row>
    <row r="54" spans="1:26" s="75" customFormat="1" ht="12" customHeight="1" outlineLevel="1" x14ac:dyDescent="0.25">
      <c r="A54" s="238"/>
      <c r="B54" s="239"/>
      <c r="C54" s="244"/>
      <c r="D54" s="244"/>
      <c r="E54" s="244" t="s">
        <v>1</v>
      </c>
      <c r="F54" s="245"/>
      <c r="G54" s="246" t="s">
        <v>58</v>
      </c>
      <c r="H54" s="245"/>
      <c r="I54" s="245"/>
      <c r="J54" s="245"/>
      <c r="K54" s="245"/>
      <c r="L54" s="245"/>
      <c r="M54" s="245"/>
      <c r="N54" s="245"/>
      <c r="O54" s="245"/>
      <c r="P54" s="245"/>
      <c r="Q54" s="245"/>
      <c r="R54" s="245"/>
      <c r="S54" s="247"/>
      <c r="T54" s="245"/>
      <c r="U54" s="247"/>
      <c r="V54" s="247"/>
      <c r="W54" s="248"/>
      <c r="X54" s="240"/>
      <c r="Y54" s="240"/>
      <c r="Z54" s="240"/>
    </row>
    <row r="55" spans="1:26" s="75" customFormat="1" ht="12" customHeight="1" outlineLevel="1" x14ac:dyDescent="0.25">
      <c r="A55" s="238"/>
      <c r="B55" s="239"/>
      <c r="C55" s="244"/>
      <c r="D55" s="244"/>
      <c r="E55" s="249"/>
      <c r="F55" s="245"/>
      <c r="G55" s="245" t="s">
        <v>59</v>
      </c>
      <c r="H55" s="245"/>
      <c r="I55" s="245"/>
      <c r="J55" s="245"/>
      <c r="K55" s="245"/>
      <c r="L55" s="245"/>
      <c r="M55" s="245"/>
      <c r="N55" s="245"/>
      <c r="O55" s="245"/>
      <c r="P55" s="245"/>
      <c r="Q55" s="245"/>
      <c r="R55" s="245"/>
      <c r="S55" s="247"/>
      <c r="T55" s="250"/>
      <c r="U55" s="247"/>
      <c r="V55" s="247"/>
      <c r="W55" s="248"/>
      <c r="X55" s="240"/>
      <c r="Y55" s="240"/>
      <c r="Z55" s="240"/>
    </row>
    <row r="56" spans="1:26" s="75" customFormat="1" ht="12" customHeight="1" outlineLevel="1" x14ac:dyDescent="0.25">
      <c r="A56" s="238"/>
      <c r="B56" s="239"/>
      <c r="C56" s="249"/>
      <c r="D56" s="244"/>
      <c r="E56" s="249"/>
      <c r="F56" s="245"/>
      <c r="G56" s="251">
        <v>38576.728703703702</v>
      </c>
      <c r="H56" s="245"/>
      <c r="I56" s="245"/>
      <c r="J56" s="245"/>
      <c r="K56" s="245"/>
      <c r="L56" s="245"/>
      <c r="M56" s="245"/>
      <c r="N56" s="245"/>
      <c r="O56" s="245"/>
      <c r="P56" s="245"/>
      <c r="Q56" s="245"/>
      <c r="R56" s="245"/>
      <c r="S56" s="247"/>
      <c r="T56" s="250"/>
      <c r="U56" s="247"/>
      <c r="V56" s="247"/>
      <c r="W56" s="248"/>
      <c r="X56" s="240"/>
      <c r="Y56" s="240"/>
      <c r="Z56" s="240"/>
    </row>
    <row r="57" spans="1:26" s="75" customFormat="1" ht="12" customHeight="1" outlineLevel="1" x14ac:dyDescent="0.25">
      <c r="A57" s="238"/>
      <c r="B57" s="239"/>
      <c r="C57" s="252"/>
      <c r="D57" s="244"/>
      <c r="E57" s="249"/>
      <c r="F57" s="245"/>
      <c r="G57" s="253"/>
      <c r="H57" s="245"/>
      <c r="I57" s="245" t="s">
        <v>354</v>
      </c>
      <c r="J57" s="245"/>
      <c r="K57" s="245"/>
      <c r="L57" s="245"/>
      <c r="M57" s="245"/>
      <c r="N57" s="245"/>
      <c r="O57" s="245"/>
      <c r="P57" s="245"/>
      <c r="Q57" s="245"/>
      <c r="R57" s="245"/>
      <c r="S57" s="247"/>
      <c r="T57" s="250"/>
      <c r="U57" s="247"/>
      <c r="V57" s="247"/>
      <c r="W57" s="248"/>
      <c r="X57" s="240"/>
      <c r="Y57" s="240"/>
      <c r="Z57" s="240"/>
    </row>
    <row r="58" spans="1:26" s="75" customFormat="1" ht="12" customHeight="1" outlineLevel="1" x14ac:dyDescent="0.25">
      <c r="A58" s="238"/>
      <c r="B58" s="239"/>
      <c r="C58" s="249"/>
      <c r="D58" s="249"/>
      <c r="E58" s="249"/>
      <c r="F58" s="249"/>
      <c r="G58" s="249"/>
      <c r="H58" s="249"/>
      <c r="I58" s="249"/>
      <c r="J58" s="683"/>
      <c r="K58" s="683"/>
      <c r="L58" s="683"/>
      <c r="M58" s="683"/>
      <c r="N58" s="683"/>
      <c r="O58" s="683"/>
      <c r="P58" s="683"/>
      <c r="Q58" s="683"/>
      <c r="R58" s="683"/>
      <c r="S58" s="683"/>
      <c r="T58" s="683"/>
      <c r="U58" s="683"/>
      <c r="V58" s="683"/>
      <c r="W58" s="248"/>
      <c r="X58" s="240"/>
      <c r="Y58" s="240"/>
      <c r="Z58" s="240"/>
    </row>
    <row r="59" spans="1:26" s="75" customFormat="1" ht="12" customHeight="1" outlineLevel="1" x14ac:dyDescent="0.25">
      <c r="A59" s="238"/>
      <c r="B59" s="239"/>
      <c r="C59" s="249"/>
      <c r="D59" s="249"/>
      <c r="E59" s="249"/>
      <c r="F59" s="249"/>
      <c r="G59" s="249"/>
      <c r="H59" s="249"/>
      <c r="I59" s="249"/>
      <c r="J59" s="249"/>
      <c r="K59" s="249"/>
      <c r="L59" s="683"/>
      <c r="M59" s="683"/>
      <c r="N59" s="683"/>
      <c r="O59" s="683"/>
      <c r="P59" s="683"/>
      <c r="Q59" s="683"/>
      <c r="R59" s="683"/>
      <c r="S59" s="683"/>
      <c r="T59" s="683"/>
      <c r="U59" s="683"/>
      <c r="V59" s="683"/>
      <c r="W59" s="248"/>
      <c r="X59" s="240"/>
      <c r="Y59" s="240"/>
      <c r="Z59" s="240"/>
    </row>
    <row r="60" spans="1:26" s="75" customFormat="1" ht="12" customHeight="1" outlineLevel="1" x14ac:dyDescent="0.25">
      <c r="A60" s="238"/>
      <c r="B60" s="239"/>
      <c r="C60" s="249"/>
      <c r="D60" s="249"/>
      <c r="E60" s="249"/>
      <c r="F60" s="249"/>
      <c r="G60" s="249"/>
      <c r="H60" s="249"/>
      <c r="I60" s="249"/>
      <c r="J60" s="255"/>
      <c r="K60" s="255"/>
      <c r="L60" s="255"/>
      <c r="M60" s="255"/>
      <c r="N60" s="255"/>
      <c r="O60" s="255"/>
      <c r="P60" s="256"/>
      <c r="Q60" s="256"/>
      <c r="R60" s="256"/>
      <c r="S60" s="683"/>
      <c r="T60" s="683"/>
      <c r="U60" s="683"/>
      <c r="V60" s="683"/>
      <c r="W60" s="248"/>
      <c r="X60" s="240"/>
      <c r="Y60" s="240"/>
      <c r="Z60" s="240"/>
    </row>
    <row r="61" spans="1:26" s="75" customFormat="1" ht="12" customHeight="1" outlineLevel="1" x14ac:dyDescent="0.25">
      <c r="A61" s="238"/>
      <c r="B61" s="239"/>
      <c r="C61" s="249"/>
      <c r="D61" s="249"/>
      <c r="E61" s="249"/>
      <c r="F61" s="249"/>
      <c r="G61" s="249"/>
      <c r="H61" s="249"/>
      <c r="I61" s="683"/>
      <c r="J61" s="255"/>
      <c r="K61" s="255"/>
      <c r="L61" s="255"/>
      <c r="M61" s="255"/>
      <c r="N61" s="255"/>
      <c r="O61" s="255"/>
      <c r="P61" s="256"/>
      <c r="Q61" s="256"/>
      <c r="R61" s="256"/>
      <c r="S61" s="683"/>
      <c r="T61" s="683"/>
      <c r="U61" s="683"/>
      <c r="V61" s="683"/>
      <c r="W61" s="248"/>
      <c r="X61" s="240"/>
      <c r="Y61" s="240"/>
      <c r="Z61" s="240"/>
    </row>
    <row r="62" spans="1:26" s="75" customFormat="1" ht="5.0999999999999996" customHeight="1" outlineLevel="1" x14ac:dyDescent="0.25">
      <c r="A62" s="238"/>
      <c r="B62" s="239"/>
      <c r="C62" s="249"/>
      <c r="D62" s="249"/>
      <c r="E62" s="249"/>
      <c r="F62" s="249"/>
      <c r="G62" s="249"/>
      <c r="H62" s="249"/>
      <c r="I62" s="249"/>
      <c r="J62" s="255"/>
      <c r="K62" s="255"/>
      <c r="L62" s="256"/>
      <c r="M62" s="256"/>
      <c r="N62" s="256"/>
      <c r="O62" s="256"/>
      <c r="P62" s="256"/>
      <c r="Q62" s="256"/>
      <c r="R62" s="256"/>
      <c r="S62" s="683"/>
      <c r="T62" s="683"/>
      <c r="U62" s="683"/>
      <c r="V62" s="683"/>
      <c r="W62" s="248"/>
      <c r="X62" s="240"/>
      <c r="Y62" s="240"/>
      <c r="Z62" s="240"/>
    </row>
    <row r="63" spans="1:26" s="75" customFormat="1" ht="5.0999999999999996" customHeight="1" outlineLevel="1" x14ac:dyDescent="0.25">
      <c r="A63" s="238"/>
      <c r="B63" s="239"/>
      <c r="C63" s="249"/>
      <c r="D63" s="249"/>
      <c r="E63" s="249"/>
      <c r="F63" s="257"/>
      <c r="G63" s="258"/>
      <c r="H63" s="258"/>
      <c r="I63" s="199"/>
      <c r="J63" s="288"/>
      <c r="K63" s="288"/>
      <c r="L63" s="288"/>
      <c r="M63" s="288"/>
      <c r="N63" s="288"/>
      <c r="O63" s="288"/>
      <c r="P63" s="259"/>
      <c r="Q63" s="259"/>
      <c r="R63" s="259"/>
      <c r="S63" s="259"/>
      <c r="T63" s="259"/>
      <c r="U63" s="259"/>
      <c r="V63" s="260"/>
      <c r="W63" s="248"/>
      <c r="X63" s="240"/>
      <c r="Y63" s="240"/>
      <c r="Z63" s="240"/>
    </row>
    <row r="64" spans="1:26" s="75" customFormat="1" ht="11.45" customHeight="1" outlineLevel="1" x14ac:dyDescent="0.25">
      <c r="A64" s="238"/>
      <c r="B64" s="239"/>
      <c r="C64" s="249"/>
      <c r="D64" s="249"/>
      <c r="E64" s="249"/>
      <c r="F64" s="257"/>
      <c r="G64" s="258" t="s">
        <v>372</v>
      </c>
      <c r="H64" s="397">
        <v>1</v>
      </c>
      <c r="I64" s="199"/>
      <c r="K64" s="309" t="s">
        <v>373</v>
      </c>
      <c r="L64" s="398">
        <v>0.05</v>
      </c>
      <c r="M64" s="259"/>
      <c r="N64" s="259"/>
      <c r="O64" s="288"/>
      <c r="P64" s="259"/>
      <c r="Q64" s="259"/>
      <c r="R64" s="259"/>
      <c r="S64" s="259"/>
      <c r="T64" s="259"/>
      <c r="U64" s="259"/>
      <c r="V64" s="260"/>
      <c r="W64" s="248"/>
      <c r="X64" s="240"/>
      <c r="Y64" s="240"/>
      <c r="Z64" s="240"/>
    </row>
    <row r="65" spans="1:26" s="75" customFormat="1" ht="11.45" customHeight="1" outlineLevel="1" x14ac:dyDescent="0.25">
      <c r="A65" s="238"/>
      <c r="B65" s="239"/>
      <c r="C65" s="249"/>
      <c r="D65" s="249"/>
      <c r="E65" s="249"/>
      <c r="F65" s="257"/>
      <c r="G65" s="258"/>
      <c r="H65" s="258"/>
      <c r="I65" s="199"/>
      <c r="J65" s="288"/>
      <c r="K65" s="288"/>
      <c r="L65" s="288"/>
      <c r="M65" s="259"/>
      <c r="N65" s="259"/>
      <c r="O65" s="288"/>
      <c r="P65" s="259"/>
      <c r="Q65" s="259"/>
      <c r="R65" s="259"/>
      <c r="S65" s="259"/>
      <c r="T65" s="259"/>
      <c r="U65" s="259"/>
      <c r="V65" s="260"/>
      <c r="W65" s="248"/>
      <c r="X65" s="240"/>
      <c r="Y65" s="240"/>
      <c r="Z65" s="240"/>
    </row>
    <row r="66" spans="1:26" s="75" customFormat="1" ht="11.45" customHeight="1" outlineLevel="1" x14ac:dyDescent="0.25">
      <c r="A66" s="238"/>
      <c r="B66" s="239"/>
      <c r="C66" s="249"/>
      <c r="D66" s="249"/>
      <c r="E66" s="249"/>
      <c r="F66" s="257"/>
      <c r="G66" s="258"/>
      <c r="H66" s="258"/>
      <c r="I66" s="199"/>
      <c r="J66" s="288"/>
      <c r="K66" s="288"/>
      <c r="L66" s="288"/>
      <c r="M66" s="259"/>
      <c r="N66" s="259"/>
      <c r="O66" s="288"/>
      <c r="P66" s="259"/>
      <c r="Q66" s="259"/>
      <c r="R66" s="259"/>
      <c r="S66" s="259"/>
      <c r="T66" s="259"/>
      <c r="U66" s="259"/>
      <c r="V66" s="260"/>
      <c r="W66" s="248"/>
      <c r="X66" s="240"/>
      <c r="Y66" s="240"/>
      <c r="Z66" s="240"/>
    </row>
    <row r="67" spans="1:26" s="75" customFormat="1" ht="11.45" customHeight="1" outlineLevel="1" x14ac:dyDescent="0.25">
      <c r="A67" s="238"/>
      <c r="B67" s="239"/>
      <c r="C67" s="249"/>
      <c r="D67" s="249"/>
      <c r="E67" s="249"/>
      <c r="F67" s="257"/>
      <c r="G67" s="258"/>
      <c r="H67" s="258"/>
      <c r="I67" s="199"/>
      <c r="J67" s="288"/>
      <c r="K67" s="288"/>
      <c r="L67" s="288"/>
      <c r="M67" s="259"/>
      <c r="N67" s="259"/>
      <c r="O67" s="288"/>
      <c r="P67" s="259"/>
      <c r="Q67" s="259"/>
      <c r="R67" s="259"/>
      <c r="S67" s="259"/>
      <c r="T67" s="259"/>
      <c r="U67" s="259"/>
      <c r="V67" s="260"/>
      <c r="W67" s="248"/>
      <c r="X67" s="240"/>
      <c r="Y67" s="240"/>
      <c r="Z67" s="240"/>
    </row>
    <row r="68" spans="1:26" s="75" customFormat="1" ht="11.45" customHeight="1" outlineLevel="1" x14ac:dyDescent="0.25">
      <c r="A68" s="238"/>
      <c r="B68" s="239"/>
      <c r="C68" s="249"/>
      <c r="D68" s="249"/>
      <c r="E68" s="249"/>
      <c r="F68" s="257"/>
      <c r="G68" s="258"/>
      <c r="H68" s="258"/>
      <c r="I68" s="199"/>
      <c r="J68" s="288"/>
      <c r="K68" s="288"/>
      <c r="L68" s="288"/>
      <c r="M68" s="259"/>
      <c r="N68" s="259"/>
      <c r="O68" s="288"/>
      <c r="P68" s="259"/>
      <c r="Q68" s="259"/>
      <c r="R68" s="259"/>
      <c r="S68" s="259"/>
      <c r="T68" s="259"/>
      <c r="U68" s="259"/>
      <c r="V68" s="260"/>
      <c r="W68" s="248"/>
      <c r="X68" s="240"/>
      <c r="Y68" s="240"/>
      <c r="Z68" s="240"/>
    </row>
    <row r="69" spans="1:26" s="75" customFormat="1" ht="11.45" customHeight="1" outlineLevel="1" x14ac:dyDescent="0.25">
      <c r="A69" s="238"/>
      <c r="B69" s="239"/>
      <c r="C69" s="249"/>
      <c r="D69" s="249"/>
      <c r="E69" s="249"/>
      <c r="F69" s="257"/>
      <c r="G69" s="258"/>
      <c r="I69" s="199"/>
      <c r="J69" s="288"/>
      <c r="K69" s="288"/>
      <c r="L69" s="288"/>
      <c r="M69" s="259"/>
      <c r="N69" s="259"/>
      <c r="O69" s="288"/>
      <c r="P69" s="259"/>
      <c r="Q69" s="259"/>
      <c r="R69" s="259"/>
      <c r="S69" s="259"/>
      <c r="T69" s="259"/>
      <c r="U69" s="259"/>
      <c r="V69" s="260"/>
      <c r="W69" s="248"/>
      <c r="X69" s="240"/>
      <c r="Y69" s="240"/>
      <c r="Z69" s="240"/>
    </row>
    <row r="70" spans="1:26" s="75" customFormat="1" ht="12" customHeight="1" outlineLevel="1" x14ac:dyDescent="0.25">
      <c r="A70" s="238"/>
      <c r="B70" s="239"/>
      <c r="C70" s="249"/>
      <c r="D70" s="249"/>
      <c r="E70" s="249"/>
      <c r="F70" s="257"/>
      <c r="H70" s="261" t="s">
        <v>60</v>
      </c>
      <c r="L70" s="54"/>
      <c r="N70" s="261"/>
      <c r="O70" s="56"/>
      <c r="P70" s="262"/>
      <c r="Q70" s="262"/>
      <c r="R70" s="262"/>
      <c r="T70" s="262"/>
      <c r="U70" s="262"/>
      <c r="V70" s="260"/>
      <c r="W70" s="248"/>
      <c r="X70" s="240"/>
      <c r="Y70" s="240"/>
      <c r="Z70" s="240"/>
    </row>
    <row r="71" spans="1:26" s="75" customFormat="1" ht="12" customHeight="1" outlineLevel="1" x14ac:dyDescent="0.25">
      <c r="A71" s="238"/>
      <c r="B71" s="239"/>
      <c r="C71" s="249"/>
      <c r="D71" s="249"/>
      <c r="E71" s="249"/>
      <c r="F71" s="257"/>
      <c r="G71" s="322" t="str">
        <f>Crop!H66</f>
        <v>w</v>
      </c>
      <c r="H71" s="399">
        <v>0.42</v>
      </c>
      <c r="L71" s="54"/>
      <c r="M71" s="261"/>
      <c r="N71" s="261"/>
      <c r="O71" s="56"/>
      <c r="P71" s="262"/>
      <c r="Q71" s="262"/>
      <c r="R71" s="262"/>
      <c r="T71" s="262"/>
      <c r="U71" s="262"/>
      <c r="V71" s="260"/>
      <c r="W71" s="248"/>
      <c r="X71" s="240"/>
      <c r="Y71" s="240"/>
      <c r="Z71" s="240"/>
    </row>
    <row r="72" spans="1:26" s="75" customFormat="1" ht="12" customHeight="1" outlineLevel="1" x14ac:dyDescent="0.25">
      <c r="A72" s="238"/>
      <c r="B72" s="239"/>
      <c r="C72" s="249"/>
      <c r="D72" s="249"/>
      <c r="E72" s="249"/>
      <c r="F72" s="257"/>
      <c r="G72" s="322" t="str">
        <f>Crop!H67</f>
        <v>b</v>
      </c>
      <c r="H72" s="399">
        <v>0.44</v>
      </c>
      <c r="L72" s="57"/>
      <c r="M72" s="261"/>
      <c r="N72" s="261"/>
      <c r="P72" s="262"/>
      <c r="Q72" s="262"/>
      <c r="R72" s="262"/>
      <c r="T72" s="262"/>
      <c r="U72" s="262"/>
      <c r="V72" s="260"/>
      <c r="W72" s="248"/>
      <c r="X72" s="240"/>
      <c r="Y72" s="240"/>
      <c r="Z72" s="240"/>
    </row>
    <row r="73" spans="1:26" s="75" customFormat="1" ht="12" customHeight="1" outlineLevel="1" x14ac:dyDescent="0.25">
      <c r="A73" s="238"/>
      <c r="B73" s="239"/>
      <c r="C73" s="249"/>
      <c r="D73" s="249"/>
      <c r="E73" s="249"/>
      <c r="F73" s="257"/>
      <c r="G73" s="322" t="str">
        <f>Crop!H68</f>
        <v>o</v>
      </c>
      <c r="H73" s="399">
        <v>0.4</v>
      </c>
      <c r="L73" s="57"/>
      <c r="M73" s="261"/>
      <c r="N73" s="261"/>
      <c r="P73" s="262"/>
      <c r="Q73" s="262"/>
      <c r="R73" s="262"/>
      <c r="T73" s="262"/>
      <c r="U73" s="262"/>
      <c r="V73" s="260"/>
      <c r="W73" s="248"/>
      <c r="X73" s="240"/>
      <c r="Y73" s="240"/>
      <c r="Z73" s="240"/>
    </row>
    <row r="74" spans="1:26" s="75" customFormat="1" ht="12" customHeight="1" outlineLevel="1" x14ac:dyDescent="0.25">
      <c r="A74" s="238"/>
      <c r="B74" s="239"/>
      <c r="C74" s="249"/>
      <c r="D74" s="249"/>
      <c r="E74" s="249"/>
      <c r="F74" s="257"/>
      <c r="G74" s="322" t="str">
        <f>Crop!H69</f>
        <v>h</v>
      </c>
      <c r="H74" s="399">
        <v>0.7</v>
      </c>
      <c r="L74" s="57"/>
      <c r="M74" s="261"/>
      <c r="N74" s="261"/>
      <c r="P74" s="262"/>
      <c r="Q74" s="262"/>
      <c r="R74" s="262"/>
      <c r="T74" s="262"/>
      <c r="U74" s="262"/>
      <c r="V74" s="260"/>
      <c r="W74" s="248"/>
      <c r="X74" s="240"/>
      <c r="Y74" s="240"/>
      <c r="Z74" s="240"/>
    </row>
    <row r="75" spans="1:26" s="75" customFormat="1" ht="12" customHeight="1" outlineLevel="1" x14ac:dyDescent="0.25">
      <c r="A75" s="238"/>
      <c r="B75" s="239"/>
      <c r="C75" s="249"/>
      <c r="D75" s="249"/>
      <c r="E75" s="249"/>
      <c r="F75" s="257"/>
      <c r="G75" s="322" t="str">
        <f>Crop!H70</f>
        <v>z</v>
      </c>
      <c r="H75" s="399">
        <v>0.2</v>
      </c>
      <c r="L75" s="57"/>
      <c r="M75" s="261"/>
      <c r="N75" s="261"/>
      <c r="P75" s="262"/>
      <c r="Q75" s="262"/>
      <c r="R75" s="262"/>
      <c r="T75" s="262"/>
      <c r="U75" s="262"/>
      <c r="V75" s="260"/>
      <c r="W75" s="248"/>
      <c r="X75" s="240"/>
      <c r="Y75" s="240"/>
      <c r="Z75" s="240"/>
    </row>
    <row r="76" spans="1:26" s="75" customFormat="1" ht="12" customHeight="1" outlineLevel="1" x14ac:dyDescent="0.25">
      <c r="A76" s="238"/>
      <c r="B76" s="239"/>
      <c r="C76" s="249"/>
      <c r="D76" s="249"/>
      <c r="E76" s="249"/>
      <c r="F76" s="257"/>
      <c r="G76" s="322" t="str">
        <f>Crop!H71</f>
        <v>r</v>
      </c>
      <c r="H76" s="399">
        <v>0.2</v>
      </c>
      <c r="L76" s="57"/>
      <c r="M76" s="261"/>
      <c r="N76" s="261"/>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Crop!H72</f>
        <v>l</v>
      </c>
      <c r="H77" s="399">
        <v>0.3</v>
      </c>
      <c r="L77" s="57"/>
      <c r="M77" s="261"/>
      <c r="N77" s="261"/>
      <c r="P77" s="262"/>
      <c r="Q77" s="262"/>
      <c r="R77" s="262"/>
      <c r="T77" s="262"/>
      <c r="U77" s="262"/>
      <c r="V77" s="260"/>
      <c r="W77" s="248"/>
      <c r="X77" s="240"/>
      <c r="Y77" s="240"/>
      <c r="Z77" s="240"/>
    </row>
    <row r="78" spans="1:26" s="75" customFormat="1" ht="12" customHeight="1" outlineLevel="1" x14ac:dyDescent="0.25">
      <c r="A78" s="238"/>
      <c r="B78" s="239"/>
      <c r="C78" s="249"/>
      <c r="D78" s="249"/>
      <c r="E78" s="249"/>
      <c r="F78" s="257"/>
      <c r="G78" s="322" t="str">
        <f>Crop!H73</f>
        <v>f</v>
      </c>
      <c r="H78" s="399">
        <v>0.3</v>
      </c>
      <c r="L78" s="57"/>
      <c r="M78" s="261"/>
      <c r="N78" s="261"/>
      <c r="P78" s="262"/>
      <c r="Q78" s="262"/>
      <c r="R78" s="262"/>
      <c r="T78" s="262"/>
      <c r="U78" s="262"/>
      <c r="V78" s="260"/>
      <c r="W78" s="248"/>
      <c r="X78" s="240"/>
      <c r="Y78" s="240"/>
      <c r="Z78" s="240"/>
    </row>
    <row r="79" spans="1:26" s="75" customFormat="1" ht="12" customHeight="1" outlineLevel="1" x14ac:dyDescent="0.25">
      <c r="A79" s="238"/>
      <c r="B79" s="239"/>
      <c r="C79" s="249"/>
      <c r="D79" s="249"/>
      <c r="E79" s="249"/>
      <c r="F79" s="257"/>
      <c r="G79" s="322" t="str">
        <f>Crop!H74</f>
        <v>i</v>
      </c>
      <c r="H79" s="399">
        <v>0.3</v>
      </c>
      <c r="L79" s="54"/>
      <c r="M79" s="261"/>
      <c r="N79" s="261"/>
      <c r="P79" s="262"/>
      <c r="Q79" s="262"/>
      <c r="R79" s="262"/>
      <c r="T79" s="262"/>
      <c r="U79" s="262"/>
      <c r="V79" s="260"/>
      <c r="W79" s="248"/>
      <c r="X79" s="240"/>
      <c r="Y79" s="240"/>
      <c r="Z79" s="240"/>
    </row>
    <row r="80" spans="1:26" s="75" customFormat="1" ht="12" customHeight="1" outlineLevel="1" x14ac:dyDescent="0.25">
      <c r="A80" s="238"/>
      <c r="B80" s="239"/>
      <c r="C80" s="249"/>
      <c r="D80" s="249"/>
      <c r="E80" s="249"/>
      <c r="F80" s="257"/>
      <c r="G80" s="322" t="str">
        <f>Crop!H75</f>
        <v>k</v>
      </c>
      <c r="H80" s="399">
        <v>0.3</v>
      </c>
      <c r="L80" s="54"/>
      <c r="M80" s="54"/>
      <c r="N80" s="261"/>
      <c r="P80" s="262"/>
      <c r="Q80" s="262"/>
      <c r="R80" s="262"/>
      <c r="T80" s="262"/>
      <c r="U80" s="262"/>
      <c r="V80" s="260"/>
      <c r="W80" s="248"/>
      <c r="X80" s="240"/>
      <c r="Y80" s="240"/>
      <c r="Z80" s="240"/>
    </row>
    <row r="81" spans="1:26" s="75" customFormat="1" ht="12" customHeight="1" outlineLevel="1" x14ac:dyDescent="0.25">
      <c r="A81" s="238"/>
      <c r="B81" s="239"/>
      <c r="C81" s="249"/>
      <c r="D81" s="249"/>
      <c r="E81" s="249"/>
      <c r="F81" s="257"/>
      <c r="G81" s="322" t="str">
        <f>Crop!H76</f>
        <v>v</v>
      </c>
      <c r="H81" s="399">
        <v>0.3</v>
      </c>
      <c r="L81" s="54"/>
      <c r="M81" s="262"/>
      <c r="N81" s="261"/>
      <c r="P81" s="262"/>
      <c r="Q81" s="262"/>
      <c r="R81" s="262"/>
      <c r="S81" s="689"/>
      <c r="T81" s="262"/>
      <c r="U81" s="262"/>
      <c r="V81" s="260"/>
      <c r="W81" s="248"/>
      <c r="X81" s="240"/>
      <c r="Y81" s="240"/>
      <c r="Z81" s="240"/>
    </row>
    <row r="82" spans="1:26" s="75" customFormat="1" ht="12" customHeight="1" outlineLevel="1" x14ac:dyDescent="0.25">
      <c r="A82" s="238"/>
      <c r="B82" s="239"/>
      <c r="C82" s="249"/>
      <c r="D82" s="249"/>
      <c r="E82" s="249"/>
      <c r="F82" s="257"/>
      <c r="G82" s="261"/>
      <c r="H82" s="261"/>
      <c r="I82" s="56"/>
      <c r="J82" s="54"/>
      <c r="K82" s="54"/>
      <c r="L82" s="54"/>
      <c r="M82" s="262"/>
      <c r="N82" s="261"/>
      <c r="P82" s="262"/>
      <c r="Q82" s="262"/>
      <c r="R82" s="262"/>
      <c r="S82" s="689"/>
      <c r="T82" s="262"/>
      <c r="U82" s="262"/>
      <c r="V82" s="260"/>
      <c r="W82" s="248"/>
      <c r="X82" s="240"/>
      <c r="Y82" s="240"/>
      <c r="Z82" s="240"/>
    </row>
    <row r="83" spans="1:26" s="75" customFormat="1" ht="12" customHeight="1" outlineLevel="1" x14ac:dyDescent="0.25">
      <c r="A83" s="238"/>
      <c r="B83" s="239"/>
      <c r="C83" s="249"/>
      <c r="D83" s="249"/>
      <c r="E83" s="249"/>
      <c r="F83" s="257"/>
      <c r="G83" s="261"/>
      <c r="H83" s="261"/>
      <c r="I83" s="56"/>
      <c r="J83" s="54"/>
      <c r="K83" s="54"/>
      <c r="L83" s="54"/>
      <c r="M83" s="262"/>
      <c r="N83" s="261"/>
      <c r="P83" s="262"/>
      <c r="Q83" s="262"/>
      <c r="R83" s="262"/>
      <c r="S83" s="689"/>
      <c r="T83" s="262"/>
      <c r="U83" s="262"/>
      <c r="V83" s="260"/>
      <c r="W83" s="248"/>
      <c r="X83" s="240"/>
      <c r="Y83" s="240"/>
      <c r="Z83" s="240"/>
    </row>
    <row r="84" spans="1:26" s="75" customFormat="1" ht="12" customHeight="1" outlineLevel="1" x14ac:dyDescent="0.25">
      <c r="A84" s="238"/>
      <c r="B84" s="239"/>
      <c r="C84" s="249"/>
      <c r="D84" s="249"/>
      <c r="E84" s="249"/>
      <c r="F84" s="257"/>
      <c r="G84" s="261"/>
      <c r="H84" s="261" t="s">
        <v>1052</v>
      </c>
      <c r="I84" s="56"/>
      <c r="J84" s="54"/>
      <c r="K84" s="54"/>
      <c r="L84" s="54"/>
      <c r="M84" s="262"/>
      <c r="N84" s="261"/>
      <c r="P84" s="262"/>
      <c r="Q84" s="262"/>
      <c r="R84" s="262"/>
      <c r="S84" s="689"/>
      <c r="T84" s="262"/>
      <c r="U84" s="262"/>
      <c r="V84" s="260"/>
      <c r="W84" s="248"/>
      <c r="X84" s="240"/>
      <c r="Y84" s="240"/>
      <c r="Z84" s="240"/>
    </row>
    <row r="85" spans="1:26" s="75" customFormat="1" ht="12" customHeight="1" outlineLevel="1" x14ac:dyDescent="0.25">
      <c r="A85" s="238"/>
      <c r="B85" s="239"/>
      <c r="C85" s="249"/>
      <c r="D85" s="249"/>
      <c r="E85" s="249"/>
      <c r="F85" s="257"/>
      <c r="G85" s="261" t="str">
        <f>G71</f>
        <v>w</v>
      </c>
      <c r="H85" s="691">
        <v>4.0000000000000001E-3</v>
      </c>
      <c r="I85" s="56"/>
      <c r="J85" s="54"/>
      <c r="K85" s="54"/>
      <c r="L85" s="54"/>
      <c r="M85" s="262"/>
      <c r="N85" s="261"/>
      <c r="P85" s="262"/>
      <c r="Q85" s="262"/>
      <c r="R85" s="262"/>
      <c r="S85" s="689"/>
      <c r="T85" s="262"/>
      <c r="U85" s="262"/>
      <c r="V85" s="260"/>
      <c r="W85" s="248"/>
      <c r="X85" s="240"/>
      <c r="Y85" s="240"/>
      <c r="Z85" s="240"/>
    </row>
    <row r="86" spans="1:26" s="75" customFormat="1" ht="12" customHeight="1" outlineLevel="1" x14ac:dyDescent="0.25">
      <c r="A86" s="238"/>
      <c r="B86" s="239"/>
      <c r="C86" s="249"/>
      <c r="D86" s="249"/>
      <c r="E86" s="249"/>
      <c r="F86" s="257"/>
      <c r="G86" s="261" t="str">
        <f t="shared" ref="G86:G123" si="0">G72</f>
        <v>b</v>
      </c>
      <c r="H86" s="691">
        <v>4.0000000000000001E-3</v>
      </c>
      <c r="I86" s="56"/>
      <c r="J86" s="54"/>
      <c r="K86" s="54"/>
      <c r="L86" s="54"/>
      <c r="M86" s="262"/>
      <c r="N86" s="261"/>
      <c r="P86" s="262"/>
      <c r="Q86" s="262"/>
      <c r="R86" s="262"/>
      <c r="S86" s="689"/>
      <c r="T86" s="262"/>
      <c r="U86" s="262"/>
      <c r="V86" s="260"/>
      <c r="W86" s="248"/>
      <c r="X86" s="240"/>
      <c r="Y86" s="240"/>
      <c r="Z86" s="240"/>
    </row>
    <row r="87" spans="1:26" s="75" customFormat="1" ht="12" customHeight="1" outlineLevel="1" x14ac:dyDescent="0.25">
      <c r="A87" s="238"/>
      <c r="B87" s="239"/>
      <c r="C87" s="249"/>
      <c r="D87" s="249"/>
      <c r="E87" s="249"/>
      <c r="F87" s="257"/>
      <c r="G87" s="261" t="str">
        <f t="shared" si="0"/>
        <v>o</v>
      </c>
      <c r="H87" s="691">
        <v>4.0000000000000001E-3</v>
      </c>
      <c r="I87" s="56"/>
      <c r="J87" s="54"/>
      <c r="K87" s="54"/>
      <c r="L87" s="54"/>
      <c r="M87" s="262"/>
      <c r="N87" s="261"/>
      <c r="P87" s="262"/>
      <c r="Q87" s="262"/>
      <c r="R87" s="262"/>
      <c r="S87" s="689"/>
      <c r="T87" s="262"/>
      <c r="U87" s="262"/>
      <c r="V87" s="260"/>
      <c r="W87" s="248"/>
      <c r="X87" s="240"/>
      <c r="Y87" s="240"/>
      <c r="Z87" s="240"/>
    </row>
    <row r="88" spans="1:26" s="75" customFormat="1" ht="12" customHeight="1" outlineLevel="1" x14ac:dyDescent="0.25">
      <c r="A88" s="238"/>
      <c r="B88" s="239"/>
      <c r="C88" s="249"/>
      <c r="D88" s="249"/>
      <c r="E88" s="249"/>
      <c r="F88" s="257"/>
      <c r="G88" s="261" t="str">
        <f t="shared" si="0"/>
        <v>h</v>
      </c>
      <c r="H88" s="691">
        <v>4.0000000000000001E-3</v>
      </c>
      <c r="I88" s="56"/>
      <c r="J88" s="54"/>
      <c r="K88" s="54"/>
      <c r="L88" s="54"/>
      <c r="M88" s="262"/>
      <c r="N88" s="261"/>
      <c r="P88" s="262"/>
      <c r="Q88" s="262"/>
      <c r="R88" s="262"/>
      <c r="S88" s="689"/>
      <c r="T88" s="262"/>
      <c r="U88" s="262"/>
      <c r="V88" s="260"/>
      <c r="W88" s="248"/>
      <c r="X88" s="240"/>
      <c r="Y88" s="240"/>
      <c r="Z88" s="240"/>
    </row>
    <row r="89" spans="1:26" s="75" customFormat="1" ht="12" customHeight="1" outlineLevel="1" x14ac:dyDescent="0.25">
      <c r="A89" s="238"/>
      <c r="B89" s="239"/>
      <c r="C89" s="249"/>
      <c r="D89" s="249"/>
      <c r="E89" s="249"/>
      <c r="F89" s="257"/>
      <c r="G89" s="261" t="str">
        <f t="shared" si="0"/>
        <v>z</v>
      </c>
      <c r="H89" s="691">
        <v>4.0000000000000001E-3</v>
      </c>
      <c r="I89" s="56"/>
      <c r="J89" s="54"/>
      <c r="K89" s="54"/>
      <c r="L89" s="54"/>
      <c r="M89" s="262"/>
      <c r="N89" s="261"/>
      <c r="P89" s="262"/>
      <c r="Q89" s="262"/>
      <c r="R89" s="262"/>
      <c r="S89" s="689"/>
      <c r="T89" s="262"/>
      <c r="U89" s="262"/>
      <c r="V89" s="260"/>
      <c r="W89" s="248"/>
      <c r="X89" s="240"/>
      <c r="Y89" s="240"/>
      <c r="Z89" s="240"/>
    </row>
    <row r="90" spans="1:26" s="75" customFormat="1" ht="12" customHeight="1" outlineLevel="1" x14ac:dyDescent="0.25">
      <c r="A90" s="238"/>
      <c r="B90" s="239"/>
      <c r="C90" s="249"/>
      <c r="D90" s="249"/>
      <c r="E90" s="249"/>
      <c r="F90" s="257"/>
      <c r="G90" s="261" t="str">
        <f t="shared" si="0"/>
        <v>r</v>
      </c>
      <c r="H90" s="691">
        <v>4.0000000000000001E-3</v>
      </c>
      <c r="I90" s="56"/>
      <c r="J90" s="54"/>
      <c r="K90" s="54"/>
      <c r="L90" s="54"/>
      <c r="M90" s="262"/>
      <c r="N90" s="261"/>
      <c r="P90" s="262"/>
      <c r="Q90" s="262"/>
      <c r="R90" s="262"/>
      <c r="S90" s="689"/>
      <c r="T90" s="262"/>
      <c r="U90" s="262"/>
      <c r="V90" s="260"/>
      <c r="W90" s="248"/>
      <c r="X90" s="240"/>
      <c r="Y90" s="240"/>
      <c r="Z90" s="240"/>
    </row>
    <row r="91" spans="1:26" s="75" customFormat="1" ht="12" customHeight="1" outlineLevel="1" x14ac:dyDescent="0.25">
      <c r="A91" s="238"/>
      <c r="B91" s="239"/>
      <c r="C91" s="249"/>
      <c r="D91" s="249"/>
      <c r="E91" s="249"/>
      <c r="F91" s="257"/>
      <c r="G91" s="261" t="str">
        <f t="shared" si="0"/>
        <v>l</v>
      </c>
      <c r="H91" s="691">
        <v>4.0000000000000001E-3</v>
      </c>
      <c r="I91" s="56"/>
      <c r="J91" s="54"/>
      <c r="K91" s="54"/>
      <c r="L91" s="54"/>
      <c r="M91" s="262"/>
      <c r="N91" s="261"/>
      <c r="P91" s="262"/>
      <c r="Q91" s="262"/>
      <c r="R91" s="262"/>
      <c r="S91" s="689"/>
      <c r="T91" s="262"/>
      <c r="U91" s="262"/>
      <c r="V91" s="260"/>
      <c r="W91" s="248"/>
      <c r="X91" s="240"/>
      <c r="Y91" s="240"/>
      <c r="Z91" s="240"/>
    </row>
    <row r="92" spans="1:26" s="75" customFormat="1" ht="12" customHeight="1" outlineLevel="1" x14ac:dyDescent="0.25">
      <c r="A92" s="238"/>
      <c r="B92" s="239"/>
      <c r="C92" s="249"/>
      <c r="D92" s="249"/>
      <c r="E92" s="249"/>
      <c r="F92" s="257"/>
      <c r="G92" s="261" t="str">
        <f t="shared" si="0"/>
        <v>f</v>
      </c>
      <c r="H92" s="691">
        <v>4.0000000000000001E-3</v>
      </c>
      <c r="I92" s="56"/>
      <c r="J92" s="54"/>
      <c r="K92" s="54"/>
      <c r="L92" s="54"/>
      <c r="M92" s="262"/>
      <c r="N92" s="261"/>
      <c r="P92" s="262"/>
      <c r="Q92" s="262"/>
      <c r="R92" s="262"/>
      <c r="S92" s="689"/>
      <c r="T92" s="262"/>
      <c r="U92" s="262"/>
      <c r="V92" s="260"/>
      <c r="W92" s="248"/>
      <c r="X92" s="240"/>
      <c r="Y92" s="240"/>
      <c r="Z92" s="240"/>
    </row>
    <row r="93" spans="1:26" s="75" customFormat="1" ht="12" customHeight="1" outlineLevel="1" x14ac:dyDescent="0.25">
      <c r="A93" s="238"/>
      <c r="B93" s="239"/>
      <c r="C93" s="249"/>
      <c r="D93" s="249"/>
      <c r="E93" s="249"/>
      <c r="F93" s="257"/>
      <c r="G93" s="261" t="str">
        <f t="shared" si="0"/>
        <v>i</v>
      </c>
      <c r="H93" s="691">
        <v>4.0000000000000001E-3</v>
      </c>
      <c r="I93" s="56"/>
      <c r="J93" s="54"/>
      <c r="K93" s="54"/>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t="str">
        <f t="shared" si="0"/>
        <v>k</v>
      </c>
      <c r="H94" s="691">
        <v>4.0000000000000001E-3</v>
      </c>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t="str">
        <f t="shared" si="0"/>
        <v>v</v>
      </c>
      <c r="H95" s="691">
        <v>4.0000000000000001E-3</v>
      </c>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c r="H97" s="261"/>
      <c r="I97" s="56"/>
      <c r="J97" s="54"/>
      <c r="K97" s="54"/>
      <c r="L97" s="54"/>
      <c r="M97" s="262"/>
      <c r="N97" s="261"/>
      <c r="P97" s="262"/>
      <c r="Q97" s="262"/>
      <c r="R97" s="262"/>
      <c r="S97" s="689"/>
      <c r="T97" s="262"/>
      <c r="U97" s="262"/>
      <c r="V97" s="260"/>
      <c r="W97" s="248"/>
      <c r="X97" s="240"/>
      <c r="Y97" s="240"/>
      <c r="Z97" s="240"/>
    </row>
    <row r="98" spans="1:26" s="75" customFormat="1" ht="12" customHeight="1" outlineLevel="1" x14ac:dyDescent="0.25">
      <c r="A98" s="238"/>
      <c r="B98" s="239"/>
      <c r="C98" s="249"/>
      <c r="D98" s="249"/>
      <c r="E98" s="249"/>
      <c r="F98" s="257"/>
      <c r="G98" s="261"/>
      <c r="H98" s="261" t="s">
        <v>433</v>
      </c>
      <c r="I98" s="56"/>
      <c r="J98" s="54"/>
      <c r="K98" s="54"/>
      <c r="L98" s="54"/>
      <c r="M98" s="262"/>
      <c r="N98" s="261"/>
      <c r="P98" s="262"/>
      <c r="Q98" s="262"/>
      <c r="R98" s="262"/>
      <c r="S98" s="689"/>
      <c r="T98" s="262"/>
      <c r="U98" s="262"/>
      <c r="V98" s="260"/>
      <c r="W98" s="248"/>
      <c r="X98" s="240"/>
      <c r="Y98" s="240"/>
      <c r="Z98" s="240"/>
    </row>
    <row r="99" spans="1:26" s="75" customFormat="1" ht="12" customHeight="1" outlineLevel="1" x14ac:dyDescent="0.25">
      <c r="A99" s="238"/>
      <c r="B99" s="239"/>
      <c r="C99" s="249"/>
      <c r="D99" s="249"/>
      <c r="E99" s="249"/>
      <c r="F99" s="257"/>
      <c r="G99" s="261" t="str">
        <f t="shared" si="0"/>
        <v>w</v>
      </c>
      <c r="H99" s="690">
        <v>0.1</v>
      </c>
      <c r="I99" s="56"/>
      <c r="J99" s="54"/>
      <c r="K99" s="54"/>
      <c r="L99" s="54"/>
      <c r="M99" s="262"/>
      <c r="N99" s="261"/>
      <c r="P99" s="262"/>
      <c r="Q99" s="262"/>
      <c r="R99" s="262"/>
      <c r="S99" s="689"/>
      <c r="T99" s="262"/>
      <c r="U99" s="262"/>
      <c r="V99" s="260"/>
      <c r="W99" s="248"/>
      <c r="X99" s="240"/>
      <c r="Y99" s="240"/>
      <c r="Z99" s="240"/>
    </row>
    <row r="100" spans="1:26" s="75" customFormat="1" ht="12" customHeight="1" outlineLevel="1" x14ac:dyDescent="0.25">
      <c r="A100" s="238"/>
      <c r="B100" s="239"/>
      <c r="C100" s="249"/>
      <c r="D100" s="249"/>
      <c r="E100" s="249"/>
      <c r="F100" s="257"/>
      <c r="G100" s="261" t="str">
        <f t="shared" si="0"/>
        <v>b</v>
      </c>
      <c r="H100" s="690">
        <v>0.1</v>
      </c>
      <c r="I100" s="56"/>
      <c r="J100" s="54"/>
      <c r="K100" s="54"/>
      <c r="L100" s="54"/>
      <c r="M100" s="262"/>
      <c r="N100" s="261"/>
      <c r="P100" s="262"/>
      <c r="Q100" s="262"/>
      <c r="R100" s="262"/>
      <c r="S100" s="689"/>
      <c r="T100" s="262"/>
      <c r="U100" s="262"/>
      <c r="V100" s="260"/>
      <c r="W100" s="248"/>
      <c r="X100" s="240"/>
      <c r="Y100" s="240"/>
      <c r="Z100" s="240"/>
    </row>
    <row r="101" spans="1:26" s="75" customFormat="1" ht="12" customHeight="1" outlineLevel="1" x14ac:dyDescent="0.25">
      <c r="A101" s="238"/>
      <c r="B101" s="239"/>
      <c r="C101" s="249"/>
      <c r="D101" s="249"/>
      <c r="E101" s="249"/>
      <c r="F101" s="257"/>
      <c r="G101" s="261" t="str">
        <f t="shared" si="0"/>
        <v>o</v>
      </c>
      <c r="H101" s="690">
        <v>0.1</v>
      </c>
      <c r="I101" s="56"/>
      <c r="J101" s="54"/>
      <c r="K101" s="54"/>
      <c r="L101" s="54"/>
      <c r="M101" s="262"/>
      <c r="N101" s="261"/>
      <c r="P101" s="262"/>
      <c r="Q101" s="262"/>
      <c r="R101" s="262"/>
      <c r="S101" s="689"/>
      <c r="T101" s="262"/>
      <c r="U101" s="262"/>
      <c r="V101" s="260"/>
      <c r="W101" s="248"/>
      <c r="X101" s="240"/>
      <c r="Y101" s="240"/>
      <c r="Z101" s="240"/>
    </row>
    <row r="102" spans="1:26" s="75" customFormat="1" ht="12" customHeight="1" outlineLevel="1" x14ac:dyDescent="0.25">
      <c r="A102" s="238"/>
      <c r="B102" s="239"/>
      <c r="C102" s="249"/>
      <c r="D102" s="249"/>
      <c r="E102" s="249"/>
      <c r="F102" s="257"/>
      <c r="G102" s="261" t="str">
        <f t="shared" si="0"/>
        <v>h</v>
      </c>
      <c r="H102" s="690">
        <v>0.1</v>
      </c>
      <c r="I102" s="56"/>
      <c r="J102" s="54"/>
      <c r="K102" s="54"/>
      <c r="L102" s="54"/>
      <c r="M102" s="262"/>
      <c r="N102" s="261"/>
      <c r="P102" s="262"/>
      <c r="Q102" s="262"/>
      <c r="R102" s="262"/>
      <c r="S102" s="689"/>
      <c r="T102" s="262"/>
      <c r="U102" s="262"/>
      <c r="V102" s="260"/>
      <c r="W102" s="248"/>
      <c r="X102" s="240"/>
      <c r="Y102" s="240"/>
      <c r="Z102" s="240"/>
    </row>
    <row r="103" spans="1:26" s="75" customFormat="1" ht="12" customHeight="1" outlineLevel="1" x14ac:dyDescent="0.25">
      <c r="A103" s="238"/>
      <c r="B103" s="239"/>
      <c r="C103" s="249"/>
      <c r="D103" s="249"/>
      <c r="E103" s="249"/>
      <c r="F103" s="257"/>
      <c r="G103" s="261" t="str">
        <f t="shared" si="0"/>
        <v>z</v>
      </c>
      <c r="H103" s="690">
        <v>0.1</v>
      </c>
      <c r="I103" s="56"/>
      <c r="J103" s="54"/>
      <c r="K103" s="54"/>
      <c r="L103" s="54"/>
      <c r="M103" s="262"/>
      <c r="N103" s="261"/>
      <c r="P103" s="262"/>
      <c r="Q103" s="262"/>
      <c r="R103" s="262"/>
      <c r="S103" s="689"/>
      <c r="T103" s="262"/>
      <c r="U103" s="262"/>
      <c r="V103" s="260"/>
      <c r="W103" s="248"/>
      <c r="X103" s="240"/>
      <c r="Y103" s="240"/>
      <c r="Z103" s="240"/>
    </row>
    <row r="104" spans="1:26" s="75" customFormat="1" ht="12" customHeight="1" outlineLevel="1" x14ac:dyDescent="0.25">
      <c r="A104" s="238"/>
      <c r="B104" s="239"/>
      <c r="C104" s="249"/>
      <c r="D104" s="249"/>
      <c r="E104" s="249"/>
      <c r="F104" s="257"/>
      <c r="G104" s="261" t="str">
        <f t="shared" si="0"/>
        <v>r</v>
      </c>
      <c r="H104" s="690">
        <v>0.1</v>
      </c>
      <c r="I104" s="56"/>
      <c r="J104" s="54"/>
      <c r="K104" s="54"/>
      <c r="L104" s="54"/>
      <c r="M104" s="262"/>
      <c r="N104" s="261"/>
      <c r="P104" s="262"/>
      <c r="Q104" s="262"/>
      <c r="R104" s="262"/>
      <c r="S104" s="689"/>
      <c r="T104" s="262"/>
      <c r="U104" s="262"/>
      <c r="V104" s="260"/>
      <c r="W104" s="248"/>
      <c r="X104" s="240"/>
      <c r="Y104" s="240"/>
      <c r="Z104" s="240"/>
    </row>
    <row r="105" spans="1:26" s="75" customFormat="1" ht="12" customHeight="1" outlineLevel="1" x14ac:dyDescent="0.25">
      <c r="A105" s="238"/>
      <c r="B105" s="239"/>
      <c r="C105" s="249"/>
      <c r="D105" s="249"/>
      <c r="E105" s="249"/>
      <c r="F105" s="257"/>
      <c r="G105" s="261" t="str">
        <f t="shared" si="0"/>
        <v>l</v>
      </c>
      <c r="H105" s="690">
        <v>0.1</v>
      </c>
      <c r="I105" s="56"/>
      <c r="J105" s="54"/>
      <c r="K105" s="54"/>
      <c r="L105" s="54"/>
      <c r="M105" s="262"/>
      <c r="N105" s="261"/>
      <c r="P105" s="262"/>
      <c r="Q105" s="262"/>
      <c r="R105" s="262"/>
      <c r="S105" s="689"/>
      <c r="T105" s="262"/>
      <c r="U105" s="262"/>
      <c r="V105" s="260"/>
      <c r="W105" s="248"/>
      <c r="X105" s="240"/>
      <c r="Y105" s="240"/>
      <c r="Z105" s="240"/>
    </row>
    <row r="106" spans="1:26" s="75" customFormat="1" ht="12" customHeight="1" outlineLevel="1" x14ac:dyDescent="0.25">
      <c r="A106" s="238"/>
      <c r="B106" s="239"/>
      <c r="C106" s="249"/>
      <c r="D106" s="249"/>
      <c r="E106" s="249"/>
      <c r="F106" s="257"/>
      <c r="G106" s="261" t="str">
        <f t="shared" si="0"/>
        <v>f</v>
      </c>
      <c r="H106" s="690">
        <v>0.1</v>
      </c>
      <c r="I106" s="56"/>
      <c r="J106" s="54"/>
      <c r="K106" s="54"/>
      <c r="L106" s="54"/>
      <c r="M106" s="262"/>
      <c r="N106" s="261"/>
      <c r="P106" s="262"/>
      <c r="Q106" s="262"/>
      <c r="R106" s="262"/>
      <c r="S106" s="689"/>
      <c r="T106" s="262"/>
      <c r="U106" s="262"/>
      <c r="V106" s="260"/>
      <c r="W106" s="248"/>
      <c r="X106" s="240"/>
      <c r="Y106" s="240"/>
      <c r="Z106" s="240"/>
    </row>
    <row r="107" spans="1:26" s="75" customFormat="1" ht="12" customHeight="1" outlineLevel="1" x14ac:dyDescent="0.25">
      <c r="A107" s="238"/>
      <c r="B107" s="239"/>
      <c r="C107" s="249"/>
      <c r="D107" s="249"/>
      <c r="E107" s="249"/>
      <c r="F107" s="257"/>
      <c r="G107" s="261" t="str">
        <f t="shared" si="0"/>
        <v>i</v>
      </c>
      <c r="H107" s="690">
        <v>0.1</v>
      </c>
      <c r="I107" s="56"/>
      <c r="J107" s="54"/>
      <c r="K107" s="54"/>
      <c r="L107" s="54"/>
      <c r="M107" s="262"/>
      <c r="N107" s="261"/>
      <c r="P107" s="262"/>
      <c r="Q107" s="262"/>
      <c r="R107" s="262"/>
      <c r="S107" s="689"/>
      <c r="T107" s="262"/>
      <c r="U107" s="262"/>
      <c r="V107" s="260"/>
      <c r="W107" s="248"/>
      <c r="X107" s="240"/>
      <c r="Y107" s="240"/>
      <c r="Z107" s="240"/>
    </row>
    <row r="108" spans="1:26" s="75" customFormat="1" ht="12" customHeight="1" outlineLevel="1" x14ac:dyDescent="0.25">
      <c r="A108" s="238"/>
      <c r="B108" s="239"/>
      <c r="C108" s="249"/>
      <c r="D108" s="249"/>
      <c r="E108" s="249"/>
      <c r="F108" s="257"/>
      <c r="G108" s="261" t="str">
        <f t="shared" si="0"/>
        <v>k</v>
      </c>
      <c r="H108" s="690">
        <v>0.1</v>
      </c>
      <c r="I108" s="56"/>
      <c r="J108" s="54"/>
      <c r="K108" s="54"/>
      <c r="L108" s="54"/>
      <c r="M108" s="262"/>
      <c r="N108" s="261"/>
      <c r="P108" s="262"/>
      <c r="Q108" s="262"/>
      <c r="R108" s="262"/>
      <c r="S108" s="689"/>
      <c r="T108" s="262"/>
      <c r="U108" s="262"/>
      <c r="V108" s="260"/>
      <c r="W108" s="248"/>
      <c r="X108" s="240"/>
      <c r="Y108" s="240"/>
      <c r="Z108" s="240"/>
    </row>
    <row r="109" spans="1:26" s="75" customFormat="1" ht="12" customHeight="1" outlineLevel="1" x14ac:dyDescent="0.25">
      <c r="A109" s="238"/>
      <c r="B109" s="239"/>
      <c r="C109" s="249"/>
      <c r="D109" s="249"/>
      <c r="E109" s="249"/>
      <c r="F109" s="257"/>
      <c r="G109" s="261" t="str">
        <f t="shared" si="0"/>
        <v>v</v>
      </c>
      <c r="H109" s="690">
        <v>0.1</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c r="H110" s="261"/>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c r="H111" s="261"/>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c r="H112" s="261" t="s">
        <v>61</v>
      </c>
      <c r="I112" s="56"/>
      <c r="J112" s="54"/>
      <c r="K112" s="54"/>
      <c r="L112" s="54"/>
      <c r="M112" s="262"/>
      <c r="N112" s="261"/>
      <c r="P112" s="262"/>
      <c r="Q112" s="262"/>
      <c r="R112" s="262"/>
      <c r="S112" s="689"/>
      <c r="T112" s="262"/>
      <c r="U112" s="262"/>
      <c r="V112" s="260"/>
      <c r="W112" s="248"/>
      <c r="X112" s="240"/>
      <c r="Y112" s="240"/>
      <c r="Z112" s="240"/>
    </row>
    <row r="113" spans="1:54" s="75" customFormat="1" ht="12" customHeight="1" outlineLevel="1" x14ac:dyDescent="0.25">
      <c r="A113" s="238"/>
      <c r="B113" s="239"/>
      <c r="C113" s="249"/>
      <c r="D113" s="249"/>
      <c r="E113" s="249"/>
      <c r="F113" s="257"/>
      <c r="G113" s="261" t="str">
        <f t="shared" si="0"/>
        <v>w</v>
      </c>
      <c r="H113" s="399">
        <v>0.94</v>
      </c>
      <c r="I113" s="56"/>
      <c r="J113" s="54"/>
      <c r="K113" s="54"/>
      <c r="L113" s="54"/>
      <c r="M113" s="262"/>
      <c r="N113" s="261"/>
      <c r="P113" s="262"/>
      <c r="Q113" s="262"/>
      <c r="R113" s="262"/>
      <c r="S113" s="689"/>
      <c r="T113" s="262"/>
      <c r="U113" s="262"/>
      <c r="V113" s="260"/>
      <c r="W113" s="248"/>
      <c r="X113" s="240"/>
      <c r="Y113" s="240"/>
      <c r="Z113" s="240"/>
    </row>
    <row r="114" spans="1:54" s="75" customFormat="1" ht="12" customHeight="1" outlineLevel="1" x14ac:dyDescent="0.25">
      <c r="A114" s="238"/>
      <c r="B114" s="239"/>
      <c r="C114" s="249"/>
      <c r="D114" s="249"/>
      <c r="E114" s="249"/>
      <c r="F114" s="257"/>
      <c r="G114" s="261" t="str">
        <f t="shared" si="0"/>
        <v>b</v>
      </c>
      <c r="H114" s="399">
        <v>0.94</v>
      </c>
      <c r="I114" s="56"/>
      <c r="J114" s="54"/>
      <c r="K114" s="54"/>
      <c r="L114" s="54"/>
      <c r="M114" s="262"/>
      <c r="N114" s="261"/>
      <c r="P114" s="262"/>
      <c r="Q114" s="262"/>
      <c r="R114" s="262"/>
      <c r="S114" s="689"/>
      <c r="T114" s="262"/>
      <c r="U114" s="262"/>
      <c r="V114" s="260"/>
      <c r="W114" s="248"/>
      <c r="X114" s="240"/>
      <c r="Y114" s="240"/>
      <c r="Z114" s="240"/>
    </row>
    <row r="115" spans="1:54" s="75" customFormat="1" ht="12" customHeight="1" outlineLevel="1" x14ac:dyDescent="0.25">
      <c r="A115" s="238"/>
      <c r="B115" s="239"/>
      <c r="C115" s="249"/>
      <c r="D115" s="249"/>
      <c r="E115" s="249"/>
      <c r="F115" s="257"/>
      <c r="G115" s="261" t="str">
        <f t="shared" si="0"/>
        <v>o</v>
      </c>
      <c r="H115" s="399">
        <v>0.94</v>
      </c>
      <c r="I115" s="56"/>
      <c r="J115" s="54"/>
      <c r="K115" s="54"/>
      <c r="L115" s="54"/>
      <c r="M115" s="262"/>
      <c r="N115" s="261"/>
      <c r="P115" s="262"/>
      <c r="Q115" s="262"/>
      <c r="R115" s="262"/>
      <c r="S115" s="689"/>
      <c r="T115" s="262"/>
      <c r="U115" s="262"/>
      <c r="V115" s="260"/>
      <c r="W115" s="248"/>
      <c r="X115" s="240"/>
      <c r="Y115" s="240"/>
      <c r="Z115" s="240"/>
    </row>
    <row r="116" spans="1:54" s="75" customFormat="1" ht="12" customHeight="1" outlineLevel="1" x14ac:dyDescent="0.25">
      <c r="A116" s="238"/>
      <c r="B116" s="239"/>
      <c r="C116" s="249"/>
      <c r="D116" s="249"/>
      <c r="E116" s="249"/>
      <c r="F116" s="257"/>
      <c r="G116" s="261" t="str">
        <f t="shared" si="0"/>
        <v>h</v>
      </c>
      <c r="H116" s="399">
        <v>1</v>
      </c>
      <c r="I116" s="56"/>
      <c r="J116" s="54"/>
      <c r="K116" s="54"/>
      <c r="L116" s="54"/>
      <c r="M116" s="262"/>
      <c r="N116" s="261"/>
      <c r="P116" s="262"/>
      <c r="Q116" s="262"/>
      <c r="R116" s="262"/>
      <c r="S116" s="689"/>
      <c r="T116" s="262"/>
      <c r="U116" s="262"/>
      <c r="V116" s="260"/>
      <c r="W116" s="248"/>
      <c r="X116" s="240"/>
      <c r="Y116" s="240"/>
      <c r="Z116" s="240"/>
    </row>
    <row r="117" spans="1:54" s="75" customFormat="1" ht="12" customHeight="1" outlineLevel="1" x14ac:dyDescent="0.25">
      <c r="A117" s="238"/>
      <c r="B117" s="239"/>
      <c r="C117" s="249"/>
      <c r="D117" s="249"/>
      <c r="E117" s="249"/>
      <c r="F117" s="257"/>
      <c r="G117" s="261" t="str">
        <f t="shared" si="0"/>
        <v>z</v>
      </c>
      <c r="H117" s="399">
        <v>0.97</v>
      </c>
      <c r="I117" s="56"/>
      <c r="J117" s="54"/>
      <c r="K117" s="54"/>
      <c r="L117" s="54"/>
      <c r="M117" s="262"/>
      <c r="N117" s="261"/>
      <c r="P117" s="262"/>
      <c r="Q117" s="262"/>
      <c r="R117" s="262"/>
      <c r="S117" s="689"/>
      <c r="T117" s="262"/>
      <c r="U117" s="262"/>
      <c r="V117" s="260"/>
      <c r="W117" s="248"/>
      <c r="X117" s="240"/>
      <c r="Y117" s="240"/>
      <c r="Z117" s="240"/>
    </row>
    <row r="118" spans="1:54" s="75" customFormat="1" ht="12" customHeight="1" outlineLevel="1" x14ac:dyDescent="0.25">
      <c r="A118" s="238"/>
      <c r="B118" s="239"/>
      <c r="C118" s="249"/>
      <c r="D118" s="249"/>
      <c r="E118" s="249"/>
      <c r="F118" s="257"/>
      <c r="G118" s="261" t="str">
        <f t="shared" si="0"/>
        <v>r</v>
      </c>
      <c r="H118" s="399">
        <v>0.97</v>
      </c>
      <c r="I118" s="56"/>
      <c r="J118" s="54"/>
      <c r="K118" s="54"/>
      <c r="L118" s="54"/>
      <c r="M118" s="262"/>
      <c r="N118" s="261"/>
      <c r="P118" s="262"/>
      <c r="Q118" s="262"/>
      <c r="R118" s="262"/>
      <c r="S118" s="689"/>
      <c r="T118" s="262"/>
      <c r="U118" s="262"/>
      <c r="V118" s="260"/>
      <c r="W118" s="248"/>
      <c r="X118" s="240"/>
      <c r="Y118" s="240"/>
      <c r="Z118" s="240"/>
    </row>
    <row r="119" spans="1:54" s="75" customFormat="1" ht="12" customHeight="1" outlineLevel="1" x14ac:dyDescent="0.25">
      <c r="A119" s="238"/>
      <c r="B119" s="239"/>
      <c r="C119" s="249"/>
      <c r="D119" s="249"/>
      <c r="E119" s="249"/>
      <c r="F119" s="257"/>
      <c r="G119" s="261" t="str">
        <f t="shared" si="0"/>
        <v>l</v>
      </c>
      <c r="H119" s="399">
        <v>0.9</v>
      </c>
      <c r="I119" s="56"/>
      <c r="J119" s="54"/>
      <c r="K119" s="54"/>
      <c r="L119" s="54"/>
      <c r="M119" s="262"/>
      <c r="N119" s="261"/>
      <c r="P119" s="262"/>
      <c r="Q119" s="262"/>
      <c r="R119" s="262"/>
      <c r="S119" s="689"/>
      <c r="T119" s="262"/>
      <c r="U119" s="262"/>
      <c r="V119" s="260"/>
      <c r="W119" s="248"/>
      <c r="X119" s="240"/>
      <c r="Y119" s="240"/>
      <c r="Z119" s="240"/>
    </row>
    <row r="120" spans="1:54" s="75" customFormat="1" ht="12" customHeight="1" outlineLevel="1" x14ac:dyDescent="0.25">
      <c r="A120" s="238"/>
      <c r="B120" s="239"/>
      <c r="C120" s="249"/>
      <c r="D120" s="249"/>
      <c r="E120" s="249"/>
      <c r="F120" s="257"/>
      <c r="G120" s="261" t="str">
        <f t="shared" si="0"/>
        <v>f</v>
      </c>
      <c r="H120" s="399">
        <v>0.9</v>
      </c>
      <c r="I120" s="56"/>
      <c r="J120" s="54"/>
      <c r="K120" s="54"/>
      <c r="L120" s="54"/>
      <c r="M120" s="262"/>
      <c r="N120" s="261"/>
      <c r="P120" s="262"/>
      <c r="Q120" s="262"/>
      <c r="R120" s="262"/>
      <c r="S120" s="689"/>
      <c r="T120" s="262"/>
      <c r="U120" s="262"/>
      <c r="V120" s="260"/>
      <c r="W120" s="248"/>
      <c r="X120" s="240"/>
      <c r="Y120" s="240"/>
      <c r="Z120" s="240"/>
    </row>
    <row r="121" spans="1:54" s="75" customFormat="1" ht="12" customHeight="1" outlineLevel="1" x14ac:dyDescent="0.25">
      <c r="A121" s="238"/>
      <c r="B121" s="239"/>
      <c r="C121" s="249"/>
      <c r="D121" s="249"/>
      <c r="E121" s="249"/>
      <c r="F121" s="257"/>
      <c r="G121" s="261" t="str">
        <f t="shared" si="0"/>
        <v>i</v>
      </c>
      <c r="H121" s="399">
        <v>0.9</v>
      </c>
      <c r="I121" s="56"/>
      <c r="J121" s="54"/>
      <c r="K121" s="54"/>
      <c r="L121" s="54"/>
      <c r="M121" s="262"/>
      <c r="N121" s="261"/>
      <c r="P121" s="262"/>
      <c r="Q121" s="262"/>
      <c r="R121" s="262"/>
      <c r="S121" s="689"/>
      <c r="T121" s="262"/>
      <c r="U121" s="262"/>
      <c r="V121" s="260"/>
      <c r="W121" s="248"/>
      <c r="X121" s="240"/>
      <c r="Y121" s="240"/>
      <c r="Z121" s="240"/>
    </row>
    <row r="122" spans="1:54" s="75" customFormat="1" ht="12" customHeight="1" outlineLevel="1" x14ac:dyDescent="0.25">
      <c r="A122" s="238"/>
      <c r="B122" s="239"/>
      <c r="C122" s="249"/>
      <c r="D122" s="249"/>
      <c r="E122" s="249"/>
      <c r="F122" s="257"/>
      <c r="G122" s="261" t="str">
        <f t="shared" si="0"/>
        <v>k</v>
      </c>
      <c r="H122" s="399">
        <v>0.9</v>
      </c>
      <c r="I122" s="56"/>
      <c r="J122" s="54"/>
      <c r="K122" s="54"/>
      <c r="L122" s="54"/>
      <c r="M122" s="262"/>
      <c r="N122" s="261"/>
      <c r="P122" s="262"/>
      <c r="Q122" s="262"/>
      <c r="R122" s="262"/>
      <c r="S122" s="689"/>
      <c r="T122" s="262"/>
      <c r="U122" s="262"/>
      <c r="V122" s="260"/>
      <c r="W122" s="248"/>
      <c r="X122" s="240"/>
      <c r="Y122" s="240"/>
      <c r="Z122" s="240"/>
    </row>
    <row r="123" spans="1:54" s="75" customFormat="1" ht="12" customHeight="1" outlineLevel="1" x14ac:dyDescent="0.25">
      <c r="A123" s="238"/>
      <c r="B123" s="239"/>
      <c r="C123" s="249"/>
      <c r="D123" s="249"/>
      <c r="E123" s="249"/>
      <c r="F123" s="257"/>
      <c r="G123" s="261" t="str">
        <f t="shared" si="0"/>
        <v>v</v>
      </c>
      <c r="H123" s="399">
        <v>0.9</v>
      </c>
      <c r="I123" s="56"/>
      <c r="J123" s="54"/>
      <c r="K123" s="54"/>
      <c r="L123" s="54"/>
      <c r="M123" s="262"/>
      <c r="N123" s="261"/>
      <c r="P123" s="262"/>
      <c r="Q123" s="262"/>
      <c r="R123" s="262"/>
      <c r="S123" s="689"/>
      <c r="T123" s="262"/>
      <c r="U123" s="262"/>
      <c r="V123" s="260"/>
      <c r="W123" s="248"/>
      <c r="X123" s="240"/>
      <c r="Y123" s="240"/>
      <c r="Z123" s="240"/>
    </row>
    <row r="124" spans="1:54" s="75" customFormat="1" ht="12" customHeight="1" outlineLevel="1" x14ac:dyDescent="0.25">
      <c r="A124" s="238"/>
      <c r="B124" s="239"/>
      <c r="C124" s="249"/>
      <c r="D124" s="249"/>
      <c r="E124" s="249"/>
      <c r="F124" s="257"/>
      <c r="G124" s="261"/>
      <c r="H124" s="261"/>
      <c r="I124" s="56"/>
      <c r="J124" s="54"/>
      <c r="K124" s="54"/>
      <c r="L124" s="54"/>
      <c r="M124" s="262"/>
      <c r="N124" s="261"/>
      <c r="P124" s="262"/>
      <c r="Q124" s="262"/>
      <c r="R124" s="262"/>
      <c r="S124" s="689"/>
      <c r="T124" s="262"/>
      <c r="U124" s="262"/>
      <c r="V124" s="260"/>
      <c r="W124" s="248"/>
      <c r="X124" s="240"/>
      <c r="Y124" s="240"/>
      <c r="Z124" s="240"/>
    </row>
    <row r="125" spans="1:54" s="75" customFormat="1" ht="12" customHeight="1" outlineLevel="1" x14ac:dyDescent="0.25">
      <c r="A125" s="238"/>
      <c r="B125" s="239"/>
      <c r="C125" s="249"/>
      <c r="D125" s="249"/>
      <c r="E125" s="249"/>
      <c r="F125" s="257"/>
      <c r="G125" s="261"/>
      <c r="H125" s="779"/>
      <c r="I125" s="695"/>
      <c r="J125" s="695"/>
      <c r="K125" s="695"/>
      <c r="L125" s="199"/>
      <c r="M125" s="57"/>
      <c r="N125" s="261"/>
      <c r="P125" s="262"/>
      <c r="Q125" s="262"/>
      <c r="R125" s="262"/>
      <c r="S125" s="262"/>
      <c r="T125" s="262"/>
      <c r="U125" s="262"/>
      <c r="V125" s="260"/>
      <c r="W125" s="248"/>
      <c r="X125" s="240"/>
      <c r="Y125" s="240"/>
      <c r="Z125" s="240"/>
    </row>
    <row r="126" spans="1:54" s="138" customFormat="1" ht="12.95" customHeight="1" x14ac:dyDescent="0.25">
      <c r="A126" s="136"/>
      <c r="B126" s="125"/>
      <c r="C126" s="107"/>
      <c r="D126" s="107"/>
      <c r="E126" s="107"/>
      <c r="F126" s="109"/>
      <c r="G126" s="779" t="s">
        <v>1070</v>
      </c>
      <c r="H126" s="779"/>
      <c r="I126" s="109" t="s">
        <v>1069</v>
      </c>
      <c r="J126" s="937"/>
      <c r="K126" s="938">
        <v>0.5</v>
      </c>
      <c r="M126" s="111"/>
      <c r="N126" s="111"/>
      <c r="O126" s="111"/>
      <c r="P126" s="111"/>
      <c r="Q126" s="111"/>
      <c r="R126" s="111"/>
      <c r="S126" s="111"/>
      <c r="T126" s="111"/>
      <c r="U126" s="111"/>
      <c r="V126" s="111"/>
      <c r="W126" s="773"/>
      <c r="X126" s="768"/>
      <c r="Y126" s="768"/>
      <c r="Z126" s="768"/>
      <c r="AC126" s="765"/>
      <c r="AD126" s="765"/>
      <c r="AE126" s="765"/>
      <c r="AF126" s="765"/>
      <c r="AG126" s="765"/>
      <c r="AH126" s="765"/>
      <c r="AI126" s="765"/>
      <c r="AJ126" s="765"/>
      <c r="AK126" s="765"/>
      <c r="AL126" s="765"/>
      <c r="AM126" s="765"/>
      <c r="AN126" s="765"/>
      <c r="AO126" s="765"/>
      <c r="AP126" s="765"/>
      <c r="AQ126" s="765"/>
      <c r="AR126" s="765"/>
      <c r="AS126" s="765"/>
      <c r="AT126" s="765"/>
      <c r="AU126" s="765"/>
      <c r="AV126" s="765"/>
      <c r="AW126" s="765"/>
      <c r="AX126" s="765"/>
      <c r="AY126" s="765"/>
      <c r="AZ126" s="765"/>
      <c r="BA126" s="765"/>
      <c r="BB126" s="765"/>
    </row>
    <row r="127" spans="1:54" s="138" customFormat="1" ht="12.95" customHeight="1" x14ac:dyDescent="0.25">
      <c r="A127" s="136"/>
      <c r="B127" s="125"/>
      <c r="C127" s="107"/>
      <c r="D127" s="107"/>
      <c r="E127" s="107"/>
      <c r="F127" s="109"/>
      <c r="G127" s="100" t="s">
        <v>852</v>
      </c>
      <c r="H127" s="207"/>
      <c r="I127" s="928"/>
      <c r="J127" s="928"/>
      <c r="K127" s="929"/>
      <c r="L127" s="929"/>
      <c r="M127" s="928"/>
      <c r="N127" s="928"/>
      <c r="O127" s="928"/>
      <c r="P127" s="928"/>
      <c r="Q127" s="111"/>
      <c r="R127" s="111"/>
      <c r="S127" s="111"/>
      <c r="T127" s="111"/>
      <c r="U127" s="111"/>
      <c r="V127" s="111"/>
      <c r="W127" s="773"/>
      <c r="X127" s="768"/>
      <c r="Y127" s="768"/>
      <c r="Z127" s="768"/>
      <c r="AC127" s="765"/>
      <c r="AD127" s="765"/>
      <c r="AE127" s="765"/>
      <c r="AF127" s="765"/>
      <c r="AG127" s="765"/>
      <c r="AH127" s="765"/>
      <c r="AI127" s="765"/>
      <c r="AJ127" s="765"/>
      <c r="AK127" s="765"/>
      <c r="AL127" s="765"/>
      <c r="AM127" s="765"/>
      <c r="AN127" s="765"/>
      <c r="AO127" s="765"/>
      <c r="AP127" s="765"/>
      <c r="AQ127" s="765"/>
      <c r="AR127" s="765"/>
      <c r="AS127" s="765"/>
      <c r="AT127" s="765"/>
      <c r="AU127" s="765"/>
      <c r="AV127" s="765"/>
      <c r="AW127" s="765"/>
      <c r="AX127" s="765"/>
      <c r="AY127" s="765"/>
      <c r="AZ127" s="765"/>
      <c r="BA127" s="765"/>
      <c r="BB127" s="765"/>
    </row>
    <row r="128" spans="1:54" s="138" customFormat="1" ht="12.95" customHeight="1" x14ac:dyDescent="0.25">
      <c r="A128" s="136"/>
      <c r="B128" s="125"/>
      <c r="C128" s="107"/>
      <c r="D128" s="107"/>
      <c r="E128" s="107"/>
      <c r="F128" s="109"/>
      <c r="H128" s="110"/>
      <c r="I128" s="110"/>
      <c r="J128" s="110"/>
      <c r="K128" s="110"/>
      <c r="L128" s="110"/>
      <c r="M128" s="110"/>
      <c r="N128" s="110"/>
      <c r="O128" s="110"/>
      <c r="P128" s="110"/>
      <c r="Q128" s="117"/>
      <c r="R128" s="117"/>
      <c r="S128" s="117"/>
      <c r="T128" s="117"/>
      <c r="U128" s="117"/>
      <c r="V128" s="117"/>
      <c r="W128" s="773"/>
      <c r="X128" s="768"/>
      <c r="Y128" s="768"/>
      <c r="Z128" s="768"/>
      <c r="AC128" s="765"/>
      <c r="AD128" s="765"/>
      <c r="AE128" s="765"/>
      <c r="AF128" s="765"/>
      <c r="AG128" s="765"/>
      <c r="AH128" s="765"/>
      <c r="AI128" s="765"/>
      <c r="AJ128" s="765"/>
      <c r="AK128" s="765"/>
      <c r="AL128" s="765"/>
      <c r="AM128" s="765"/>
      <c r="AN128" s="765"/>
      <c r="AO128" s="765"/>
      <c r="AP128" s="765"/>
      <c r="AQ128" s="765"/>
      <c r="AR128" s="765"/>
      <c r="AS128" s="765"/>
      <c r="AT128" s="765"/>
      <c r="AU128" s="765"/>
      <c r="AV128" s="765"/>
      <c r="AW128" s="765"/>
      <c r="AX128" s="765"/>
      <c r="AY128" s="765"/>
      <c r="AZ128" s="765"/>
      <c r="BA128" s="765"/>
      <c r="BB128" s="765"/>
    </row>
    <row r="129" spans="1:54" s="138" customFormat="1" ht="12.95" customHeight="1" x14ac:dyDescent="0.25">
      <c r="A129" s="136"/>
      <c r="B129" s="934"/>
      <c r="C129" s="107"/>
      <c r="D129" s="107"/>
      <c r="E129" s="107"/>
      <c r="F129" s="109"/>
      <c r="G129" s="100"/>
      <c r="H129" s="935"/>
      <c r="I129" s="110"/>
      <c r="J129" s="110"/>
      <c r="K129" s="110"/>
      <c r="L129" s="110"/>
      <c r="M129" s="110"/>
      <c r="N129" s="110"/>
      <c r="O129" s="110"/>
      <c r="P129" s="935"/>
      <c r="Q129" s="936"/>
      <c r="R129" s="936"/>
      <c r="S129" s="936"/>
      <c r="T129" s="936"/>
      <c r="U129" s="936"/>
      <c r="V129" s="109"/>
      <c r="W129" s="773"/>
      <c r="X129" s="768"/>
      <c r="Y129" s="768"/>
      <c r="Z129" s="768"/>
      <c r="AC129" s="765"/>
      <c r="AD129" s="765"/>
      <c r="AE129" s="765"/>
      <c r="AF129" s="765"/>
      <c r="AG129" s="765"/>
      <c r="AH129" s="765"/>
      <c r="AI129" s="765"/>
      <c r="AJ129" s="765"/>
      <c r="AK129" s="765"/>
      <c r="AL129" s="765"/>
      <c r="AM129" s="765"/>
      <c r="AN129" s="765"/>
      <c r="AO129" s="765"/>
      <c r="AP129" s="765"/>
      <c r="AQ129" s="765"/>
      <c r="AR129" s="765"/>
      <c r="AS129" s="765"/>
      <c r="AT129" s="765"/>
      <c r="AU129" s="765"/>
      <c r="AV129" s="765"/>
      <c r="AW129" s="765"/>
      <c r="AX129" s="765"/>
      <c r="AY129" s="765"/>
      <c r="AZ129" s="765"/>
      <c r="BA129" s="765"/>
      <c r="BB129" s="765"/>
    </row>
    <row r="130" spans="1:54" s="138" customFormat="1" ht="12.95" customHeight="1" x14ac:dyDescent="0.25">
      <c r="A130" s="136"/>
      <c r="B130" s="934"/>
      <c r="C130" s="107"/>
      <c r="D130" s="107"/>
      <c r="E130" s="107"/>
      <c r="F130" s="109"/>
      <c r="G130" s="100"/>
      <c r="H130" s="935"/>
      <c r="I130" s="110"/>
      <c r="J130" s="110"/>
      <c r="K130" s="110"/>
      <c r="L130" s="110"/>
      <c r="M130" s="110"/>
      <c r="N130" s="110"/>
      <c r="O130" s="110"/>
      <c r="P130" s="935"/>
      <c r="Q130" s="936"/>
      <c r="R130" s="936"/>
      <c r="S130" s="936"/>
      <c r="T130" s="936"/>
      <c r="U130" s="936"/>
      <c r="V130" s="109"/>
      <c r="W130" s="773"/>
      <c r="X130" s="768"/>
      <c r="Y130" s="768"/>
      <c r="Z130" s="768"/>
      <c r="AC130" s="765"/>
      <c r="AD130" s="765"/>
      <c r="AE130" s="765"/>
      <c r="AF130" s="765"/>
      <c r="AG130" s="765"/>
      <c r="AH130" s="765"/>
      <c r="AI130" s="765"/>
      <c r="AJ130" s="765"/>
      <c r="AK130" s="765"/>
      <c r="AL130" s="765"/>
      <c r="AM130" s="765"/>
      <c r="AN130" s="765"/>
      <c r="AO130" s="765"/>
      <c r="AP130" s="765"/>
      <c r="AQ130" s="765"/>
      <c r="AR130" s="765"/>
      <c r="AS130" s="765"/>
      <c r="AT130" s="765"/>
      <c r="AU130" s="765"/>
      <c r="AV130" s="765"/>
      <c r="AW130" s="765"/>
      <c r="AX130" s="765"/>
      <c r="AY130" s="765"/>
      <c r="AZ130" s="765"/>
      <c r="BA130" s="765"/>
      <c r="BB130" s="765"/>
    </row>
    <row r="131" spans="1:54" s="75" customFormat="1" ht="12" customHeight="1" outlineLevel="1" x14ac:dyDescent="0.25">
      <c r="A131" s="238"/>
      <c r="B131" s="239"/>
      <c r="C131" s="249"/>
      <c r="D131" s="249"/>
      <c r="E131" s="249"/>
      <c r="F131" s="257"/>
      <c r="G131" s="261" t="s">
        <v>363</v>
      </c>
      <c r="H131" s="261"/>
      <c r="I131" s="199"/>
      <c r="J131" s="57"/>
      <c r="K131" s="57"/>
      <c r="L131" s="57"/>
      <c r="M131" s="57"/>
      <c r="N131" s="57"/>
      <c r="O131" s="57"/>
      <c r="P131" s="262"/>
      <c r="Q131" s="262"/>
      <c r="R131" s="262"/>
      <c r="S131" s="262"/>
      <c r="T131" s="262"/>
      <c r="U131" s="262"/>
      <c r="V131" s="260"/>
      <c r="W131" s="248"/>
      <c r="X131" s="240"/>
      <c r="Y131" s="240"/>
      <c r="Z131" s="240"/>
    </row>
    <row r="132" spans="1:54" s="75" customFormat="1" ht="12" customHeight="1" outlineLevel="1" x14ac:dyDescent="0.25">
      <c r="A132" s="238"/>
      <c r="B132" s="239"/>
      <c r="C132" s="249"/>
      <c r="D132" s="249"/>
      <c r="E132" s="249"/>
      <c r="F132" s="257"/>
      <c r="G132" s="261"/>
      <c r="H132" s="288" t="s">
        <v>329</v>
      </c>
      <c r="I132" s="401" t="s">
        <v>364</v>
      </c>
      <c r="J132" s="401" t="s">
        <v>365</v>
      </c>
      <c r="K132" s="401" t="s">
        <v>366</v>
      </c>
      <c r="L132" s="401" t="s">
        <v>367</v>
      </c>
      <c r="N132" s="57"/>
      <c r="O132" s="57"/>
      <c r="P132" s="262"/>
      <c r="Q132" s="262"/>
      <c r="R132" s="262"/>
      <c r="S132" s="262"/>
      <c r="T132" s="262"/>
      <c r="U132" s="262"/>
      <c r="V132" s="260"/>
      <c r="W132" s="248"/>
      <c r="X132" s="240"/>
      <c r="Y132" s="240"/>
      <c r="Z132" s="240"/>
    </row>
    <row r="133" spans="1:54" s="75" customFormat="1" ht="12" customHeight="1" outlineLevel="1" x14ac:dyDescent="0.25">
      <c r="A133" s="238"/>
      <c r="B133" s="239"/>
      <c r="C133" s="249"/>
      <c r="D133" s="249"/>
      <c r="E133" s="249"/>
      <c r="F133" s="257"/>
      <c r="G133" s="261" t="str">
        <f t="shared" ref="G133:G143" si="1">G71</f>
        <v>w</v>
      </c>
      <c r="H133" s="399">
        <v>85</v>
      </c>
      <c r="I133" s="399">
        <v>58</v>
      </c>
      <c r="J133" s="399">
        <v>37</v>
      </c>
      <c r="K133" s="399">
        <v>37</v>
      </c>
      <c r="L133" s="399">
        <v>23</v>
      </c>
      <c r="N133" s="57"/>
      <c r="O133" s="57"/>
      <c r="P133" s="262"/>
      <c r="Q133" s="262"/>
      <c r="R133" s="262"/>
      <c r="S133" s="262"/>
      <c r="T133" s="262"/>
      <c r="U133" s="262"/>
      <c r="V133" s="260"/>
      <c r="W133" s="248"/>
      <c r="X133" s="240"/>
      <c r="Y133" s="240"/>
      <c r="Z133" s="240"/>
    </row>
    <row r="134" spans="1:54" s="75" customFormat="1" ht="12" customHeight="1" outlineLevel="1" x14ac:dyDescent="0.25">
      <c r="A134" s="238"/>
      <c r="B134" s="239"/>
      <c r="C134" s="249"/>
      <c r="D134" s="249"/>
      <c r="E134" s="249"/>
      <c r="F134" s="257"/>
      <c r="G134" s="261" t="str">
        <f t="shared" si="1"/>
        <v>b</v>
      </c>
      <c r="H134" s="399">
        <v>85</v>
      </c>
      <c r="I134" s="399">
        <v>58</v>
      </c>
      <c r="J134" s="399">
        <v>37</v>
      </c>
      <c r="K134" s="399">
        <v>37</v>
      </c>
      <c r="L134" s="399">
        <v>23</v>
      </c>
      <c r="N134" s="57"/>
      <c r="O134" s="57"/>
      <c r="P134" s="262"/>
      <c r="Q134" s="262"/>
      <c r="R134" s="262"/>
      <c r="S134" s="262"/>
      <c r="T134" s="262"/>
      <c r="U134" s="262"/>
      <c r="V134" s="260"/>
      <c r="W134" s="248"/>
      <c r="X134" s="240"/>
      <c r="Y134" s="240"/>
      <c r="Z134" s="240"/>
    </row>
    <row r="135" spans="1:54" s="75" customFormat="1" ht="12" customHeight="1" outlineLevel="1" x14ac:dyDescent="0.25">
      <c r="A135" s="238"/>
      <c r="B135" s="239"/>
      <c r="C135" s="249"/>
      <c r="D135" s="249"/>
      <c r="E135" s="249"/>
      <c r="F135" s="257"/>
      <c r="G135" s="261" t="str">
        <f t="shared" si="1"/>
        <v>o</v>
      </c>
      <c r="H135" s="399">
        <v>85</v>
      </c>
      <c r="I135" s="399">
        <v>58</v>
      </c>
      <c r="J135" s="399">
        <v>37</v>
      </c>
      <c r="K135" s="399">
        <v>37</v>
      </c>
      <c r="L135" s="399">
        <v>23</v>
      </c>
      <c r="N135" s="57"/>
      <c r="O135" s="57"/>
      <c r="P135" s="262"/>
      <c r="Q135" s="262"/>
      <c r="R135" s="262"/>
      <c r="S135" s="262"/>
      <c r="T135" s="262"/>
      <c r="U135" s="262"/>
      <c r="V135" s="260"/>
      <c r="W135" s="248"/>
      <c r="X135" s="240"/>
      <c r="Y135" s="240"/>
      <c r="Z135" s="240"/>
    </row>
    <row r="136" spans="1:54" s="75" customFormat="1" ht="12" customHeight="1" outlineLevel="1" x14ac:dyDescent="0.25">
      <c r="A136" s="238"/>
      <c r="B136" s="239"/>
      <c r="C136" s="249"/>
      <c r="D136" s="249"/>
      <c r="E136" s="249"/>
      <c r="F136" s="257"/>
      <c r="G136" s="261" t="str">
        <f t="shared" si="1"/>
        <v>h</v>
      </c>
      <c r="H136" s="399">
        <v>85</v>
      </c>
      <c r="I136" s="399">
        <v>70</v>
      </c>
      <c r="J136" s="399">
        <v>37</v>
      </c>
      <c r="K136" s="399">
        <v>37</v>
      </c>
      <c r="L136" s="399">
        <v>23</v>
      </c>
      <c r="N136" s="57"/>
      <c r="O136" s="57"/>
      <c r="P136" s="262"/>
      <c r="Q136" s="262"/>
      <c r="R136" s="262"/>
      <c r="S136" s="262"/>
      <c r="T136" s="262"/>
      <c r="U136" s="262"/>
      <c r="V136" s="260"/>
      <c r="W136" s="248"/>
      <c r="X136" s="240"/>
      <c r="Y136" s="240"/>
      <c r="Z136" s="240"/>
    </row>
    <row r="137" spans="1:54" s="75" customFormat="1" ht="12" customHeight="1" outlineLevel="1" x14ac:dyDescent="0.25">
      <c r="A137" s="238"/>
      <c r="B137" s="239"/>
      <c r="C137" s="249"/>
      <c r="D137" s="249"/>
      <c r="E137" s="249"/>
      <c r="F137" s="257"/>
      <c r="G137" s="261" t="str">
        <f t="shared" si="1"/>
        <v>z</v>
      </c>
      <c r="H137" s="399">
        <v>95</v>
      </c>
      <c r="I137" s="399">
        <v>64</v>
      </c>
      <c r="J137" s="399">
        <v>0</v>
      </c>
      <c r="K137" s="399">
        <v>52</v>
      </c>
      <c r="L137" s="399">
        <v>31</v>
      </c>
      <c r="N137" s="57"/>
      <c r="O137" s="57"/>
      <c r="P137" s="262"/>
      <c r="Q137" s="262"/>
      <c r="R137" s="262"/>
      <c r="S137" s="262"/>
      <c r="T137" s="262"/>
      <c r="U137" s="262"/>
      <c r="V137" s="260"/>
      <c r="W137" s="248"/>
      <c r="X137" s="240"/>
      <c r="Y137" s="240"/>
      <c r="Z137" s="240"/>
    </row>
    <row r="138" spans="1:54" s="75" customFormat="1" ht="12" customHeight="1" outlineLevel="1" x14ac:dyDescent="0.25">
      <c r="A138" s="238"/>
      <c r="B138" s="239"/>
      <c r="C138" s="249"/>
      <c r="D138" s="249"/>
      <c r="E138" s="249"/>
      <c r="F138" s="257"/>
      <c r="G138" s="261" t="str">
        <f t="shared" si="1"/>
        <v>r</v>
      </c>
      <c r="H138" s="399">
        <v>95</v>
      </c>
      <c r="I138" s="399">
        <v>64</v>
      </c>
      <c r="J138" s="399">
        <v>0</v>
      </c>
      <c r="K138" s="399">
        <v>52</v>
      </c>
      <c r="L138" s="399">
        <v>31</v>
      </c>
      <c r="N138" s="57"/>
      <c r="O138" s="57"/>
      <c r="P138" s="262"/>
      <c r="Q138" s="262"/>
      <c r="R138" s="262"/>
      <c r="S138" s="262"/>
      <c r="T138" s="262"/>
      <c r="U138" s="262"/>
      <c r="V138" s="260"/>
      <c r="W138" s="248"/>
      <c r="X138" s="240"/>
      <c r="Y138" s="240"/>
      <c r="Z138" s="240"/>
    </row>
    <row r="139" spans="1:54" s="75" customFormat="1" ht="12" customHeight="1" outlineLevel="1" x14ac:dyDescent="0.25">
      <c r="A139" s="238"/>
      <c r="B139" s="239"/>
      <c r="C139" s="249"/>
      <c r="D139" s="249"/>
      <c r="E139" s="249"/>
      <c r="F139" s="257"/>
      <c r="G139" s="261" t="str">
        <f t="shared" si="1"/>
        <v>l</v>
      </c>
      <c r="H139" s="399">
        <v>90</v>
      </c>
      <c r="I139" s="399">
        <v>64</v>
      </c>
      <c r="J139" s="399">
        <v>0</v>
      </c>
      <c r="K139" s="399">
        <v>58</v>
      </c>
      <c r="L139" s="399">
        <v>35</v>
      </c>
      <c r="N139" s="57"/>
      <c r="O139" s="57"/>
      <c r="P139" s="262"/>
      <c r="Q139" s="262"/>
      <c r="R139" s="262"/>
      <c r="S139" s="262"/>
      <c r="T139" s="262"/>
      <c r="U139" s="262"/>
      <c r="V139" s="260"/>
      <c r="W139" s="248"/>
      <c r="X139" s="240"/>
      <c r="Y139" s="240"/>
      <c r="Z139" s="240"/>
    </row>
    <row r="140" spans="1:54" s="75" customFormat="1" ht="12" customHeight="1" outlineLevel="1" x14ac:dyDescent="0.25">
      <c r="A140" s="238"/>
      <c r="B140" s="239"/>
      <c r="C140" s="249"/>
      <c r="D140" s="249"/>
      <c r="E140" s="249"/>
      <c r="F140" s="257"/>
      <c r="G140" s="261" t="str">
        <f t="shared" si="1"/>
        <v>f</v>
      </c>
      <c r="H140" s="399">
        <v>90</v>
      </c>
      <c r="I140" s="399">
        <v>64</v>
      </c>
      <c r="J140" s="399">
        <v>0</v>
      </c>
      <c r="K140" s="399">
        <v>58</v>
      </c>
      <c r="L140" s="399">
        <v>35</v>
      </c>
      <c r="N140" s="57"/>
      <c r="O140" s="57"/>
      <c r="P140" s="262"/>
      <c r="Q140" s="262"/>
      <c r="R140" s="262"/>
      <c r="S140" s="262"/>
      <c r="T140" s="262"/>
      <c r="U140" s="262"/>
      <c r="V140" s="260"/>
      <c r="W140" s="248"/>
      <c r="X140" s="240"/>
      <c r="Y140" s="240"/>
      <c r="Z140" s="240"/>
    </row>
    <row r="141" spans="1:54" s="75" customFormat="1" ht="12" customHeight="1" outlineLevel="1" x14ac:dyDescent="0.25">
      <c r="A141" s="238"/>
      <c r="B141" s="239"/>
      <c r="C141" s="249"/>
      <c r="D141" s="249"/>
      <c r="E141" s="249"/>
      <c r="F141" s="257"/>
      <c r="G141" s="261" t="str">
        <f t="shared" si="1"/>
        <v>i</v>
      </c>
      <c r="H141" s="399">
        <v>90</v>
      </c>
      <c r="I141" s="399">
        <v>64</v>
      </c>
      <c r="J141" s="399">
        <v>0</v>
      </c>
      <c r="K141" s="399">
        <v>58</v>
      </c>
      <c r="L141" s="399">
        <v>35</v>
      </c>
      <c r="N141" s="57"/>
      <c r="O141" s="57"/>
      <c r="P141" s="262"/>
      <c r="Q141" s="262"/>
      <c r="R141" s="262"/>
      <c r="S141" s="262"/>
      <c r="T141" s="262"/>
      <c r="U141" s="262"/>
      <c r="V141" s="260"/>
      <c r="W141" s="248"/>
      <c r="X141" s="240"/>
      <c r="Y141" s="240"/>
      <c r="Z141" s="240"/>
    </row>
    <row r="142" spans="1:54" s="75" customFormat="1" ht="12" customHeight="1" outlineLevel="1" x14ac:dyDescent="0.25">
      <c r="A142" s="238"/>
      <c r="B142" s="239"/>
      <c r="C142" s="249"/>
      <c r="D142" s="249"/>
      <c r="E142" s="249"/>
      <c r="F142" s="257"/>
      <c r="G142" s="261" t="str">
        <f t="shared" si="1"/>
        <v>k</v>
      </c>
      <c r="H142" s="399">
        <v>90</v>
      </c>
      <c r="I142" s="399">
        <v>64</v>
      </c>
      <c r="J142" s="399">
        <v>0</v>
      </c>
      <c r="K142" s="399">
        <v>58</v>
      </c>
      <c r="L142" s="399">
        <v>35</v>
      </c>
      <c r="N142" s="57"/>
      <c r="O142" s="57"/>
      <c r="P142" s="262"/>
      <c r="Q142" s="262"/>
      <c r="R142" s="262"/>
      <c r="S142" s="262"/>
      <c r="T142" s="262"/>
      <c r="U142" s="262"/>
      <c r="V142" s="260"/>
      <c r="W142" s="248"/>
      <c r="X142" s="240"/>
      <c r="Y142" s="240"/>
      <c r="Z142" s="240"/>
    </row>
    <row r="143" spans="1:54" s="75" customFormat="1" ht="12" customHeight="1" outlineLevel="1" x14ac:dyDescent="0.25">
      <c r="A143" s="238"/>
      <c r="B143" s="239"/>
      <c r="C143" s="249"/>
      <c r="D143" s="249"/>
      <c r="E143" s="249"/>
      <c r="F143" s="257"/>
      <c r="G143" s="261" t="str">
        <f t="shared" si="1"/>
        <v>v</v>
      </c>
      <c r="H143" s="399">
        <v>90</v>
      </c>
      <c r="I143" s="399">
        <v>64</v>
      </c>
      <c r="J143" s="399">
        <v>0</v>
      </c>
      <c r="K143" s="399">
        <v>58</v>
      </c>
      <c r="L143" s="399">
        <v>35</v>
      </c>
      <c r="N143" s="57"/>
      <c r="O143" s="57"/>
      <c r="P143" s="262"/>
      <c r="Q143" s="262"/>
      <c r="R143" s="262"/>
      <c r="S143" s="262"/>
      <c r="T143" s="262"/>
      <c r="U143" s="262"/>
      <c r="V143" s="260"/>
      <c r="W143" s="248"/>
      <c r="X143" s="240"/>
      <c r="Y143" s="240"/>
      <c r="Z143" s="240"/>
    </row>
    <row r="144" spans="1:54" s="75" customFormat="1" ht="12" customHeight="1" outlineLevel="1" x14ac:dyDescent="0.25">
      <c r="A144" s="238"/>
      <c r="B144" s="239"/>
      <c r="C144" s="249"/>
      <c r="D144" s="249"/>
      <c r="E144" s="249"/>
      <c r="F144" s="257"/>
      <c r="G144" s="261"/>
      <c r="H144" s="261"/>
      <c r="I144" s="261"/>
      <c r="J144" s="261"/>
      <c r="K144" s="261"/>
      <c r="L144" s="261"/>
      <c r="M144" s="261"/>
      <c r="N144" s="261"/>
      <c r="O144" s="57"/>
      <c r="P144" s="262"/>
      <c r="Q144" s="262"/>
      <c r="R144" s="262"/>
      <c r="S144" s="262"/>
      <c r="T144" s="262"/>
      <c r="U144" s="262"/>
      <c r="V144" s="260"/>
      <c r="W144" s="248"/>
      <c r="X144" s="240"/>
      <c r="Y144" s="240"/>
      <c r="Z144" s="240"/>
    </row>
    <row r="145" spans="1:26" s="75" customFormat="1" ht="12" customHeight="1" outlineLevel="1" x14ac:dyDescent="0.25">
      <c r="A145" s="238"/>
      <c r="B145" s="239"/>
      <c r="C145" s="249"/>
      <c r="D145" s="249"/>
      <c r="E145" s="249"/>
      <c r="F145" s="257"/>
      <c r="G145" s="261"/>
      <c r="H145" s="261"/>
      <c r="I145" s="199"/>
      <c r="J145" s="57"/>
      <c r="K145" s="57"/>
      <c r="L145" s="57"/>
      <c r="M145" s="57"/>
      <c r="N145" s="57"/>
      <c r="O145" s="57"/>
      <c r="P145" s="262"/>
      <c r="Q145" s="262"/>
      <c r="R145" s="262"/>
      <c r="S145" s="262"/>
      <c r="T145" s="262"/>
      <c r="U145" s="262"/>
      <c r="V145" s="260"/>
      <c r="W145" s="248"/>
      <c r="X145" s="240"/>
      <c r="Y145" s="240"/>
      <c r="Z145" s="240"/>
    </row>
    <row r="146" spans="1:26" s="75" customFormat="1" ht="12" customHeight="1" outlineLevel="1" x14ac:dyDescent="0.25">
      <c r="A146" s="238"/>
      <c r="B146" s="239"/>
      <c r="C146" s="249"/>
      <c r="D146" s="249"/>
      <c r="E146" s="249"/>
      <c r="F146" s="257"/>
      <c r="G146" s="261" t="s">
        <v>432</v>
      </c>
      <c r="H146" s="261"/>
      <c r="I146" s="199"/>
      <c r="J146" s="57"/>
      <c r="K146" s="57"/>
      <c r="L146" s="57"/>
      <c r="M146" s="57"/>
      <c r="N146" s="57"/>
      <c r="O146" s="57"/>
      <c r="P146" s="262"/>
      <c r="Q146" s="262"/>
      <c r="R146" s="262"/>
      <c r="S146" s="262"/>
      <c r="T146" s="262"/>
      <c r="U146" s="262"/>
      <c r="V146" s="260"/>
      <c r="W146" s="248"/>
      <c r="X146" s="240"/>
      <c r="Y146" s="240"/>
      <c r="Z146" s="240"/>
    </row>
    <row r="147" spans="1:26" s="75" customFormat="1" ht="12" customHeight="1" outlineLevel="1" x14ac:dyDescent="0.25">
      <c r="A147" s="238"/>
      <c r="B147" s="239"/>
      <c r="C147" s="249"/>
      <c r="D147" s="249"/>
      <c r="E147" s="249"/>
      <c r="F147" s="257"/>
      <c r="G147" s="261"/>
      <c r="H147" s="288" t="s">
        <v>329</v>
      </c>
      <c r="I147" s="401" t="s">
        <v>364</v>
      </c>
      <c r="J147" s="401" t="s">
        <v>365</v>
      </c>
      <c r="K147" s="401" t="s">
        <v>366</v>
      </c>
      <c r="L147" s="401" t="s">
        <v>367</v>
      </c>
      <c r="N147" s="57"/>
      <c r="O147" s="57"/>
      <c r="P147" s="262"/>
      <c r="Q147" s="262"/>
      <c r="R147" s="262"/>
      <c r="S147" s="262"/>
      <c r="T147" s="262"/>
      <c r="U147" s="262"/>
      <c r="V147" s="260"/>
      <c r="W147" s="248"/>
      <c r="X147" s="240"/>
      <c r="Y147" s="240"/>
      <c r="Z147" s="240"/>
    </row>
    <row r="148" spans="1:26" s="75" customFormat="1" ht="12" customHeight="1" outlineLevel="1" x14ac:dyDescent="0.25">
      <c r="A148" s="238"/>
      <c r="B148" s="239"/>
      <c r="C148" s="249"/>
      <c r="D148" s="249"/>
      <c r="E148" s="249"/>
      <c r="F148" s="257"/>
      <c r="G148" s="261" t="str">
        <f>G133</f>
        <v>w</v>
      </c>
      <c r="H148" s="693">
        <v>5.0000000000000001E-4</v>
      </c>
      <c r="I148" s="691">
        <v>3.0000000000000001E-3</v>
      </c>
      <c r="J148" s="691">
        <v>3.0000000000000001E-3</v>
      </c>
      <c r="K148" s="691">
        <v>3.0000000000000001E-3</v>
      </c>
      <c r="L148" s="691">
        <v>3.0000000000000001E-3</v>
      </c>
      <c r="N148" s="57"/>
      <c r="O148" s="57"/>
      <c r="P148" s="262"/>
      <c r="Q148" s="262"/>
      <c r="R148" s="262"/>
      <c r="S148" s="262"/>
      <c r="T148" s="262"/>
      <c r="U148" s="262"/>
      <c r="V148" s="260"/>
      <c r="W148" s="248"/>
      <c r="X148" s="240"/>
      <c r="Y148" s="240"/>
      <c r="Z148" s="240"/>
    </row>
    <row r="149" spans="1:26" s="75" customFormat="1" ht="12" customHeight="1" outlineLevel="1" x14ac:dyDescent="0.25">
      <c r="A149" s="238"/>
      <c r="B149" s="239"/>
      <c r="C149" s="249"/>
      <c r="D149" s="249"/>
      <c r="E149" s="249"/>
      <c r="F149" s="257"/>
      <c r="G149" s="261" t="str">
        <f t="shared" ref="G149:G158" si="2">G134</f>
        <v>b</v>
      </c>
      <c r="H149" s="693">
        <v>5.0000000000000001E-4</v>
      </c>
      <c r="I149" s="691">
        <v>3.0000000000000001E-3</v>
      </c>
      <c r="J149" s="691">
        <v>3.0000000000000001E-3</v>
      </c>
      <c r="K149" s="691">
        <v>3.0000000000000001E-3</v>
      </c>
      <c r="L149" s="691">
        <v>3.0000000000000001E-3</v>
      </c>
      <c r="N149" s="57"/>
      <c r="O149" s="57"/>
      <c r="P149" s="262"/>
      <c r="Q149" s="262"/>
      <c r="R149" s="262"/>
      <c r="S149" s="262"/>
      <c r="T149" s="262"/>
      <c r="U149" s="262"/>
      <c r="V149" s="260"/>
      <c r="W149" s="248"/>
      <c r="X149" s="240"/>
      <c r="Y149" s="240"/>
      <c r="Z149" s="240"/>
    </row>
    <row r="150" spans="1:26" s="75" customFormat="1" ht="12" customHeight="1" outlineLevel="1" x14ac:dyDescent="0.25">
      <c r="A150" s="238"/>
      <c r="B150" s="239"/>
      <c r="C150" s="249"/>
      <c r="D150" s="249"/>
      <c r="E150" s="249"/>
      <c r="F150" s="257"/>
      <c r="G150" s="261" t="str">
        <f t="shared" si="2"/>
        <v>o</v>
      </c>
      <c r="H150" s="693">
        <v>5.0000000000000001E-4</v>
      </c>
      <c r="I150" s="691">
        <v>3.0000000000000001E-3</v>
      </c>
      <c r="J150" s="691">
        <v>3.0000000000000001E-3</v>
      </c>
      <c r="K150" s="691">
        <v>3.0000000000000001E-3</v>
      </c>
      <c r="L150" s="691">
        <v>3.0000000000000001E-3</v>
      </c>
      <c r="N150" s="57"/>
      <c r="O150" s="57"/>
      <c r="P150" s="262"/>
      <c r="Q150" s="262"/>
      <c r="R150" s="262"/>
      <c r="S150" s="262"/>
      <c r="T150" s="262"/>
      <c r="U150" s="262"/>
      <c r="V150" s="260"/>
      <c r="W150" s="248"/>
      <c r="X150" s="240"/>
      <c r="Y150" s="240"/>
      <c r="Z150" s="240"/>
    </row>
    <row r="151" spans="1:26" s="75" customFormat="1" ht="12" customHeight="1" outlineLevel="1" x14ac:dyDescent="0.25">
      <c r="A151" s="238"/>
      <c r="B151" s="239"/>
      <c r="C151" s="249"/>
      <c r="D151" s="249"/>
      <c r="E151" s="249"/>
      <c r="F151" s="257"/>
      <c r="G151" s="261" t="str">
        <f t="shared" si="2"/>
        <v>h</v>
      </c>
      <c r="H151" s="693">
        <v>5.0000000000000001E-4</v>
      </c>
      <c r="I151" s="691">
        <v>3.0000000000000001E-3</v>
      </c>
      <c r="J151" s="691">
        <v>3.0000000000000001E-3</v>
      </c>
      <c r="K151" s="691">
        <v>3.0000000000000001E-3</v>
      </c>
      <c r="L151" s="691">
        <v>3.0000000000000001E-3</v>
      </c>
      <c r="N151" s="57"/>
      <c r="O151" s="57"/>
      <c r="P151" s="262"/>
      <c r="Q151" s="262"/>
      <c r="R151" s="262"/>
      <c r="S151" s="262"/>
      <c r="T151" s="262"/>
      <c r="U151" s="262"/>
      <c r="V151" s="260"/>
      <c r="W151" s="248"/>
      <c r="X151" s="240"/>
      <c r="Y151" s="240"/>
      <c r="Z151" s="240"/>
    </row>
    <row r="152" spans="1:26" s="75" customFormat="1" ht="12" customHeight="1" outlineLevel="1" x14ac:dyDescent="0.25">
      <c r="A152" s="238"/>
      <c r="B152" s="239"/>
      <c r="C152" s="249"/>
      <c r="D152" s="249"/>
      <c r="E152" s="249"/>
      <c r="F152" s="257"/>
      <c r="G152" s="261" t="str">
        <f t="shared" si="2"/>
        <v>z</v>
      </c>
      <c r="H152" s="693">
        <v>5.0000000000000001E-4</v>
      </c>
      <c r="I152" s="691">
        <v>3.0000000000000001E-3</v>
      </c>
      <c r="J152" s="691">
        <v>3.0000000000000001E-3</v>
      </c>
      <c r="K152" s="691">
        <v>3.0000000000000001E-3</v>
      </c>
      <c r="L152" s="691">
        <v>3.0000000000000001E-3</v>
      </c>
      <c r="N152" s="57"/>
      <c r="O152" s="57"/>
      <c r="P152" s="262"/>
      <c r="Q152" s="262"/>
      <c r="R152" s="262"/>
      <c r="S152" s="262"/>
      <c r="T152" s="262"/>
      <c r="U152" s="262"/>
      <c r="V152" s="260"/>
      <c r="W152" s="248"/>
      <c r="X152" s="240"/>
      <c r="Y152" s="240"/>
      <c r="Z152" s="240"/>
    </row>
    <row r="153" spans="1:26" s="75" customFormat="1" ht="12" customHeight="1" outlineLevel="1" x14ac:dyDescent="0.25">
      <c r="A153" s="238"/>
      <c r="B153" s="239"/>
      <c r="C153" s="249"/>
      <c r="D153" s="249"/>
      <c r="E153" s="249"/>
      <c r="F153" s="257"/>
      <c r="G153" s="261" t="str">
        <f t="shared" si="2"/>
        <v>r</v>
      </c>
      <c r="H153" s="693">
        <v>5.0000000000000001E-4</v>
      </c>
      <c r="I153" s="691">
        <v>3.0000000000000001E-3</v>
      </c>
      <c r="J153" s="691">
        <v>3.0000000000000001E-3</v>
      </c>
      <c r="K153" s="691">
        <v>3.0000000000000001E-3</v>
      </c>
      <c r="L153" s="691">
        <v>3.0000000000000001E-3</v>
      </c>
      <c r="N153" s="57"/>
      <c r="O153" s="57"/>
      <c r="P153" s="262"/>
      <c r="Q153" s="262"/>
      <c r="R153" s="262"/>
      <c r="S153" s="262"/>
      <c r="T153" s="262"/>
      <c r="U153" s="262"/>
      <c r="V153" s="260"/>
      <c r="W153" s="248"/>
      <c r="X153" s="240"/>
      <c r="Y153" s="240"/>
      <c r="Z153" s="240"/>
    </row>
    <row r="154" spans="1:26" s="75" customFormat="1" ht="12" customHeight="1" outlineLevel="1" x14ac:dyDescent="0.25">
      <c r="A154" s="238"/>
      <c r="B154" s="239"/>
      <c r="C154" s="249"/>
      <c r="D154" s="249"/>
      <c r="E154" s="249"/>
      <c r="F154" s="257"/>
      <c r="G154" s="261" t="str">
        <f t="shared" si="2"/>
        <v>l</v>
      </c>
      <c r="H154" s="693">
        <v>5.0000000000000001E-4</v>
      </c>
      <c r="I154" s="691">
        <v>3.0000000000000001E-3</v>
      </c>
      <c r="J154" s="691">
        <v>3.0000000000000001E-3</v>
      </c>
      <c r="K154" s="691">
        <v>3.0000000000000001E-3</v>
      </c>
      <c r="L154" s="691">
        <v>3.0000000000000001E-3</v>
      </c>
      <c r="N154" s="57"/>
      <c r="O154" s="57"/>
      <c r="P154" s="262"/>
      <c r="Q154" s="262"/>
      <c r="R154" s="262"/>
      <c r="S154" s="262"/>
      <c r="T154" s="262"/>
      <c r="U154" s="262"/>
      <c r="V154" s="260"/>
      <c r="W154" s="248"/>
      <c r="X154" s="240"/>
      <c r="Y154" s="240"/>
      <c r="Z154" s="240"/>
    </row>
    <row r="155" spans="1:26" s="75" customFormat="1" ht="12" customHeight="1" outlineLevel="1" x14ac:dyDescent="0.25">
      <c r="A155" s="238"/>
      <c r="B155" s="239"/>
      <c r="C155" s="249"/>
      <c r="D155" s="249"/>
      <c r="E155" s="249"/>
      <c r="F155" s="257"/>
      <c r="G155" s="261" t="str">
        <f t="shared" si="2"/>
        <v>f</v>
      </c>
      <c r="H155" s="693">
        <v>5.0000000000000001E-4</v>
      </c>
      <c r="I155" s="691">
        <v>3.0000000000000001E-3</v>
      </c>
      <c r="J155" s="691">
        <v>3.0000000000000001E-3</v>
      </c>
      <c r="K155" s="691">
        <v>3.0000000000000001E-3</v>
      </c>
      <c r="L155" s="691">
        <v>3.0000000000000001E-3</v>
      </c>
      <c r="N155" s="57"/>
      <c r="O155" s="57"/>
      <c r="P155" s="262"/>
      <c r="Q155" s="262"/>
      <c r="R155" s="262"/>
      <c r="S155" s="262"/>
      <c r="T155" s="262"/>
      <c r="U155" s="262"/>
      <c r="V155" s="260"/>
      <c r="W155" s="248"/>
      <c r="X155" s="240"/>
      <c r="Y155" s="240"/>
      <c r="Z155" s="240"/>
    </row>
    <row r="156" spans="1:26" s="75" customFormat="1" ht="12" customHeight="1" outlineLevel="1" x14ac:dyDescent="0.25">
      <c r="A156" s="238"/>
      <c r="B156" s="239"/>
      <c r="C156" s="249"/>
      <c r="D156" s="249"/>
      <c r="E156" s="249"/>
      <c r="F156" s="257"/>
      <c r="G156" s="261" t="str">
        <f>G141</f>
        <v>i</v>
      </c>
      <c r="H156" s="693">
        <v>5.0000000000000001E-4</v>
      </c>
      <c r="I156" s="691">
        <v>3.0000000000000001E-3</v>
      </c>
      <c r="J156" s="691">
        <v>3.0000000000000001E-3</v>
      </c>
      <c r="K156" s="691">
        <v>3.0000000000000001E-3</v>
      </c>
      <c r="L156" s="691">
        <v>3.0000000000000001E-3</v>
      </c>
      <c r="N156" s="57"/>
      <c r="O156" s="57"/>
      <c r="P156" s="262"/>
      <c r="Q156" s="262"/>
      <c r="R156" s="262"/>
      <c r="S156" s="262"/>
      <c r="T156" s="262"/>
      <c r="U156" s="262"/>
      <c r="V156" s="260"/>
      <c r="W156" s="248"/>
      <c r="X156" s="240"/>
      <c r="Y156" s="240"/>
      <c r="Z156" s="240"/>
    </row>
    <row r="157" spans="1:26" s="75" customFormat="1" ht="12" customHeight="1" outlineLevel="1" x14ac:dyDescent="0.25">
      <c r="A157" s="238"/>
      <c r="B157" s="239"/>
      <c r="C157" s="249"/>
      <c r="D157" s="249"/>
      <c r="E157" s="249"/>
      <c r="F157" s="257"/>
      <c r="G157" s="261" t="str">
        <f t="shared" si="2"/>
        <v>k</v>
      </c>
      <c r="H157" s="693">
        <v>5.0000000000000001E-4</v>
      </c>
      <c r="I157" s="691">
        <v>3.0000000000000001E-3</v>
      </c>
      <c r="J157" s="691">
        <v>3.0000000000000001E-3</v>
      </c>
      <c r="K157" s="691">
        <v>3.0000000000000001E-3</v>
      </c>
      <c r="L157" s="691">
        <v>3.0000000000000001E-3</v>
      </c>
      <c r="N157" s="57"/>
      <c r="O157" s="57"/>
      <c r="P157" s="262"/>
      <c r="Q157" s="262"/>
      <c r="R157" s="262"/>
      <c r="S157" s="262"/>
      <c r="T157" s="262"/>
      <c r="U157" s="262"/>
      <c r="V157" s="260"/>
      <c r="W157" s="248"/>
      <c r="X157" s="240"/>
      <c r="Y157" s="240"/>
      <c r="Z157" s="240"/>
    </row>
    <row r="158" spans="1:26" s="75" customFormat="1" ht="12" customHeight="1" outlineLevel="1" x14ac:dyDescent="0.25">
      <c r="A158" s="238"/>
      <c r="B158" s="239"/>
      <c r="C158" s="249"/>
      <c r="D158" s="249"/>
      <c r="E158" s="249"/>
      <c r="F158" s="257"/>
      <c r="G158" s="261" t="str">
        <f t="shared" si="2"/>
        <v>v</v>
      </c>
      <c r="H158" s="693">
        <v>5.0000000000000001E-4</v>
      </c>
      <c r="I158" s="691">
        <v>3.0000000000000001E-3</v>
      </c>
      <c r="J158" s="691">
        <v>3.0000000000000001E-3</v>
      </c>
      <c r="K158" s="691">
        <v>3.0000000000000001E-3</v>
      </c>
      <c r="L158" s="691">
        <v>3.0000000000000001E-3</v>
      </c>
      <c r="N158" s="57"/>
      <c r="O158" s="57"/>
      <c r="P158" s="262"/>
      <c r="Q158" s="262"/>
      <c r="R158" s="262"/>
      <c r="S158" s="262"/>
      <c r="T158" s="262"/>
      <c r="U158" s="262"/>
      <c r="V158" s="260"/>
      <c r="W158" s="248"/>
      <c r="X158" s="240"/>
      <c r="Y158" s="240"/>
      <c r="Z158" s="240"/>
    </row>
    <row r="159" spans="1:26" s="75" customFormat="1" ht="12" customHeight="1" outlineLevel="1" x14ac:dyDescent="0.25">
      <c r="A159" s="238"/>
      <c r="B159" s="239"/>
      <c r="C159" s="249"/>
      <c r="D159" s="249"/>
      <c r="E159" s="249"/>
      <c r="F159" s="257"/>
      <c r="G159" s="261"/>
      <c r="H159" s="261"/>
      <c r="I159" s="261"/>
      <c r="J159" s="261"/>
      <c r="K159" s="261"/>
      <c r="L159" s="261"/>
      <c r="N159" s="57"/>
      <c r="O159" s="57"/>
      <c r="P159" s="262"/>
      <c r="Q159" s="262"/>
      <c r="R159" s="262"/>
      <c r="S159" s="262"/>
      <c r="T159" s="262"/>
      <c r="U159" s="262"/>
      <c r="V159" s="260"/>
      <c r="W159" s="248"/>
      <c r="X159" s="240"/>
      <c r="Y159" s="240"/>
      <c r="Z159" s="240"/>
    </row>
    <row r="160" spans="1:26" s="75" customFormat="1" ht="12.6" customHeight="1" outlineLevel="1" x14ac:dyDescent="0.25">
      <c r="A160" s="238"/>
      <c r="B160" s="239"/>
      <c r="C160" s="249"/>
      <c r="D160" s="249"/>
      <c r="E160" s="249"/>
      <c r="F160" s="257"/>
      <c r="G160" s="261"/>
      <c r="H160" s="261"/>
      <c r="I160" s="199"/>
      <c r="J160" s="57"/>
      <c r="K160" s="57"/>
      <c r="L160" s="57"/>
      <c r="M160" s="57"/>
      <c r="N160" s="57"/>
      <c r="O160" s="57"/>
      <c r="P160" s="262"/>
      <c r="Q160" s="262"/>
      <c r="R160" s="262"/>
      <c r="S160" s="262"/>
      <c r="T160" s="262"/>
      <c r="U160" s="262"/>
      <c r="V160" s="260"/>
      <c r="W160" s="248"/>
      <c r="X160" s="240"/>
      <c r="Y160" s="240"/>
      <c r="Z160" s="240"/>
    </row>
    <row r="161" spans="1:26" s="75" customFormat="1" ht="12" customHeight="1" outlineLevel="1" x14ac:dyDescent="0.25">
      <c r="A161" s="238"/>
      <c r="B161" s="239"/>
      <c r="C161" s="249"/>
      <c r="D161" s="249"/>
      <c r="E161" s="249"/>
      <c r="F161" s="257"/>
      <c r="G161" s="261" t="s">
        <v>368</v>
      </c>
      <c r="H161" s="261"/>
      <c r="I161" s="695"/>
      <c r="J161" s="696"/>
      <c r="K161" s="696"/>
      <c r="L161" s="696"/>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698" t="s">
        <v>79</v>
      </c>
      <c r="I162" s="699" t="s">
        <v>76</v>
      </c>
      <c r="J162" s="699" t="s">
        <v>370</v>
      </c>
      <c r="K162" s="700" t="s">
        <v>371</v>
      </c>
      <c r="M162" s="694"/>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G148</f>
        <v>w</v>
      </c>
      <c r="H163" s="692">
        <v>0.05</v>
      </c>
      <c r="I163" s="692">
        <v>0.04</v>
      </c>
      <c r="J163" s="692">
        <v>0.1</v>
      </c>
      <c r="K163" s="697">
        <f t="shared" ref="K163:K170" si="3">1-SUM(H163:J163)</f>
        <v>0.81</v>
      </c>
      <c r="M163" s="57"/>
      <c r="N163" s="57"/>
      <c r="O163" s="57"/>
      <c r="P163" s="262"/>
      <c r="Q163" s="262"/>
      <c r="R163" s="262"/>
      <c r="S163" s="262"/>
      <c r="T163" s="262"/>
      <c r="U163" s="262"/>
      <c r="V163" s="260"/>
      <c r="W163" s="248"/>
      <c r="X163" s="240"/>
      <c r="Y163" s="240"/>
      <c r="Z163" s="240"/>
    </row>
    <row r="164" spans="1:26" s="75" customFormat="1" ht="12" customHeight="1" outlineLevel="1" x14ac:dyDescent="0.25">
      <c r="A164" s="238"/>
      <c r="B164" s="239"/>
      <c r="C164" s="249"/>
      <c r="D164" s="249"/>
      <c r="E164" s="249"/>
      <c r="F164" s="257"/>
      <c r="G164" s="261" t="str">
        <f t="shared" ref="G164:G173" si="4">G149</f>
        <v>b</v>
      </c>
      <c r="H164" s="399">
        <v>0.05</v>
      </c>
      <c r="I164" s="399">
        <v>0.04</v>
      </c>
      <c r="J164" s="399">
        <v>0.1</v>
      </c>
      <c r="K164" s="400">
        <f t="shared" si="3"/>
        <v>0.81</v>
      </c>
      <c r="M164" s="57"/>
      <c r="N164" s="57"/>
      <c r="O164" s="57"/>
      <c r="P164" s="262"/>
      <c r="Q164" s="262"/>
      <c r="R164" s="262"/>
      <c r="S164" s="262"/>
      <c r="T164" s="262"/>
      <c r="U164" s="262"/>
      <c r="V164" s="260"/>
      <c r="W164" s="248"/>
      <c r="X164" s="240"/>
      <c r="Y164" s="240"/>
      <c r="Z164" s="240"/>
    </row>
    <row r="165" spans="1:26" s="75" customFormat="1" ht="12" customHeight="1" outlineLevel="1" x14ac:dyDescent="0.25">
      <c r="A165" s="238"/>
      <c r="B165" s="239"/>
      <c r="C165" s="249"/>
      <c r="D165" s="249"/>
      <c r="E165" s="249"/>
      <c r="F165" s="257"/>
      <c r="G165" s="261" t="str">
        <f t="shared" si="4"/>
        <v>o</v>
      </c>
      <c r="H165" s="399">
        <v>0.05</v>
      </c>
      <c r="I165" s="399">
        <v>0.04</v>
      </c>
      <c r="J165" s="399">
        <v>0.1</v>
      </c>
      <c r="K165" s="400">
        <f t="shared" si="3"/>
        <v>0.81</v>
      </c>
      <c r="M165" s="57"/>
      <c r="N165" s="57"/>
      <c r="O165" s="57"/>
      <c r="P165" s="262"/>
      <c r="Q165" s="262"/>
      <c r="R165" s="262"/>
      <c r="S165" s="262"/>
      <c r="T165" s="262"/>
      <c r="U165" s="262"/>
      <c r="V165" s="260"/>
      <c r="W165" s="248"/>
      <c r="X165" s="240"/>
      <c r="Y165" s="240"/>
      <c r="Z165" s="240"/>
    </row>
    <row r="166" spans="1:26" s="75" customFormat="1" ht="12" customHeight="1" outlineLevel="1" x14ac:dyDescent="0.25">
      <c r="A166" s="238"/>
      <c r="B166" s="239"/>
      <c r="C166" s="249"/>
      <c r="D166" s="249"/>
      <c r="E166" s="249"/>
      <c r="F166" s="257"/>
      <c r="G166" s="261" t="str">
        <f t="shared" si="4"/>
        <v>h</v>
      </c>
      <c r="H166" s="399">
        <v>0.05</v>
      </c>
      <c r="I166" s="399">
        <v>0.04</v>
      </c>
      <c r="J166" s="399">
        <v>0.1</v>
      </c>
      <c r="K166" s="400">
        <f t="shared" si="3"/>
        <v>0.81</v>
      </c>
      <c r="M166" s="57"/>
      <c r="N166" s="57"/>
      <c r="O166" s="57"/>
      <c r="P166" s="262"/>
      <c r="Q166" s="262"/>
      <c r="R166" s="262"/>
      <c r="S166" s="262"/>
      <c r="T166" s="262"/>
      <c r="U166" s="262"/>
      <c r="V166" s="260"/>
      <c r="W166" s="248"/>
      <c r="X166" s="240"/>
      <c r="Y166" s="240"/>
      <c r="Z166" s="240"/>
    </row>
    <row r="167" spans="1:26" s="75" customFormat="1" ht="12" customHeight="1" outlineLevel="1" x14ac:dyDescent="0.25">
      <c r="A167" s="238"/>
      <c r="B167" s="239"/>
      <c r="C167" s="249"/>
      <c r="D167" s="249"/>
      <c r="E167" s="249"/>
      <c r="F167" s="257"/>
      <c r="G167" s="261" t="str">
        <f t="shared" si="4"/>
        <v>z</v>
      </c>
      <c r="H167" s="399">
        <v>0.02</v>
      </c>
      <c r="I167" s="399">
        <v>0.03</v>
      </c>
      <c r="J167" s="399">
        <v>0.1</v>
      </c>
      <c r="K167" s="400">
        <f t="shared" si="3"/>
        <v>0.85</v>
      </c>
      <c r="M167" s="57"/>
      <c r="N167" s="57"/>
      <c r="O167" s="57"/>
      <c r="P167" s="262"/>
      <c r="Q167" s="262"/>
      <c r="R167" s="262"/>
      <c r="S167" s="262"/>
      <c r="T167" s="262"/>
      <c r="U167" s="262"/>
      <c r="V167" s="260"/>
      <c r="W167" s="248"/>
      <c r="X167" s="240"/>
      <c r="Y167" s="240"/>
      <c r="Z167" s="240"/>
    </row>
    <row r="168" spans="1:26" s="75" customFormat="1" ht="12" customHeight="1" outlineLevel="1" x14ac:dyDescent="0.25">
      <c r="A168" s="238"/>
      <c r="B168" s="239"/>
      <c r="C168" s="249"/>
      <c r="D168" s="249"/>
      <c r="E168" s="249"/>
      <c r="F168" s="257"/>
      <c r="G168" s="261" t="str">
        <f t="shared" si="4"/>
        <v>r</v>
      </c>
      <c r="H168" s="399">
        <v>0.02</v>
      </c>
      <c r="I168" s="399">
        <v>0.03</v>
      </c>
      <c r="J168" s="399">
        <v>0.1</v>
      </c>
      <c r="K168" s="400">
        <f t="shared" si="3"/>
        <v>0.85</v>
      </c>
      <c r="M168" s="57"/>
      <c r="N168" s="57"/>
      <c r="O168" s="57"/>
      <c r="P168" s="262"/>
      <c r="Q168" s="262"/>
      <c r="R168" s="262"/>
      <c r="S168" s="262"/>
      <c r="T168" s="262"/>
      <c r="U168" s="262"/>
      <c r="V168" s="260"/>
      <c r="W168" s="248"/>
      <c r="X168" s="240"/>
      <c r="Y168" s="240"/>
      <c r="Z168" s="240"/>
    </row>
    <row r="169" spans="1:26" s="75" customFormat="1" ht="12" customHeight="1" outlineLevel="1" x14ac:dyDescent="0.25">
      <c r="A169" s="238"/>
      <c r="B169" s="239"/>
      <c r="C169" s="249"/>
      <c r="D169" s="249"/>
      <c r="E169" s="249"/>
      <c r="F169" s="257"/>
      <c r="G169" s="261" t="str">
        <f t="shared" si="4"/>
        <v>l</v>
      </c>
      <c r="H169" s="399">
        <v>0.05</v>
      </c>
      <c r="I169" s="399">
        <v>0.05</v>
      </c>
      <c r="J169" s="399">
        <v>0.05</v>
      </c>
      <c r="K169" s="400">
        <f t="shared" si="3"/>
        <v>0.85</v>
      </c>
      <c r="M169" s="57"/>
      <c r="N169" s="57"/>
      <c r="O169" s="57"/>
      <c r="P169" s="262"/>
      <c r="Q169" s="262"/>
      <c r="R169" s="262"/>
      <c r="S169" s="262"/>
      <c r="T169" s="262"/>
      <c r="U169" s="262"/>
      <c r="V169" s="260"/>
      <c r="W169" s="248"/>
      <c r="X169" s="240"/>
      <c r="Y169" s="240"/>
      <c r="Z169" s="240"/>
    </row>
    <row r="170" spans="1:26" s="75" customFormat="1" ht="12" customHeight="1" outlineLevel="1" x14ac:dyDescent="0.25">
      <c r="A170" s="238"/>
      <c r="B170" s="239"/>
      <c r="C170" s="249"/>
      <c r="D170" s="249"/>
      <c r="E170" s="249"/>
      <c r="F170" s="257"/>
      <c r="G170" s="261" t="str">
        <f t="shared" si="4"/>
        <v>f</v>
      </c>
      <c r="H170" s="399">
        <v>0.05</v>
      </c>
      <c r="I170" s="399">
        <v>0.05</v>
      </c>
      <c r="J170" s="399">
        <v>0.05</v>
      </c>
      <c r="K170" s="400">
        <f t="shared" si="3"/>
        <v>0.85</v>
      </c>
      <c r="M170" s="57"/>
      <c r="N170" s="57"/>
      <c r="O170" s="57"/>
      <c r="P170" s="262"/>
      <c r="Q170" s="262"/>
      <c r="R170" s="262"/>
      <c r="S170" s="262"/>
      <c r="T170" s="262"/>
      <c r="U170" s="262"/>
      <c r="V170" s="260"/>
      <c r="W170" s="248"/>
      <c r="X170" s="240"/>
      <c r="Y170" s="240"/>
      <c r="Z170" s="240"/>
    </row>
    <row r="171" spans="1:26" s="75" customFormat="1" ht="12" customHeight="1" outlineLevel="1" x14ac:dyDescent="0.25">
      <c r="A171" s="238"/>
      <c r="B171" s="239"/>
      <c r="C171" s="249"/>
      <c r="D171" s="249"/>
      <c r="E171" s="249"/>
      <c r="F171" s="257"/>
      <c r="G171" s="261" t="str">
        <f t="shared" si="4"/>
        <v>i</v>
      </c>
      <c r="H171" s="399">
        <v>0.05</v>
      </c>
      <c r="I171" s="399">
        <v>0.05</v>
      </c>
      <c r="J171" s="399">
        <v>0.05</v>
      </c>
      <c r="K171" s="400">
        <f t="shared" ref="K171:K173" si="5">1-SUM(H171:J171)</f>
        <v>0.85</v>
      </c>
      <c r="M171" s="57"/>
      <c r="N171" s="57"/>
      <c r="O171" s="57"/>
      <c r="P171" s="262"/>
      <c r="Q171" s="262"/>
      <c r="R171" s="262"/>
      <c r="S171" s="262"/>
      <c r="T171" s="262"/>
      <c r="U171" s="262"/>
      <c r="V171" s="260"/>
      <c r="W171" s="248"/>
      <c r="X171" s="240"/>
      <c r="Y171" s="240"/>
      <c r="Z171" s="240"/>
    </row>
    <row r="172" spans="1:26" s="75" customFormat="1" ht="12" customHeight="1" outlineLevel="1" x14ac:dyDescent="0.25">
      <c r="A172" s="238"/>
      <c r="B172" s="239"/>
      <c r="C172" s="249"/>
      <c r="D172" s="249"/>
      <c r="E172" s="249"/>
      <c r="F172" s="257"/>
      <c r="G172" s="261" t="str">
        <f t="shared" si="4"/>
        <v>k</v>
      </c>
      <c r="H172" s="399">
        <v>0.05</v>
      </c>
      <c r="I172" s="399">
        <v>0.05</v>
      </c>
      <c r="J172" s="399">
        <v>0.05</v>
      </c>
      <c r="K172" s="400">
        <f t="shared" si="5"/>
        <v>0.85</v>
      </c>
      <c r="M172" s="57"/>
      <c r="N172" s="57"/>
      <c r="O172" s="57"/>
      <c r="P172" s="262"/>
      <c r="Q172" s="262"/>
      <c r="R172" s="262"/>
      <c r="S172" s="262"/>
      <c r="T172" s="262"/>
      <c r="U172" s="262"/>
      <c r="V172" s="260"/>
      <c r="W172" s="248"/>
      <c r="X172" s="240"/>
      <c r="Y172" s="240"/>
      <c r="Z172" s="240"/>
    </row>
    <row r="173" spans="1:26" s="75" customFormat="1" ht="12" customHeight="1" outlineLevel="1" x14ac:dyDescent="0.25">
      <c r="A173" s="238"/>
      <c r="B173" s="239"/>
      <c r="C173" s="249"/>
      <c r="D173" s="249"/>
      <c r="E173" s="249"/>
      <c r="F173" s="257"/>
      <c r="G173" s="261" t="str">
        <f t="shared" si="4"/>
        <v>v</v>
      </c>
      <c r="H173" s="399">
        <v>0.05</v>
      </c>
      <c r="I173" s="399">
        <v>0.05</v>
      </c>
      <c r="J173" s="399">
        <v>0.05</v>
      </c>
      <c r="K173" s="400">
        <f t="shared" si="5"/>
        <v>0.85</v>
      </c>
      <c r="M173" s="57"/>
      <c r="N173" s="57"/>
      <c r="O173" s="57"/>
      <c r="P173" s="262"/>
      <c r="Q173" s="262"/>
      <c r="R173" s="262"/>
      <c r="S173" s="262"/>
      <c r="T173" s="262"/>
      <c r="U173" s="262"/>
      <c r="V173" s="260"/>
      <c r="W173" s="248"/>
      <c r="X173" s="240"/>
      <c r="Y173" s="240"/>
      <c r="Z173" s="240"/>
    </row>
    <row r="174" spans="1:26" s="75" customFormat="1" ht="12" customHeight="1" outlineLevel="1" x14ac:dyDescent="0.25">
      <c r="A174" s="238"/>
      <c r="B174" s="239"/>
      <c r="C174" s="249"/>
      <c r="D174" s="249"/>
      <c r="E174" s="249"/>
      <c r="F174" s="257"/>
      <c r="G174" s="261"/>
      <c r="H174" s="261"/>
      <c r="I174" s="261"/>
      <c r="J174" s="261"/>
      <c r="K174" s="261"/>
      <c r="L174" s="261"/>
      <c r="M174" s="57"/>
      <c r="N174" s="57"/>
      <c r="O174" s="57"/>
      <c r="P174" s="262"/>
      <c r="Q174" s="262"/>
      <c r="R174" s="262"/>
      <c r="S174" s="262"/>
      <c r="T174" s="262"/>
      <c r="U174" s="262"/>
      <c r="V174" s="260"/>
      <c r="W174" s="248"/>
      <c r="X174" s="240"/>
      <c r="Y174" s="240"/>
      <c r="Z174" s="240"/>
    </row>
    <row r="175" spans="1:26" s="75" customFormat="1" ht="12" customHeight="1" outlineLevel="1" x14ac:dyDescent="0.25">
      <c r="A175" s="238"/>
      <c r="B175" s="239"/>
      <c r="C175" s="249"/>
      <c r="D175" s="249"/>
      <c r="E175" s="249"/>
      <c r="F175" s="257"/>
      <c r="G175" s="261"/>
      <c r="H175" s="261"/>
      <c r="I175" s="261"/>
      <c r="J175" s="261"/>
      <c r="K175" s="261"/>
      <c r="L175" s="261"/>
      <c r="M175" s="57"/>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c r="H176" s="261"/>
      <c r="I176" s="261"/>
      <c r="J176" s="261"/>
      <c r="K176" s="261"/>
      <c r="L176" s="261"/>
      <c r="M176" s="57"/>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c r="H177" s="261"/>
      <c r="I177" s="199"/>
      <c r="J177" s="57"/>
      <c r="K177" s="57"/>
      <c r="L177" s="57"/>
      <c r="M177" s="57"/>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
        <v>369</v>
      </c>
      <c r="H178" s="261"/>
      <c r="I178" s="199"/>
      <c r="J178" s="57"/>
      <c r="K178" s="57"/>
      <c r="L178" s="57"/>
      <c r="M178" s="57"/>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c r="H179" s="288" t="s">
        <v>79</v>
      </c>
      <c r="I179" s="401" t="s">
        <v>76</v>
      </c>
      <c r="J179" s="401" t="s">
        <v>370</v>
      </c>
      <c r="K179" s="401" t="s">
        <v>371</v>
      </c>
      <c r="M179" s="57"/>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t="str">
        <f>G163</f>
        <v>w</v>
      </c>
      <c r="H180" s="399">
        <v>80</v>
      </c>
      <c r="I180" s="399">
        <v>51</v>
      </c>
      <c r="J180" s="399">
        <v>45</v>
      </c>
      <c r="K180" s="399">
        <v>30</v>
      </c>
      <c r="M180" s="57"/>
      <c r="N180" s="57"/>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t="str">
        <f t="shared" ref="G181:G190" si="6">G164</f>
        <v>b</v>
      </c>
      <c r="H181" s="399">
        <v>80</v>
      </c>
      <c r="I181" s="399">
        <v>51</v>
      </c>
      <c r="J181" s="399">
        <v>45</v>
      </c>
      <c r="K181" s="399">
        <v>30</v>
      </c>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tr">
        <f t="shared" si="6"/>
        <v>o</v>
      </c>
      <c r="H182" s="399">
        <v>80</v>
      </c>
      <c r="I182" s="399">
        <v>51</v>
      </c>
      <c r="J182" s="399">
        <v>45</v>
      </c>
      <c r="K182" s="399">
        <v>30</v>
      </c>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t="str">
        <f t="shared" si="6"/>
        <v>h</v>
      </c>
      <c r="H183" s="399">
        <v>80</v>
      </c>
      <c r="I183" s="399">
        <v>51</v>
      </c>
      <c r="J183" s="399">
        <v>45</v>
      </c>
      <c r="K183" s="399">
        <v>30</v>
      </c>
      <c r="M183" s="57"/>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si="6"/>
        <v>z</v>
      </c>
      <c r="H184" s="399">
        <v>89</v>
      </c>
      <c r="I184" s="399">
        <v>68</v>
      </c>
      <c r="J184" s="399">
        <v>46</v>
      </c>
      <c r="K184" s="399">
        <v>33</v>
      </c>
      <c r="M184" s="57"/>
      <c r="N184" s="57"/>
      <c r="O184" s="57"/>
      <c r="P184" s="262"/>
      <c r="Q184" s="262"/>
      <c r="R184" s="262"/>
      <c r="S184" s="262"/>
      <c r="T184" s="262"/>
      <c r="U184" s="262"/>
      <c r="V184" s="260"/>
      <c r="W184" s="248"/>
      <c r="X184" s="240"/>
      <c r="Y184" s="240"/>
      <c r="Z184" s="240"/>
    </row>
    <row r="185" spans="1:26" s="75" customFormat="1" ht="12" customHeight="1" outlineLevel="1" x14ac:dyDescent="0.25">
      <c r="A185" s="238"/>
      <c r="B185" s="239"/>
      <c r="C185" s="249"/>
      <c r="D185" s="249"/>
      <c r="E185" s="249"/>
      <c r="F185" s="257"/>
      <c r="G185" s="261" t="str">
        <f t="shared" si="6"/>
        <v>r</v>
      </c>
      <c r="H185" s="399">
        <v>89</v>
      </c>
      <c r="I185" s="399">
        <v>68</v>
      </c>
      <c r="J185" s="399">
        <v>46</v>
      </c>
      <c r="K185" s="399">
        <v>33</v>
      </c>
      <c r="M185" s="57"/>
      <c r="N185" s="57"/>
      <c r="O185" s="57"/>
      <c r="P185" s="262"/>
      <c r="Q185" s="262"/>
      <c r="R185" s="262"/>
      <c r="S185" s="262"/>
      <c r="T185" s="262"/>
      <c r="U185" s="262"/>
      <c r="V185" s="260"/>
      <c r="W185" s="248"/>
      <c r="X185" s="240"/>
      <c r="Y185" s="240"/>
      <c r="Z185" s="240"/>
    </row>
    <row r="186" spans="1:26" s="75" customFormat="1" ht="12" customHeight="1" outlineLevel="1" x14ac:dyDescent="0.25">
      <c r="A186" s="238"/>
      <c r="B186" s="239"/>
      <c r="C186" s="249"/>
      <c r="D186" s="249"/>
      <c r="E186" s="249"/>
      <c r="F186" s="257"/>
      <c r="G186" s="261" t="str">
        <f t="shared" si="6"/>
        <v>l</v>
      </c>
      <c r="H186" s="399">
        <v>85</v>
      </c>
      <c r="I186" s="399">
        <v>65</v>
      </c>
      <c r="J186" s="399">
        <v>56</v>
      </c>
      <c r="K186" s="399">
        <v>43</v>
      </c>
      <c r="M186" s="57"/>
      <c r="N186" s="57"/>
      <c r="O186" s="57"/>
      <c r="P186" s="262"/>
      <c r="Q186" s="262"/>
      <c r="R186" s="262"/>
      <c r="S186" s="262"/>
      <c r="T186" s="262"/>
      <c r="U186" s="262"/>
      <c r="V186" s="260"/>
      <c r="W186" s="248"/>
      <c r="X186" s="240"/>
      <c r="Y186" s="240"/>
      <c r="Z186" s="240"/>
    </row>
    <row r="187" spans="1:26" s="75" customFormat="1" ht="12" customHeight="1" outlineLevel="1" x14ac:dyDescent="0.25">
      <c r="A187" s="238"/>
      <c r="B187" s="239"/>
      <c r="C187" s="249"/>
      <c r="D187" s="249"/>
      <c r="E187" s="249"/>
      <c r="F187" s="257"/>
      <c r="G187" s="261" t="str">
        <f t="shared" si="6"/>
        <v>f</v>
      </c>
      <c r="H187" s="399">
        <v>85</v>
      </c>
      <c r="I187" s="399">
        <v>65</v>
      </c>
      <c r="J187" s="399">
        <v>56</v>
      </c>
      <c r="K187" s="399">
        <v>43</v>
      </c>
      <c r="M187" s="57"/>
      <c r="N187" s="57"/>
      <c r="O187" s="57"/>
      <c r="P187" s="262"/>
      <c r="Q187" s="262"/>
      <c r="R187" s="262"/>
      <c r="S187" s="262"/>
      <c r="T187" s="262"/>
      <c r="U187" s="262"/>
      <c r="V187" s="260"/>
      <c r="W187" s="248"/>
      <c r="X187" s="240"/>
      <c r="Y187" s="240"/>
      <c r="Z187" s="240"/>
    </row>
    <row r="188" spans="1:26" s="75" customFormat="1" ht="12" customHeight="1" outlineLevel="1" x14ac:dyDescent="0.25">
      <c r="A188" s="238"/>
      <c r="B188" s="239"/>
      <c r="C188" s="249"/>
      <c r="D188" s="249"/>
      <c r="E188" s="249"/>
      <c r="F188" s="257"/>
      <c r="G188" s="261" t="str">
        <f t="shared" si="6"/>
        <v>i</v>
      </c>
      <c r="H188" s="399">
        <v>85</v>
      </c>
      <c r="I188" s="399">
        <v>65</v>
      </c>
      <c r="J188" s="399">
        <v>56</v>
      </c>
      <c r="K188" s="399">
        <v>43</v>
      </c>
      <c r="M188" s="57"/>
      <c r="N188" s="57"/>
      <c r="O188" s="57"/>
      <c r="P188" s="262"/>
      <c r="Q188" s="262"/>
      <c r="R188" s="262"/>
      <c r="S188" s="262"/>
      <c r="T188" s="262"/>
      <c r="U188" s="262"/>
      <c r="V188" s="260"/>
      <c r="W188" s="248"/>
      <c r="X188" s="240"/>
      <c r="Y188" s="240"/>
      <c r="Z188" s="240"/>
    </row>
    <row r="189" spans="1:26" s="75" customFormat="1" ht="12" customHeight="1" outlineLevel="1" x14ac:dyDescent="0.25">
      <c r="A189" s="238"/>
      <c r="B189" s="239"/>
      <c r="C189" s="249"/>
      <c r="D189" s="249"/>
      <c r="E189" s="249"/>
      <c r="F189" s="257"/>
      <c r="G189" s="261" t="str">
        <f t="shared" si="6"/>
        <v>k</v>
      </c>
      <c r="H189" s="399">
        <v>85</v>
      </c>
      <c r="I189" s="399">
        <v>65</v>
      </c>
      <c r="J189" s="399">
        <v>56</v>
      </c>
      <c r="K189" s="399">
        <v>43</v>
      </c>
      <c r="M189" s="57"/>
      <c r="N189" s="57"/>
      <c r="O189" s="57"/>
      <c r="P189" s="262"/>
      <c r="Q189" s="262"/>
      <c r="R189" s="262"/>
      <c r="S189" s="262"/>
      <c r="T189" s="262"/>
      <c r="U189" s="262"/>
      <c r="V189" s="260"/>
      <c r="W189" s="248"/>
      <c r="X189" s="240"/>
      <c r="Y189" s="240"/>
      <c r="Z189" s="240"/>
    </row>
    <row r="190" spans="1:26" s="75" customFormat="1" ht="12" customHeight="1" outlineLevel="1" x14ac:dyDescent="0.25">
      <c r="A190" s="238"/>
      <c r="B190" s="239"/>
      <c r="C190" s="249"/>
      <c r="D190" s="249"/>
      <c r="E190" s="249"/>
      <c r="F190" s="257"/>
      <c r="G190" s="261" t="str">
        <f t="shared" si="6"/>
        <v>v</v>
      </c>
      <c r="H190" s="399">
        <v>85</v>
      </c>
      <c r="I190" s="399">
        <v>65</v>
      </c>
      <c r="J190" s="399">
        <v>56</v>
      </c>
      <c r="K190" s="399">
        <v>43</v>
      </c>
      <c r="M190" s="57"/>
      <c r="N190" s="57"/>
      <c r="O190" s="57"/>
      <c r="P190" s="262"/>
      <c r="Q190" s="262"/>
      <c r="R190" s="262"/>
      <c r="S190" s="262"/>
      <c r="T190" s="262"/>
      <c r="U190" s="262"/>
      <c r="V190" s="260"/>
      <c r="W190" s="248"/>
      <c r="X190" s="240"/>
      <c r="Y190" s="240"/>
      <c r="Z190" s="240"/>
    </row>
    <row r="191" spans="1:26" s="75" customFormat="1" ht="12" customHeight="1" outlineLevel="1" x14ac:dyDescent="0.25">
      <c r="A191" s="238"/>
      <c r="B191" s="239"/>
      <c r="C191" s="249"/>
      <c r="D191" s="249"/>
      <c r="E191" s="249"/>
      <c r="F191" s="257"/>
      <c r="G191" s="261"/>
      <c r="M191" s="57"/>
      <c r="N191" s="57"/>
      <c r="O191" s="57"/>
      <c r="P191" s="262"/>
      <c r="Q191" s="262"/>
      <c r="R191" s="262"/>
      <c r="S191" s="262"/>
      <c r="T191" s="262"/>
      <c r="U191" s="262"/>
      <c r="V191" s="260"/>
      <c r="W191" s="248"/>
      <c r="X191" s="240"/>
      <c r="Y191" s="240"/>
      <c r="Z191" s="240"/>
    </row>
    <row r="192" spans="1:26" s="75" customFormat="1" ht="12" customHeight="1" outlineLevel="1" x14ac:dyDescent="0.25">
      <c r="A192" s="238"/>
      <c r="B192" s="239"/>
      <c r="C192" s="249"/>
      <c r="D192" s="249"/>
      <c r="E192" s="249"/>
      <c r="F192" s="257"/>
      <c r="G192" s="261"/>
      <c r="H192" s="261"/>
      <c r="I192" s="199"/>
      <c r="J192" s="57"/>
      <c r="K192" s="57"/>
      <c r="L192" s="57"/>
      <c r="M192" s="57"/>
      <c r="N192" s="57"/>
      <c r="O192" s="57"/>
      <c r="P192" s="262"/>
      <c r="Q192" s="262"/>
      <c r="R192" s="262"/>
      <c r="S192" s="262"/>
      <c r="T192" s="262"/>
      <c r="U192" s="262"/>
      <c r="V192" s="260"/>
      <c r="W192" s="248"/>
      <c r="X192" s="240"/>
      <c r="Y192" s="240"/>
      <c r="Z192" s="240"/>
    </row>
    <row r="193" spans="1:26" s="75" customFormat="1" ht="12" customHeight="1" outlineLevel="1" x14ac:dyDescent="0.25">
      <c r="A193" s="238"/>
      <c r="B193" s="239"/>
      <c r="C193" s="249"/>
      <c r="D193" s="249"/>
      <c r="E193" s="249"/>
      <c r="F193" s="257"/>
      <c r="G193" s="261"/>
      <c r="H193" s="261"/>
      <c r="I193" s="199"/>
      <c r="J193" s="57"/>
      <c r="K193" s="57"/>
      <c r="L193" s="57"/>
      <c r="M193" s="57"/>
      <c r="N193" s="57"/>
      <c r="O193" s="57"/>
      <c r="P193" s="262"/>
      <c r="Q193" s="262"/>
      <c r="R193" s="262"/>
      <c r="S193" s="262"/>
      <c r="T193" s="262"/>
      <c r="U193" s="262"/>
      <c r="V193" s="260"/>
      <c r="W193" s="248"/>
      <c r="X193" s="240"/>
      <c r="Y193" s="240"/>
      <c r="Z193" s="240"/>
    </row>
    <row r="194" spans="1:26" s="75" customFormat="1" ht="12" customHeight="1" outlineLevel="1" x14ac:dyDescent="0.25">
      <c r="A194" s="238"/>
      <c r="B194" s="239"/>
      <c r="C194" s="249"/>
      <c r="D194" s="249"/>
      <c r="E194" s="249"/>
      <c r="F194" s="257"/>
      <c r="G194" s="261"/>
      <c r="H194" s="261"/>
      <c r="I194" s="199"/>
      <c r="J194" s="57"/>
      <c r="K194" s="57"/>
      <c r="L194" s="57"/>
      <c r="M194" s="57"/>
      <c r="N194" s="57"/>
      <c r="O194" s="57"/>
      <c r="P194" s="262"/>
      <c r="Q194" s="262"/>
      <c r="R194" s="262"/>
      <c r="S194" s="262"/>
      <c r="T194" s="262"/>
      <c r="U194" s="262"/>
      <c r="V194" s="260"/>
      <c r="W194" s="248"/>
      <c r="X194" s="240"/>
      <c r="Y194" s="240"/>
      <c r="Z194" s="240"/>
    </row>
    <row r="195" spans="1:26" s="75" customFormat="1" ht="12" customHeight="1" outlineLevel="1" x14ac:dyDescent="0.25">
      <c r="A195" s="238"/>
      <c r="B195" s="239"/>
      <c r="C195" s="249"/>
      <c r="D195" s="249"/>
      <c r="E195" s="249"/>
      <c r="F195" s="257"/>
      <c r="G195" s="261"/>
      <c r="H195" s="261"/>
      <c r="I195" s="199"/>
      <c r="J195" s="57"/>
      <c r="K195" s="57"/>
      <c r="L195" s="57"/>
      <c r="M195" s="57"/>
      <c r="N195" s="57"/>
      <c r="O195" s="57"/>
      <c r="P195" s="262"/>
      <c r="Q195" s="262"/>
      <c r="R195" s="262"/>
      <c r="S195" s="262"/>
      <c r="T195" s="262"/>
      <c r="U195" s="262"/>
      <c r="V195" s="260"/>
      <c r="W195" s="248"/>
      <c r="X195" s="240"/>
      <c r="Y195" s="240"/>
      <c r="Z195" s="240"/>
    </row>
    <row r="196" spans="1:26" s="75" customFormat="1" ht="12" customHeight="1" outlineLevel="1" x14ac:dyDescent="0.25">
      <c r="A196" s="238"/>
      <c r="B196" s="239"/>
      <c r="C196" s="249"/>
      <c r="D196" s="249"/>
      <c r="E196" s="249"/>
      <c r="F196" s="257"/>
      <c r="G196" s="261"/>
      <c r="H196" s="261"/>
      <c r="I196" s="199"/>
      <c r="J196" s="57"/>
      <c r="K196" s="57"/>
      <c r="L196" s="57"/>
      <c r="M196" s="57"/>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c r="H197" s="261"/>
      <c r="I197" s="199"/>
      <c r="J197" s="57"/>
      <c r="K197" s="57"/>
      <c r="L197" s="57"/>
      <c r="M197" s="57"/>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c r="H198" s="261"/>
      <c r="I198" s="199"/>
      <c r="J198" s="57"/>
      <c r="K198" s="57"/>
      <c r="L198" s="57"/>
      <c r="M198" s="57"/>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65"/>
      <c r="G199" s="261"/>
      <c r="H199" s="261"/>
      <c r="I199" s="199"/>
      <c r="J199" s="54"/>
      <c r="K199" s="54"/>
      <c r="L199" s="54"/>
      <c r="M199" s="54"/>
      <c r="N199" s="54"/>
      <c r="O199" s="54"/>
      <c r="P199" s="262"/>
      <c r="Q199" s="262"/>
      <c r="R199" s="262"/>
      <c r="S199" s="262"/>
      <c r="T199" s="262"/>
      <c r="U199" s="262"/>
      <c r="V199" s="260"/>
      <c r="W199" s="248"/>
      <c r="X199" s="240"/>
      <c r="Y199" s="240"/>
      <c r="Z199" s="240"/>
    </row>
    <row r="200" spans="1:26" s="75" customFormat="1" ht="5.0999999999999996" customHeight="1" outlineLevel="1" x14ac:dyDescent="0.25">
      <c r="A200" s="238"/>
      <c r="B200" s="239"/>
      <c r="C200" s="249"/>
      <c r="D200" s="249"/>
      <c r="E200" s="249"/>
      <c r="F200" s="264"/>
      <c r="G200" s="267"/>
      <c r="H200" s="267"/>
      <c r="I200" s="267"/>
      <c r="J200" s="268"/>
      <c r="K200" s="268"/>
      <c r="L200" s="268"/>
      <c r="M200" s="268"/>
      <c r="N200" s="268"/>
      <c r="O200" s="268"/>
      <c r="P200" s="268"/>
      <c r="Q200" s="268"/>
      <c r="R200" s="268"/>
      <c r="S200" s="268"/>
      <c r="T200" s="268"/>
      <c r="U200" s="268"/>
      <c r="V200" s="260"/>
      <c r="W200" s="248"/>
      <c r="X200" s="240"/>
      <c r="Y200" s="240"/>
      <c r="Z200" s="240"/>
    </row>
    <row r="201" spans="1:26" s="75" customFormat="1" ht="24.95" customHeight="1" outlineLevel="1" x14ac:dyDescent="0.25">
      <c r="A201" s="238"/>
      <c r="B201" s="239"/>
      <c r="C201" s="269"/>
      <c r="D201" s="269"/>
      <c r="E201" s="269"/>
      <c r="F201" s="269"/>
      <c r="G201" s="270" t="str">
        <f>G54</f>
        <v>HARVEST INDEX &amp; STUBBLE PRODUCTION</v>
      </c>
      <c r="H201" s="269"/>
      <c r="I201" s="269"/>
      <c r="J201" s="269"/>
      <c r="K201" s="269"/>
      <c r="L201" s="269"/>
      <c r="M201" s="269"/>
      <c r="N201" s="269"/>
      <c r="O201" s="269"/>
      <c r="P201" s="269"/>
      <c r="Q201" s="269"/>
      <c r="R201" s="269"/>
      <c r="S201" s="269"/>
      <c r="T201" s="269"/>
      <c r="U201" s="269"/>
      <c r="V201" s="269"/>
      <c r="W201" s="271" t="s">
        <v>24</v>
      </c>
      <c r="X201" s="240"/>
      <c r="Y201" s="240"/>
      <c r="Z201" s="240"/>
    </row>
    <row r="202" spans="1:26" s="75" customFormat="1" ht="12" customHeight="1" outlineLevel="1" x14ac:dyDescent="0.25">
      <c r="A202" s="238"/>
      <c r="B202" s="239"/>
      <c r="C202" s="239"/>
      <c r="D202" s="239"/>
      <c r="E202" s="239"/>
      <c r="F202" s="240"/>
      <c r="G202" s="240"/>
      <c r="H202" s="240"/>
      <c r="I202" s="240"/>
      <c r="J202" s="240"/>
      <c r="K202" s="240"/>
      <c r="L202" s="240"/>
      <c r="M202" s="240"/>
      <c r="N202" s="240"/>
      <c r="O202" s="240"/>
      <c r="P202" s="240"/>
      <c r="Q202" s="240"/>
      <c r="R202" s="240"/>
      <c r="S202" s="240"/>
      <c r="T202" s="240"/>
      <c r="U202" s="240"/>
      <c r="V202" s="240"/>
      <c r="W202" s="240"/>
      <c r="X202" s="240"/>
      <c r="Y202" s="240"/>
      <c r="Z202"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4" sqref="A4"/>
    </sheetView>
  </sheetViews>
  <sheetFormatPr defaultColWidth="8.85546875" defaultRowHeight="15" x14ac:dyDescent="0.25"/>
  <cols>
    <col min="1" max="1" width="31.28515625" style="69" bestFit="1" customWidth="1"/>
    <col min="2" max="16384" width="8.85546875" style="69"/>
  </cols>
  <sheetData>
    <row r="2" spans="1:2" x14ac:dyDescent="0.25">
      <c r="A2" s="71" t="s">
        <v>104</v>
      </c>
      <c r="B2" s="338">
        <v>1500000</v>
      </c>
    </row>
    <row r="4" spans="1:2" x14ac:dyDescent="0.25">
      <c r="A4" s="69" t="s">
        <v>459</v>
      </c>
      <c r="B4" s="408">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463</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464</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937</v>
      </c>
      <c r="H16" s="54"/>
      <c r="I16" s="741" t="s">
        <v>465</v>
      </c>
      <c r="K16" s="741" t="s">
        <v>1039</v>
      </c>
      <c r="L16" s="54"/>
      <c r="M16" s="741" t="s">
        <v>943</v>
      </c>
      <c r="N16" s="54"/>
      <c r="O16" s="741" t="s">
        <v>944</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466</v>
      </c>
      <c r="H17" s="54"/>
      <c r="I17" s="54" t="s">
        <v>466</v>
      </c>
      <c r="J17" s="226"/>
      <c r="K17" s="54" t="s">
        <v>1040</v>
      </c>
      <c r="L17" s="54"/>
      <c r="M17" s="54" t="s">
        <v>942</v>
      </c>
      <c r="N17" s="54"/>
      <c r="O17" s="54" t="s">
        <v>945</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328</vt:i4>
      </vt:variant>
    </vt:vector>
  </HeadingPairs>
  <TitlesOfParts>
    <vt:vector size="343"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Stubble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Stubble!clover_propn_in_sward_stubble</vt:lpstr>
      <vt:lpstr>Stubble!component_dmd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Stubble!harvest_index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General!i_date_node_zm</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Stubble!i_hr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General!i_season_id_date_z</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Stubble!i_stub_landuse_idx</vt:lpstr>
      <vt:lpstr>Stubble!i_stub_me_eff_gainlose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Stubble!proportion_grain_harv</vt:lpstr>
      <vt:lpstr>Stubble!quality_deterioration</vt:lpstr>
      <vt:lpstr>Stubble!quantity_deterioration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Stubble!step_size</vt:lpstr>
      <vt:lpstr>storage_cost_date</vt:lpstr>
      <vt:lpstr>storage_type</vt:lpstr>
      <vt:lpstr>Stubble!stub_cat_idx</vt:lpstr>
      <vt:lpstr>Stubble!stub_cat_prop</vt:lpstr>
      <vt:lpstr>Stubble!stub_cat_qual</vt:lpstr>
      <vt:lpstr>Mach!stub_handling_date</vt:lpstr>
      <vt:lpstr>Mach!stub_handling_length</vt:lpstr>
      <vt:lpstr>Stubble!stubble_handling</vt:lpstr>
      <vt:lpstr>super</vt:lpstr>
      <vt:lpstr>tax</vt:lpstr>
      <vt:lpstr>Sheep!TI.PeriodDate</vt:lpstr>
      <vt:lpstr>Sheep!TI.PeriodLen</vt:lpstr>
      <vt:lpstr>Mach!tillage_maint_lmu_adj</vt:lpstr>
      <vt:lpstr>time_between_pad</vt:lpstr>
      <vt:lpstr>time_fill_feeder</vt:lpstr>
      <vt:lpstr>Annual!Trampling</vt:lpstr>
      <vt:lpstr>Stubble!trampling</vt:lpstr>
      <vt:lpstr>user_crop_rot</vt:lpstr>
      <vt:lpstr>variable_crop_monitoring</vt:lpstr>
      <vt:lpstr>Crop!yield_by_lmu</vt:lpstr>
      <vt:lpstr>Crop!yield_penalty_dry</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2021-08-24T02:40:25Z</dcterms:modified>
</cp:coreProperties>
</file>