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5DFBCA05-CBBE-4EFE-AA88-A865F8167B74}" xr6:coauthVersionLast="45" xr6:coauthVersionMax="46" xr10:uidLastSave="{00000000-0000-0000-0000-000000000000}"/>
  <bookViews>
    <workbookView xWindow="-120" yWindow="-120" windowWidth="29040" windowHeight="158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StructuralSA!$K$111</definedName>
    <definedName name="i_adjp_cfw_initial_w1" localSheetId="2">StructuralSA!$P$111:$P$113</definedName>
    <definedName name="i_adjp_cfw_initial_w3" localSheetId="2">StructuralSA!$U$111:$U$113</definedName>
    <definedName name="i_adjp_fd_initial_w0" localSheetId="2">StructuralSA!$L$111</definedName>
    <definedName name="i_adjp_fd_initial_w1" localSheetId="2">StructuralSA!$Q$111:$Q$113</definedName>
    <definedName name="i_adjp_fd_initial_w3" localSheetId="2">StructuralSA!$V$111:$V$113</definedName>
    <definedName name="i_adjp_fl_initial_w0" localSheetId="2">StructuralSA!$M$111</definedName>
    <definedName name="i_adjp_fl_initial_w1" localSheetId="2">StructuralSA!$R$111:$R$113</definedName>
    <definedName name="i_adjp_fl_initial_w3" localSheetId="2">StructuralSA!$W$111:$W$113</definedName>
    <definedName name="i_adjp_lw_initial_w0" localSheetId="2">StructuralSA!$J$111</definedName>
    <definedName name="i_adjp_lw_initial_w1" localSheetId="2">StructuralSA!$O$111:$O$113</definedName>
    <definedName name="i_adjp_lw_initial_w3" localSheetId="2">StructuralSA!$T$111:$T$113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StructuralSA!$Q$52</definedName>
    <definedName name="i_condensefvp_type3">StructuralSA!$Q$64</definedName>
    <definedName name="i_d_pos">Stock!$I$56</definedName>
    <definedName name="i_date_assetvalue" localSheetId="0">General!$I$68</definedName>
    <definedName name="i_density_n0" localSheetId="2">StructuralSA!$K$99</definedName>
    <definedName name="i_density_n1" localSheetId="2">StructuralSA!$M$99:$M$105</definedName>
    <definedName name="i_density_n3" localSheetId="2">StructuralSA!$Q$99:$Q$106</definedName>
    <definedName name="i_dvp_mask_f1">StructuralSA!$J$54:$O$54</definedName>
    <definedName name="i_dvp_mask_f3">StructuralSA!$J$66:$M$66</definedName>
    <definedName name="i_e0_pos">Stock!$I$57</definedName>
    <definedName name="i_e1_pos">Stock!$I$58</definedName>
    <definedName name="i_feedsupply_itn_max">Stock!$I$80</definedName>
    <definedName name="i_fvp_is_rdvp_f1">StructuralSA!$J$55:$O$55</definedName>
    <definedName name="i_fvp_mask_dams">StructuralSA!$J$52:$O$52</definedName>
    <definedName name="i_fvp_mask_offs">StructuralSA!$J$64:$M$64</definedName>
    <definedName name="i_fvp_type1">StructuralSA!$J$53:$O$53</definedName>
    <definedName name="i_fvp_type3">StructuralSA!$J$65:$M$65</definedName>
    <definedName name="i_fvp4_date_i">StructuralSA!$O$56:$O$57</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StructuralSA!$J$94</definedName>
    <definedName name="i_n_pos">Stock!$I$63</definedName>
    <definedName name="i_n_r1type">Stock!$L$214</definedName>
    <definedName name="i_n0_len">StructuralSA!$J$93</definedName>
    <definedName name="i_n0_matrix_len">StructuralSA!$J$95</definedName>
    <definedName name="i_n1_len">StructuralSA!$L$93</definedName>
    <definedName name="i_n1_matrix_len">StructuralSA!$L$95</definedName>
    <definedName name="i_n2_len">StructuralSA!$L$93</definedName>
    <definedName name="i_n3_len">StructuralSA!$P$93</definedName>
    <definedName name="i_n3_matrix_len">StructuralSA!$P$95</definedName>
    <definedName name="i_numbers_min_b1">Stock!$L$164:$V$164</definedName>
    <definedName name="i_nut_spread_n0" localSheetId="2">StructuralSA!$J$99</definedName>
    <definedName name="i_nut_spread_n1" localSheetId="2">StructuralSA!$L$99:$L$105</definedName>
    <definedName name="i_nut_spread_n3" localSheetId="2">StructuralSA!$P$99:$P$106</definedName>
    <definedName name="i_p_pos">Stock!$I$64</definedName>
    <definedName name="i_prejoin_offset">Stock!$I$74</definedName>
    <definedName name="i_progeny_w2_len">StructuralSA!$O$91</definedName>
    <definedName name="i_sim_periods_year">Stock!$I$70</definedName>
    <definedName name="i_transfer_exists_tg1">Stock!$K$127:$N$129</definedName>
    <definedName name="i_w_idx_sire">OFFSET(Stock!#REF!,0,0,StructuralSA!$J$91,1)</definedName>
    <definedName name="i_w_pos">Stock!$I$65</definedName>
    <definedName name="i_w_start_len1">StructuralSA!$L$92</definedName>
    <definedName name="i_w_start_len3">StructuralSA!$P$92</definedName>
    <definedName name="i_w0_len">StructuralSA!$J$91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StructuralSA!$J$59:$L$59</definedName>
    <definedName name="rev_create" localSheetId="2">StructuralSA!$I$132</definedName>
    <definedName name="rev_number" localSheetId="2">StructuralSA!$I$134</definedName>
    <definedName name="rev_trait_inc" localSheetId="2">StructuralSA!$I$138:$I$143</definedName>
    <definedName name="rev_trait_name" localSheetId="2">StructuralSA!$H$138:$H$143</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4" i="25" l="1"/>
  <c r="C150" i="25"/>
  <c r="C149" i="25"/>
  <c r="C148" i="25"/>
  <c r="C147" i="25"/>
  <c r="C146" i="25"/>
  <c r="C145" i="25"/>
  <c r="C144" i="25"/>
  <c r="C143" i="25"/>
  <c r="C142" i="25"/>
  <c r="C141" i="25"/>
  <c r="C140" i="25"/>
  <c r="C139" i="25"/>
  <c r="C138" i="25"/>
  <c r="C137" i="25"/>
  <c r="C136" i="25"/>
  <c r="C135" i="25"/>
  <c r="C132" i="25"/>
  <c r="C131" i="25"/>
  <c r="C128" i="25"/>
  <c r="C127" i="25"/>
  <c r="C126" i="25"/>
  <c r="C125" i="25"/>
  <c r="C122" i="25"/>
  <c r="C121" i="25"/>
  <c r="C120" i="25"/>
  <c r="H40" i="25" l="1"/>
  <c r="C60" i="25"/>
  <c r="C44" i="25"/>
  <c r="C43" i="25"/>
  <c r="C84" i="25"/>
  <c r="C83" i="25"/>
  <c r="H80" i="25"/>
  <c r="C119" i="25"/>
  <c r="C118" i="25"/>
  <c r="C117" i="25"/>
  <c r="C116" i="25"/>
  <c r="C115" i="25"/>
  <c r="C114" i="25"/>
  <c r="C113" i="25"/>
  <c r="C112" i="25"/>
  <c r="C111" i="25"/>
  <c r="C110" i="25"/>
  <c r="C109" i="25"/>
  <c r="C106" i="25"/>
  <c r="C105" i="25"/>
  <c r="C104" i="25"/>
  <c r="C103" i="25"/>
  <c r="C51" i="25"/>
  <c r="C50" i="25"/>
  <c r="C96" i="25"/>
  <c r="C95" i="25"/>
  <c r="C94" i="25"/>
  <c r="C93" i="25"/>
  <c r="C92" i="25"/>
  <c r="C91" i="25"/>
  <c r="C90" i="25"/>
  <c r="C47" i="25"/>
  <c r="C46" i="25"/>
  <c r="C45" i="25"/>
  <c r="C42" i="25"/>
  <c r="C41" i="25"/>
  <c r="C38" i="25"/>
  <c r="C37" i="25"/>
  <c r="C36" i="25"/>
  <c r="C102" i="25"/>
  <c r="C101" i="25"/>
  <c r="C100" i="25"/>
  <c r="C99" i="25"/>
  <c r="C98" i="25"/>
  <c r="C97" i="25"/>
  <c r="C87" i="25"/>
  <c r="C86" i="25"/>
  <c r="C85" i="25"/>
  <c r="C82" i="25"/>
  <c r="C81" i="25"/>
  <c r="C78" i="25"/>
  <c r="C77" i="25"/>
  <c r="C76" i="25"/>
  <c r="C65" i="25"/>
  <c r="C61" i="25"/>
  <c r="C59" i="25"/>
  <c r="C58" i="25"/>
  <c r="C57" i="25"/>
  <c r="C56" i="25"/>
  <c r="C55" i="25"/>
  <c r="C54" i="25"/>
  <c r="C53" i="25"/>
  <c r="C75" i="12"/>
  <c r="C74" i="12"/>
  <c r="C73" i="12"/>
  <c r="C64" i="12"/>
  <c r="C63" i="12"/>
  <c r="C62" i="12"/>
  <c r="C61" i="12"/>
  <c r="C60" i="12"/>
  <c r="C59" i="12"/>
  <c r="C58" i="12"/>
  <c r="C57" i="12"/>
  <c r="C56" i="12"/>
  <c r="C55" i="12"/>
  <c r="C54" i="12"/>
  <c r="C53" i="12"/>
  <c r="C52" i="12"/>
  <c r="C75" i="25"/>
  <c r="C74" i="25"/>
  <c r="C73" i="25"/>
  <c r="C72" i="25"/>
  <c r="C71" i="25"/>
  <c r="C70" i="25"/>
  <c r="C69" i="25"/>
  <c r="C68" i="25"/>
  <c r="C67" i="25"/>
  <c r="C66" i="25"/>
  <c r="M65" i="25"/>
  <c r="L65" i="25"/>
  <c r="K65" i="25"/>
  <c r="Q64" i="25" s="1"/>
  <c r="J65" i="25"/>
  <c r="C64" i="25"/>
  <c r="C63" i="25"/>
  <c r="C62" i="25"/>
  <c r="O53" i="25"/>
  <c r="N53" i="25"/>
  <c r="M53" i="25"/>
  <c r="L59" i="25" s="1"/>
  <c r="L53" i="25"/>
  <c r="K59" i="25" s="1"/>
  <c r="K53" i="25"/>
  <c r="Q52" i="25" s="1"/>
  <c r="J53" i="25"/>
  <c r="C52" i="25"/>
  <c r="P94" i="25"/>
  <c r="P91" i="25" s="1"/>
  <c r="L94" i="25"/>
  <c r="L91" i="25" s="1"/>
  <c r="J92"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8" i="25" l="1"/>
  <c r="C39" i="25"/>
  <c r="C49" i="25" s="1"/>
  <c r="C107" i="25"/>
  <c r="C79" i="25" s="1"/>
  <c r="C15" i="25"/>
  <c r="C5" i="25"/>
  <c r="C14" i="25"/>
  <c r="J59" i="25"/>
  <c r="C130" i="25" l="1"/>
  <c r="C129" i="25"/>
  <c r="C123" i="25"/>
  <c r="C48" i="25"/>
  <c r="C89" i="25"/>
  <c r="C88" i="25"/>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V244" i="12"/>
  <c r="R244" i="12"/>
  <c r="R248" i="12"/>
  <c r="Q239" i="12"/>
  <c r="O235" i="12"/>
  <c r="O255" i="12" s="1"/>
  <c r="V264" i="12"/>
  <c r="M247" i="12"/>
  <c r="C69" i="12"/>
  <c r="Q248" i="12" l="1"/>
  <c r="T244" i="12"/>
  <c r="M249" i="12"/>
  <c r="S244" i="12"/>
  <c r="T248" i="12"/>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T249" i="12"/>
  <c r="T253" i="12"/>
  <c r="T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U249" i="12" l="1"/>
  <c r="V253" i="12"/>
  <c r="V254" i="12" s="1"/>
  <c r="S253" i="12"/>
  <c r="S254" i="12" s="1"/>
  <c r="R236" i="12"/>
  <c r="S236" i="12" s="1"/>
  <c r="S256" i="12" s="1"/>
  <c r="Q241" i="12"/>
  <c r="R241" i="12"/>
  <c r="R256"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M280" i="12" l="1"/>
  <c r="N214" i="12"/>
  <c r="H91"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Q46" authorId="0" shapeId="0" xr:uid="{412F9BCF-A223-4DBE-81B5-D4B1BD3DA51A}">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5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6"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5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58"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59"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63"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This is best if it is shearing to minimise the error in the wool growth.</t>
        </r>
      </text>
    </comment>
    <comment ref="H64"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5"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66"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9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9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9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8"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9"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32"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34"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7" authorId="0" shapeId="0" xr:uid="{FD0151C6-9F6F-4723-995E-804A9122F39A}">
      <text>
        <r>
          <rPr>
            <b/>
            <sz val="9"/>
            <color indexed="81"/>
            <rFont val="Tahoma"/>
            <charset val="1"/>
          </rPr>
          <t>Michael Young (21512438):</t>
        </r>
        <r>
          <rPr>
            <sz val="9"/>
            <color indexed="81"/>
            <rFont val="Tahoma"/>
            <charset val="1"/>
          </rPr>
          <t xml:space="preserve">
These can be controlled using SAV. When true these traits will be updated with the values from the std trial.</t>
        </r>
      </text>
    </comment>
    <comment ref="H142"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<sst xmlns="http://schemas.openxmlformats.org/spreadsheetml/2006/main" count="563" uniqueCount="315">
  <si>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</si>
  <si>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</si>
  <si>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</si>
  <si>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</si>
  <si>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</si>
  <si>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</si>
  <si>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</si>
  <si>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</si>
  <si>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</si>
  <si>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</si>
  <si>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</si>
  <si>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</si>
  <si>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</si>
  <si>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</si>
  <si>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</si>
  <si>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</si>
  <si>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</si>
  <si>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</si>
  <si>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</si>
  <si>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</si>
  <si>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</si>
  <si>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</si>
  <si>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</si>
  <si>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</si>
  <si>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</si>
  <si>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</si>
  <si>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</si>
  <si>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</si>
  <si>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</si>
  <si>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</si>
  <si>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</si>
  <si>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</si>
  <si>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</si>
  <si>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</si>
  <si>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</si>
  <si>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</si>
  <si>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</si>
  <si>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</si>
  <si>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</si>
  <si>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</si>
  <si>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</si>
  <si>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</si>
  <si>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</si>
  <si>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</si>
  <si>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</si>
  <si>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</si>
  <si>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</si>
  <si>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</si>
  <si>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</si>
  <si>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</si>
  <si>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</si>
  <si>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</si>
  <si>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</si>
  <si>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</si>
  <si>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</si>
  <si>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</si>
  <si>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</si>
  <si>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</si>
  <si>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</si>
  <si>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</si>
  <si>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</si>
  <si>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</si>
  <si>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</si>
  <si>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</si>
  <si>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</si>
  <si>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</si>
  <si>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</si>
  <si>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</si>
  <si>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</si>
  <si>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</si>
  <si>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</si>
  <si>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</si>
  <si>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</si>
  <si>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</si>
  <si>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</si>
  <si>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</si>
  <si>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</si>
  <si>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</si>
  <si>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</si>
  <si>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</si>
  <si>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</si>
  <si>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</si>
  <si>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</si>
  <si>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</si>
  <si>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</si>
  <si>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</si>
  <si>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</si>
  <si>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</si>
  <si>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</si>
  <si>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</si>
  <si>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</si>
  <si>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</si>
  <si>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</si>
  <si>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</si>
  <si>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</si>
  <si>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</si>
  <si>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</si>
  <si>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</si>
  <si>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</si>
  <si>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</si>
  <si>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</si>
  <si>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</si>
  <si>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</si>
  <si>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</si>
  <si>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</si>
  <si>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</si>
  <si>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</si>
  <si>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</si>
  <si>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</si>
  <si>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</si>
  <si>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</si>
  <si>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</si>
  <si>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</si>
  <si>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</si>
  <si>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</si>
  <si>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</si>
  <si>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</si>
  <si>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</si>
  <si>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</si>
  <si>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</si>
  <si>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</si>
  <si>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</si>
  <si>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</si>
  <si>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</si>
  <si>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</si>
  <si>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</si>
  <si>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</si>
  <si>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</si>
  <si>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</si>
  <si>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</si>
  <si>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</si>
  <si>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</si>
  <si>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</si>
  <si>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</si>
  <si>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</si>
  <si>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</si>
  <si>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</si>
  <si>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</si>
  <si>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</si>
  <si>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</si>
  <si>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</si>
  <si>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</si>
  <si>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</si>
  <si>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</si>
  <si>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</si>
  <si>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</si>
  <si>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</si>
  <si>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</si>
  <si>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</si>
  <si>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</si>
  <si>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</si>
  <si>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</si>
  <si>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</si>
  <si>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</si>
  <si>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</si>
  <si>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</si>
  <si>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</si>
  <si>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</si>
  <si>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</si>
  <si>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</si>
  <si>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</si>
  <si>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</si>
  <si>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</si>
  <si>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</si>
  <si>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</si>
  <si>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</si>
  <si>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</si>
  <si>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</si>
  <si>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</si>
  <si>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</si>
  <si>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</si>
  <si>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</si>
  <si>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</si>
  <si>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</si>
  <si>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</si>
  <si>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</si>
  <si>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</si>
  <si>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</si>
  <si>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</si>
  <si>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</si>
  <si>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</si>
  <si>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</si>
  <si>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</si>
  <si>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</si>
  <si>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</si>
  <si>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</si>
  <si>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</si>
  <si>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</si>
  <si>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</si>
  <si>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</si>
  <si>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</si>
  <si>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</si>
  <si>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</si>
  <si>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</si>
  <si>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</si>
  <si>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</si>
  <si>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</si>
  <si>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</si>
  <si>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</si>
  <si>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</si>
  <si>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</si>
  <si>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</si>
  <si>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</si>
  <si>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</si>
  <si>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</si>
  <si>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</si>
  <si>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</si>
  <si>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</si>
  <si>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</si>
  <si>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</si>
  <si>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</si>
  <si>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</si>
  <si>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</si>
  <si>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</si>
  <si>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</si>
  <si>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</si>
  <si>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</si>
  <si>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</si>
  <si>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</si>
  <si>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</si>
  <si>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</si>
  <si>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</si>
  <si>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</si>
  <si>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</si>
  <si>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</si>
  <si>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</si>
  <si>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</si>
  <si>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</si>
  <si>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</si>
  <si>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</si>
  <si>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</si>
  <si>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</si>
  <si>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</si>
  <si>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</si>
  <si>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</si>
  <si>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</si>
  <si>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</si>
  <si>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</si>
  <si>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</si>
  <si>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</si>
  <si>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</si>
  <si>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</si>
  <si>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</si>
  <si>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</si>
  <si>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</si>
  <si>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</si>
  <si>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</si>
  <si>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</si>
  <si>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</si>
  <si>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</si>
  <si>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</si>
  <si>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</si>
  <si>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</si>
  <si>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</si>
  <si>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</si>
  <si>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</si>
  <si>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</si>
  <si>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</si>
  <si>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</si>
  <si>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</si>
  <si>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</si>
  <si>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</si>
  <si>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</si>
  <si>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</si>
  <si>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</si>
  <si>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</si>
  <si>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</si>
  <si>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</si>
  <si>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</si>
  <si>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</si>
  <si>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</si>
  <si>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</si>
  <si>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</si>
  <si>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</si>
  <si>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</si>
  <si>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</si>
  <si>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</si>
  <si>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</si>
  <si>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</si>
  <si>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</si>
  <si>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</si>
  <si>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</si>
  <si>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</si>
  <si>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</si>
  <si>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25Apr21: Deleted range names i_w1_len &amp; w3
9Apr21: Fix formatting (box) around k2 cluster definition.
30Mar21: Added inputs for % dry and number dams mated
2: 17Jul20-Added structural inputs table
1: 1Apr19-Created the version control table</t>
  </si>
  <si>
    <t>25Apr21: Moved inputs from Property.xlsx
                   Moved FVP &amp; N inputs from Stock
1: 1Apr19-Created the version control table</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</si>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</sst>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4">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219075</xdr:colOff>
      <xdr:row>96</xdr:row>
      <xdr:rowOff>19050</xdr:rowOff>
    </xdr:from>
    <xdr:to>
      <xdr:col>24</xdr:col>
      <xdr:colOff>285750</xdr:colOff>
      <xdr:row>108</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opLeftCell="A35" workbookViewId="0">
      <selection activeCell="I62" sqref="I62:M62"/>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232</v>
      </c>
      <c r="I61" s="101" t="s">
        <v>262</v>
      </c>
      <c r="J61" s="101" t="s">
        <v>263</v>
      </c>
      <c r="K61" s="101" t="s">
        <v>264</v>
      </c>
      <c r="L61" s="101" t="s">
        <v>265</v>
      </c>
      <c r="M61" s="101" t="s">
        <v>281</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282</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215</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216</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12"/>
  <sheetViews>
    <sheetView topLeftCell="B267" workbookViewId="0">
      <selection activeCell="C305" sqref="C305"/>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44311.756953009302</v>
      </c>
      <c r="J18" s="185" t="s">
        <v>284</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0">
        <v>44300</v>
      </c>
      <c r="J21" s="188" t="s">
        <v>283</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266</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267</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268</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269</v>
      </c>
      <c r="M210" s="153" t="s">
        <v>270</v>
      </c>
      <c r="N210" s="153" t="s">
        <v>271</v>
      </c>
      <c r="O210" s="153" t="s">
        <v>272</v>
      </c>
      <c r="P210" s="153" t="s">
        <v>273</v>
      </c>
      <c r="Q210" s="153" t="s">
        <v>274</v>
      </c>
      <c r="R210" s="153" t="s">
        <v>275</v>
      </c>
      <c r="S210" s="153" t="s">
        <v>276</v>
      </c>
      <c r="T210" s="153" t="s">
        <v>277</v>
      </c>
      <c r="U210" s="153" t="s">
        <v>278</v>
      </c>
      <c r="V210" s="154" t="s">
        <v>279</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249</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280</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2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x14ac:dyDescent="0.25">
      <c r="A306" s="1"/>
      <c r="B306" s="1"/>
      <c r="C306" s="66"/>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x14ac:dyDescent="0.25">
      <c r="A307" s="1"/>
      <c r="B307" s="1"/>
      <c r="C307" s="66"/>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x14ac:dyDescent="0.25">
      <c r="A308" s="1"/>
      <c r="B308" s="1"/>
      <c r="C308" s="66"/>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x14ac:dyDescent="0.25">
      <c r="A309" s="1"/>
      <c r="B309" s="1"/>
      <c r="C309" s="66"/>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x14ac:dyDescent="0.25">
      <c r="A310" s="1"/>
      <c r="B310" s="1"/>
      <c r="C310" s="66"/>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x14ac:dyDescent="0.25">
      <c r="A311" s="1"/>
      <c r="B311" s="1"/>
      <c r="C311" s="66"/>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x14ac:dyDescent="0.25">
      <c r="C312"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outlinePr summaryBelow="0" summaryRight="0"/>
  </sheetPr>
  <dimension ref="A1:AB157"/>
  <sheetViews>
    <sheetView tabSelected="1" topLeftCell="A111" workbookViewId="0">
      <selection activeCell="L143" sqref="L143"/>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44311.763956365699</v>
      </c>
      <c r="J18" s="185" t="s">
        <v>285</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184" t="s">
        <v>244</v>
      </c>
      <c r="K45" s="184" t="s">
        <v>245</v>
      </c>
      <c r="L45" s="184" t="s">
        <v>98</v>
      </c>
      <c r="M45" s="184" t="s">
        <v>246</v>
      </c>
      <c r="N45" s="184" t="s">
        <v>99</v>
      </c>
      <c r="O45" s="184" t="s">
        <v>247</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184" t="s">
        <v>233</v>
      </c>
      <c r="K46" s="184" t="s">
        <v>234</v>
      </c>
      <c r="L46" s="184" t="s">
        <v>235</v>
      </c>
      <c r="M46" s="184" t="s">
        <v>236</v>
      </c>
      <c r="N46" s="184" t="s">
        <v>237</v>
      </c>
      <c r="O46" s="184" t="s">
        <v>243</v>
      </c>
      <c r="P46" s="184"/>
      <c r="Q46" s="184" t="s">
        <v>252</v>
      </c>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149" t="s">
        <v>45</v>
      </c>
      <c r="K47" s="149"/>
      <c r="L47" s="149" t="s">
        <v>45</v>
      </c>
      <c r="M47" s="149"/>
      <c r="N47" s="29"/>
      <c r="O47" s="29"/>
      <c r="P47" s="149" t="s">
        <v>45</v>
      </c>
      <c r="Q47" s="149"/>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250</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240</v>
      </c>
      <c r="I52" s="2" t="s">
        <v>242</v>
      </c>
      <c r="J52" s="31" t="b">
        <v>0</v>
      </c>
      <c r="K52" s="31" t="b">
        <v>1</v>
      </c>
      <c r="L52" s="31" t="b">
        <v>1</v>
      </c>
      <c r="M52" s="31" t="b">
        <v>1</v>
      </c>
      <c r="N52" s="31" t="b">
        <v>0</v>
      </c>
      <c r="O52" s="31" t="b">
        <v>0</v>
      </c>
      <c r="P52" s="2"/>
      <c r="Q52" s="31">
        <f>K53</f>
        <v>0</v>
      </c>
      <c r="R52" s="2"/>
      <c r="S52" s="2"/>
      <c r="T52" s="2"/>
      <c r="U52" s="2"/>
      <c r="V52" s="2"/>
      <c r="W52" s="2"/>
      <c r="X52" s="4"/>
      <c r="Y52" s="16"/>
      <c r="Z52" s="1"/>
      <c r="AA52" s="1"/>
      <c r="AB52" s="1"/>
    </row>
    <row r="53" spans="1:28" outlineLevel="3" x14ac:dyDescent="0.25">
      <c r="A53" s="1"/>
      <c r="B53" s="33"/>
      <c r="C53" s="73">
        <f t="shared" ref="C53:C61" si="1">INT($C$40)+3</f>
        <v>4</v>
      </c>
      <c r="D53" s="4"/>
      <c r="E53" s="5"/>
      <c r="F53" s="5"/>
      <c r="G53" s="4"/>
      <c r="H53" s="2" t="s">
        <v>251</v>
      </c>
      <c r="I53" s="2"/>
      <c r="J53" s="121">
        <f>COUNTIF($J$52:J52,TRUE)-1</f>
        <v>-1</v>
      </c>
      <c r="K53" s="121">
        <f>COUNTIF($J$52:K52,TRUE)-1</f>
        <v>0</v>
      </c>
      <c r="L53" s="121">
        <f>COUNTIF($J$52:L52,TRUE)-1</f>
        <v>1</v>
      </c>
      <c r="M53" s="121">
        <f>COUNTIF($J$52:M52,TRUE)-1</f>
        <v>2</v>
      </c>
      <c r="N53" s="121">
        <f>COUNTIF($J$52:N52,TRUE)-1</f>
        <v>2</v>
      </c>
      <c r="O53" s="121">
        <f>COUNTIF($J$52:O52,TRUE)-1</f>
        <v>2</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241</v>
      </c>
      <c r="I54" s="2" t="s">
        <v>242</v>
      </c>
      <c r="J54" s="31" t="b">
        <v>0</v>
      </c>
      <c r="K54" s="31" t="b">
        <v>1</v>
      </c>
      <c r="L54" s="31" t="b">
        <v>1</v>
      </c>
      <c r="M54" s="31" t="b">
        <v>1</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257</v>
      </c>
      <c r="I55" s="2"/>
      <c r="J55" s="31" t="b">
        <v>0</v>
      </c>
      <c r="K55" s="31" t="b">
        <v>1</v>
      </c>
      <c r="L55" s="31" t="b">
        <v>1</v>
      </c>
      <c r="M55" s="31" t="b">
        <v>1</v>
      </c>
      <c r="N55" s="31" t="b">
        <v>0</v>
      </c>
      <c r="O55" s="31" t="b">
        <v>0</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t="s">
        <v>248</v>
      </c>
      <c r="I56" s="2" t="s">
        <v>239</v>
      </c>
      <c r="J56" s="2"/>
      <c r="K56" s="2"/>
      <c r="L56" s="2"/>
      <c r="M56" s="2"/>
      <c r="N56" s="2"/>
      <c r="O56" s="146">
        <v>43755</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t="s">
        <v>238</v>
      </c>
      <c r="J57" s="2"/>
      <c r="K57" s="2"/>
      <c r="L57" s="2"/>
      <c r="M57" s="2"/>
      <c r="N57" s="2"/>
      <c r="O57" s="146">
        <v>43826</v>
      </c>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147"/>
      <c r="J58" s="148" t="s">
        <v>259</v>
      </c>
      <c r="K58" s="148" t="s">
        <v>260</v>
      </c>
      <c r="L58" s="148" t="s">
        <v>261</v>
      </c>
      <c r="M58" s="2"/>
      <c r="N58" s="2"/>
      <c r="O58" s="2"/>
      <c r="P58" s="2"/>
      <c r="Q58" s="2"/>
      <c r="R58" s="2"/>
      <c r="S58" s="2"/>
      <c r="T58" s="2"/>
      <c r="U58" s="2"/>
      <c r="V58" s="2"/>
      <c r="W58" s="2"/>
      <c r="X58" s="4"/>
      <c r="Y58" s="16"/>
      <c r="Z58" s="1"/>
      <c r="AA58" s="1"/>
      <c r="AB58" s="1"/>
    </row>
    <row r="59" spans="1:28" outlineLevel="3" x14ac:dyDescent="0.25">
      <c r="A59" s="1"/>
      <c r="B59" s="33"/>
      <c r="C59" s="73">
        <f t="shared" si="1"/>
        <v>4</v>
      </c>
      <c r="D59" s="4"/>
      <c r="E59" s="5"/>
      <c r="F59" s="5"/>
      <c r="G59" s="4"/>
      <c r="H59" s="2" t="s">
        <v>258</v>
      </c>
      <c r="I59" s="147"/>
      <c r="J59" s="31">
        <f>K53</f>
        <v>0</v>
      </c>
      <c r="K59" s="31">
        <f>L53</f>
        <v>1</v>
      </c>
      <c r="L59" s="31">
        <f>M53</f>
        <v>2</v>
      </c>
      <c r="M59" s="2"/>
      <c r="N59" s="2"/>
      <c r="O59" s="2"/>
      <c r="P59" s="2"/>
      <c r="Q59" s="2"/>
      <c r="R59" s="2"/>
      <c r="S59" s="2"/>
      <c r="T59" s="2"/>
      <c r="U59" s="2"/>
      <c r="V59" s="2"/>
      <c r="W59" s="2"/>
      <c r="X59" s="4"/>
      <c r="Y59" s="16"/>
      <c r="Z59" s="1"/>
      <c r="AA59" s="1"/>
      <c r="AB59" s="1"/>
    </row>
    <row r="60" spans="1:28" outlineLevel="3" x14ac:dyDescent="0.25">
      <c r="A60" s="1"/>
      <c r="B60" s="33"/>
      <c r="C60" s="73">
        <f t="shared" si="1"/>
        <v>4</v>
      </c>
      <c r="D60" s="4"/>
      <c r="E60" s="5"/>
      <c r="F60" s="5"/>
      <c r="G60" s="4"/>
      <c r="H60" s="2"/>
      <c r="I60" s="147"/>
      <c r="J60" s="148"/>
      <c r="K60" s="148"/>
      <c r="L60" s="148"/>
      <c r="M60" s="2"/>
      <c r="N60" s="2"/>
      <c r="O60" s="2"/>
      <c r="P60" s="2"/>
      <c r="Q60" s="2"/>
      <c r="R60" s="2"/>
      <c r="S60" s="2"/>
      <c r="T60" s="2"/>
      <c r="U60" s="2"/>
      <c r="V60" s="2"/>
      <c r="W60" s="2"/>
      <c r="X60" s="4"/>
      <c r="Y60" s="16"/>
      <c r="Z60" s="1"/>
      <c r="AA60" s="1"/>
      <c r="AB60" s="1"/>
    </row>
    <row r="61" spans="1:28" outlineLevel="3" x14ac:dyDescent="0.25">
      <c r="A61" s="1"/>
      <c r="B61" s="33"/>
      <c r="C61" s="73">
        <f t="shared" si="1"/>
        <v>4</v>
      </c>
      <c r="D61" s="4"/>
      <c r="E61" s="5"/>
      <c r="F61" s="5"/>
      <c r="G61" s="4"/>
      <c r="H61" s="2"/>
      <c r="I61" s="147"/>
      <c r="J61" s="148"/>
      <c r="K61" s="148"/>
      <c r="L61" s="148"/>
      <c r="M61" s="2"/>
      <c r="N61" s="2"/>
      <c r="O61" s="2"/>
      <c r="P61" s="2"/>
      <c r="Q61" s="2"/>
      <c r="R61" s="2"/>
      <c r="S61" s="2"/>
      <c r="T61" s="2"/>
      <c r="U61" s="2"/>
      <c r="V61" s="2"/>
      <c r="W61" s="2"/>
      <c r="X61" s="4"/>
      <c r="Y61" s="16"/>
      <c r="Z61" s="1"/>
      <c r="AA61" s="1"/>
      <c r="AB61" s="1"/>
    </row>
    <row r="62" spans="1:28" outlineLevel="2" x14ac:dyDescent="0.25">
      <c r="A62" s="1"/>
      <c r="B62" s="33"/>
      <c r="C62" s="73">
        <f>INT($C$40)+2</f>
        <v>3</v>
      </c>
      <c r="D62" s="4"/>
      <c r="E62" s="5"/>
      <c r="F62" s="5"/>
      <c r="G62" s="4"/>
      <c r="H62" s="100" t="s">
        <v>253</v>
      </c>
      <c r="I62" s="2"/>
      <c r="J62" s="2" t="s">
        <v>244</v>
      </c>
      <c r="K62" s="2" t="s">
        <v>254</v>
      </c>
      <c r="L62" s="2" t="s">
        <v>255</v>
      </c>
      <c r="M62" s="2" t="s">
        <v>256</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c r="I63" s="2"/>
      <c r="J63" s="2" t="s">
        <v>233</v>
      </c>
      <c r="K63" s="2" t="s">
        <v>234</v>
      </c>
      <c r="L63" s="2" t="s">
        <v>235</v>
      </c>
      <c r="M63" s="2" t="s">
        <v>236</v>
      </c>
      <c r="N63" s="2"/>
      <c r="O63" s="2"/>
      <c r="P63" s="2"/>
      <c r="Q63" s="2" t="s">
        <v>252</v>
      </c>
      <c r="R63" s="2"/>
      <c r="S63" s="2"/>
      <c r="T63" s="2"/>
      <c r="U63" s="2"/>
      <c r="V63" s="2"/>
      <c r="W63" s="2"/>
      <c r="X63" s="4"/>
      <c r="Y63" s="16"/>
      <c r="Z63" s="1"/>
      <c r="AA63" s="1"/>
      <c r="AB63" s="1"/>
    </row>
    <row r="64" spans="1:28" outlineLevel="3" x14ac:dyDescent="0.25">
      <c r="A64" s="1"/>
      <c r="B64" s="33"/>
      <c r="C64" s="73">
        <f>INT($C$40)+3</f>
        <v>4</v>
      </c>
      <c r="D64" s="4"/>
      <c r="E64" s="5"/>
      <c r="F64" s="5"/>
      <c r="G64" s="4"/>
      <c r="H64" s="2" t="s">
        <v>240</v>
      </c>
      <c r="I64" s="2" t="s">
        <v>242</v>
      </c>
      <c r="J64" s="31" t="b">
        <v>0</v>
      </c>
      <c r="K64" s="31" t="b">
        <v>1</v>
      </c>
      <c r="L64" s="31" t="b">
        <v>1</v>
      </c>
      <c r="M64" s="31" t="b">
        <v>1</v>
      </c>
      <c r="N64" s="2"/>
      <c r="O64" s="2"/>
      <c r="P64" s="2"/>
      <c r="Q64" s="31">
        <f>K65</f>
        <v>0</v>
      </c>
      <c r="R64" s="2"/>
      <c r="S64" s="2"/>
      <c r="T64" s="2"/>
      <c r="U64" s="2"/>
      <c r="V64" s="2"/>
      <c r="W64" s="2"/>
      <c r="X64" s="4"/>
      <c r="Y64" s="16"/>
      <c r="Z64" s="1"/>
      <c r="AA64" s="1"/>
      <c r="AB64" s="1"/>
    </row>
    <row r="65" spans="1:28" outlineLevel="3" x14ac:dyDescent="0.25">
      <c r="A65" s="1"/>
      <c r="B65" s="33"/>
      <c r="C65" s="73">
        <f>INT($C$40)+3</f>
        <v>4</v>
      </c>
      <c r="D65" s="4"/>
      <c r="E65" s="5"/>
      <c r="F65" s="5"/>
      <c r="G65" s="4"/>
      <c r="H65" s="2" t="s">
        <v>251</v>
      </c>
      <c r="I65" s="2"/>
      <c r="J65" s="121">
        <f>COUNTIF($J$64:J64,TRUE)-1</f>
        <v>-1</v>
      </c>
      <c r="K65" s="121">
        <f>COUNTIF($J$64:K64,TRUE)-1</f>
        <v>0</v>
      </c>
      <c r="L65" s="121">
        <f>COUNTIF($J$64:L64,TRUE)-1</f>
        <v>1</v>
      </c>
      <c r="M65" s="121">
        <f>COUNTIF($J$64:M64,TRUE)-1</f>
        <v>2</v>
      </c>
      <c r="N65" s="2"/>
      <c r="O65" s="2"/>
      <c r="P65" s="2"/>
      <c r="Q65" s="2"/>
      <c r="R65" s="2"/>
      <c r="S65" s="2"/>
      <c r="T65" s="2"/>
      <c r="U65" s="2"/>
      <c r="V65" s="2"/>
      <c r="W65" s="2"/>
      <c r="X65" s="4"/>
      <c r="Y65" s="16"/>
      <c r="Z65" s="1"/>
      <c r="AA65" s="1"/>
      <c r="AB65" s="1"/>
    </row>
    <row r="66" spans="1:28" outlineLevel="3" x14ac:dyDescent="0.25">
      <c r="A66" s="1"/>
      <c r="B66" s="33"/>
      <c r="C66" s="73">
        <f>INT(C$40+3)</f>
        <v>4</v>
      </c>
      <c r="D66" s="4"/>
      <c r="E66" s="5"/>
      <c r="F66" s="5"/>
      <c r="G66" s="4"/>
      <c r="H66" s="2" t="s">
        <v>241</v>
      </c>
      <c r="I66" s="2" t="s">
        <v>242</v>
      </c>
      <c r="J66" s="31" t="b">
        <v>0</v>
      </c>
      <c r="K66" s="31" t="b">
        <v>1</v>
      </c>
      <c r="L66" s="31" t="b">
        <v>0</v>
      </c>
      <c r="M66" s="31" t="b">
        <v>0</v>
      </c>
      <c r="N66" s="2"/>
      <c r="O66" s="2"/>
      <c r="P66" s="2"/>
      <c r="Q66" s="2"/>
      <c r="R66" s="2"/>
      <c r="S66" s="2"/>
      <c r="T66" s="2"/>
      <c r="U66" s="2"/>
      <c r="V66" s="2"/>
      <c r="W66" s="2"/>
      <c r="X66" s="4"/>
      <c r="Y66" s="16"/>
      <c r="Z66" s="1"/>
      <c r="AA66" s="1"/>
      <c r="AB66" s="1"/>
    </row>
    <row r="67" spans="1:28" outlineLevel="3" x14ac:dyDescent="0.25">
      <c r="A67" s="1"/>
      <c r="B67" s="33"/>
      <c r="C67" s="73">
        <f>INT(C$40+3)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3" x14ac:dyDescent="0.25">
      <c r="A68" s="1"/>
      <c r="B68" s="33"/>
      <c r="C68" s="73">
        <f>INT($C$40)+3</f>
        <v>4</v>
      </c>
      <c r="D68" s="4"/>
      <c r="E68" s="5"/>
      <c r="F68" s="5"/>
      <c r="G68" s="4"/>
      <c r="H68" s="2"/>
      <c r="I68" s="2"/>
      <c r="J68" s="2"/>
      <c r="K68" s="2"/>
      <c r="L68" s="2"/>
      <c r="M68" s="2"/>
      <c r="N68" s="2"/>
      <c r="O68" s="2"/>
      <c r="P68" s="2"/>
      <c r="Q68" s="2"/>
      <c r="R68" s="2"/>
      <c r="S68" s="2"/>
      <c r="T68" s="2"/>
      <c r="U68" s="2"/>
      <c r="V68" s="2"/>
      <c r="W68" s="2"/>
      <c r="X68" s="4"/>
      <c r="Y68" s="16"/>
      <c r="Z68" s="1"/>
      <c r="AA68" s="1"/>
      <c r="AB68" s="1"/>
    </row>
    <row r="69" spans="1:28" outlineLevel="3" x14ac:dyDescent="0.25">
      <c r="A69" s="1"/>
      <c r="B69" s="33"/>
      <c r="C69" s="73">
        <f>INT($C$40)+3</f>
        <v>4</v>
      </c>
      <c r="D69" s="4"/>
      <c r="E69" s="5"/>
      <c r="F69" s="5"/>
      <c r="G69" s="4"/>
      <c r="H69" s="2"/>
      <c r="I69" s="2"/>
      <c r="J69" s="2"/>
      <c r="K69" s="2"/>
      <c r="L69" s="2"/>
      <c r="M69" s="2"/>
      <c r="N69" s="2"/>
      <c r="O69" s="2"/>
      <c r="P69" s="2"/>
      <c r="Q69" s="190"/>
      <c r="R69" s="191"/>
      <c r="S69" s="191"/>
      <c r="T69" s="191"/>
      <c r="U69" s="191"/>
      <c r="V69" s="191"/>
      <c r="W69" s="192"/>
      <c r="X69" s="4"/>
      <c r="Y69" s="16"/>
      <c r="Z69" s="1"/>
      <c r="AA69" s="1"/>
      <c r="AB69" s="1"/>
    </row>
    <row r="70" spans="1:28" outlineLevel="3" x14ac:dyDescent="0.25">
      <c r="A70" s="1"/>
      <c r="B70" s="33"/>
      <c r="C70" s="73">
        <f>INT($C$40)+3</f>
        <v>4</v>
      </c>
      <c r="D70" s="4"/>
      <c r="E70" s="5"/>
      <c r="F70" s="5"/>
      <c r="G70" s="4"/>
      <c r="H70" s="2"/>
      <c r="I70" s="2"/>
      <c r="J70" s="2"/>
      <c r="K70" s="2"/>
      <c r="L70" s="2"/>
      <c r="M70" s="2"/>
      <c r="N70" s="2"/>
      <c r="O70" s="2"/>
      <c r="P70" s="2"/>
      <c r="Q70" s="2"/>
      <c r="R70" s="2"/>
      <c r="S70" s="2"/>
      <c r="T70" s="2"/>
      <c r="U70" s="2"/>
      <c r="V70" s="2"/>
      <c r="W70" s="2"/>
      <c r="X70" s="4"/>
      <c r="Y70" s="16"/>
      <c r="Z70" s="1"/>
      <c r="AA70" s="1"/>
      <c r="AB70" s="1"/>
    </row>
    <row r="71" spans="1:28" ht="5.0999999999999996" customHeight="1" outlineLevel="3" x14ac:dyDescent="0.25">
      <c r="A71" s="1"/>
      <c r="B71" s="33"/>
      <c r="C71" s="73">
        <f>INT($C$40)+3.005</f>
        <v>4.0049999999999999</v>
      </c>
      <c r="D71" s="4"/>
      <c r="E71" s="4"/>
      <c r="F71" s="4"/>
      <c r="G71" s="4"/>
      <c r="H71" s="83"/>
      <c r="I71" s="83"/>
      <c r="J71" s="83"/>
      <c r="K71" s="83"/>
      <c r="L71" s="83"/>
      <c r="M71" s="83"/>
      <c r="N71" s="83"/>
      <c r="O71" s="83"/>
      <c r="P71" s="83"/>
      <c r="Q71" s="83"/>
      <c r="R71" s="83"/>
      <c r="S71" s="83"/>
      <c r="T71" s="83"/>
      <c r="U71" s="83"/>
      <c r="V71" s="83"/>
      <c r="W71" s="83"/>
      <c r="X71" s="4" t="s">
        <v>3</v>
      </c>
      <c r="Y71" s="16"/>
      <c r="Z71" s="1"/>
      <c r="AA71" s="1"/>
      <c r="AB71" s="1"/>
    </row>
    <row r="72" spans="1:28" s="131" customFormat="1"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28" s="131" customFormat="1" ht="5.0999999999999996" customHeight="1" outlineLevel="1" x14ac:dyDescent="0.2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28" s="131" customFormat="1" ht="5.0999999999999996" customHeight="1" x14ac:dyDescent="0.2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28" s="131" customFormat="1" outlineLevel="2" x14ac:dyDescent="0.2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28" outlineLevel="2" x14ac:dyDescent="0.25">
      <c r="A76" s="1"/>
      <c r="B76" s="1"/>
      <c r="C76" s="73">
        <f>INT($C$80)+2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28" ht="5.0999999999999996" customHeight="1" thickBot="1" x14ac:dyDescent="0.3">
      <c r="A77" s="1"/>
      <c r="B77" s="20"/>
      <c r="C77" s="74">
        <f>INT($C$80)+0.005</f>
        <v>1.0049999999999999</v>
      </c>
      <c r="D77" s="20"/>
      <c r="E77" s="20"/>
      <c r="F77" s="20"/>
      <c r="G77" s="20"/>
      <c r="H77" s="20"/>
      <c r="I77" s="20"/>
      <c r="J77" s="20"/>
      <c r="K77" s="20"/>
      <c r="L77" s="20"/>
      <c r="M77" s="20"/>
      <c r="N77" s="20"/>
      <c r="O77" s="20"/>
      <c r="P77" s="20"/>
      <c r="Q77" s="20"/>
      <c r="R77" s="20"/>
      <c r="S77" s="20"/>
      <c r="T77" s="20"/>
      <c r="U77" s="20"/>
      <c r="V77" s="20"/>
      <c r="W77" s="20"/>
      <c r="X77" s="20"/>
      <c r="Y77" s="20"/>
      <c r="Z77" s="1"/>
      <c r="AA77" s="1"/>
      <c r="AB77" s="1"/>
    </row>
    <row r="78" spans="1:28" ht="5.0999999999999996" customHeight="1" outlineLevel="1" collapsed="1" x14ac:dyDescent="0.25">
      <c r="A78" s="1"/>
      <c r="B78" s="34" t="s">
        <v>21</v>
      </c>
      <c r="C78" s="75">
        <f>INT($C$80)+1.005</f>
        <v>2.0049999999999999</v>
      </c>
      <c r="D78" s="14"/>
      <c r="E78" s="14"/>
      <c r="F78" s="14"/>
      <c r="G78" s="14"/>
      <c r="H78" s="14"/>
      <c r="I78" s="14"/>
      <c r="J78" s="14"/>
      <c r="K78" s="14"/>
      <c r="L78" s="14"/>
      <c r="M78" s="14"/>
      <c r="N78" s="14"/>
      <c r="O78" s="14"/>
      <c r="P78" s="14"/>
      <c r="Q78" s="14"/>
      <c r="R78" s="14"/>
      <c r="S78" s="14"/>
      <c r="T78" s="14"/>
      <c r="U78" s="14"/>
      <c r="V78" s="14"/>
      <c r="W78" s="14"/>
      <c r="X78" s="14"/>
      <c r="Y78" s="15"/>
      <c r="Z78" s="1"/>
      <c r="AA78" s="1"/>
      <c r="AB78" s="1"/>
    </row>
    <row r="79" spans="1:28" hidden="1" outlineLevel="4" x14ac:dyDescent="0.25">
      <c r="A79" s="1"/>
      <c r="B79" s="33"/>
      <c r="C79" s="73">
        <f>INT(MAX($C$97:$C$115))+1</f>
        <v>8</v>
      </c>
      <c r="D79" s="3"/>
      <c r="E79" s="3"/>
      <c r="F79" s="3"/>
      <c r="G79" s="3"/>
      <c r="H79" s="27"/>
      <c r="I79" s="27"/>
      <c r="J79" s="27"/>
      <c r="K79" s="27"/>
      <c r="L79" s="27"/>
      <c r="M79" s="27"/>
      <c r="N79" s="27"/>
      <c r="O79" s="27"/>
      <c r="P79" s="27"/>
      <c r="Q79" s="27"/>
      <c r="R79" s="27"/>
      <c r="S79" s="27"/>
      <c r="T79" s="27"/>
      <c r="U79" s="27"/>
      <c r="V79" s="27"/>
      <c r="W79" s="27"/>
      <c r="X79" s="3"/>
      <c r="Y79" s="16"/>
      <c r="Z79" s="1"/>
      <c r="AA79" s="1"/>
      <c r="AB79" s="1"/>
    </row>
    <row r="80" spans="1:28" ht="18.75" x14ac:dyDescent="0.25">
      <c r="A80" s="1"/>
      <c r="B80" s="33"/>
      <c r="C80" s="73">
        <v>1.02</v>
      </c>
      <c r="D80" s="21"/>
      <c r="E80" s="24" t="s">
        <v>6</v>
      </c>
      <c r="F80" s="25"/>
      <c r="G80" s="12"/>
      <c r="H80" s="173" t="str">
        <f>COUNTIFS($B$1:$B80, "«")&amp;" Feed supply spreads and initial conditions for the generator (at weaning)"</f>
        <v>3 Feed supply spreads and initial conditions for the generator (at weaning)</v>
      </c>
      <c r="I80" s="6"/>
      <c r="J80" s="6"/>
      <c r="K80" s="6"/>
      <c r="L80" s="6"/>
      <c r="M80" s="6"/>
      <c r="N80" s="6"/>
      <c r="O80" s="6"/>
      <c r="P80" s="6"/>
      <c r="Q80" s="6"/>
      <c r="R80" s="6"/>
      <c r="S80" s="6"/>
      <c r="T80" s="6"/>
      <c r="U80" s="6"/>
      <c r="V80" s="6"/>
      <c r="W80" s="6"/>
      <c r="X80" s="10"/>
      <c r="Y80" s="16"/>
      <c r="Z80" s="1"/>
      <c r="AA80" s="1"/>
      <c r="AB80" s="1"/>
    </row>
    <row r="81" spans="1:28" ht="18.75" outlineLevel="1" x14ac:dyDescent="0.25">
      <c r="A81" s="1"/>
      <c r="B81" s="33"/>
      <c r="C81" s="73">
        <f>INT($C$80)+1.02</f>
        <v>2.02</v>
      </c>
      <c r="D81" s="21"/>
      <c r="E81" s="24" t="s">
        <v>10</v>
      </c>
      <c r="F81" s="28">
        <v>1</v>
      </c>
      <c r="G81" s="13"/>
      <c r="H81" s="8"/>
      <c r="I81" s="7"/>
      <c r="J81" s="7"/>
      <c r="K81" s="7"/>
      <c r="L81" s="7"/>
      <c r="M81" s="7"/>
      <c r="N81" s="7"/>
      <c r="O81" s="7"/>
      <c r="P81" s="7"/>
      <c r="Q81" s="7"/>
      <c r="R81" s="7"/>
      <c r="S81" s="7"/>
      <c r="T81" s="7"/>
      <c r="U81" s="7"/>
      <c r="V81" s="7"/>
      <c r="W81" s="7"/>
      <c r="X81" s="11"/>
      <c r="Y81" s="16"/>
      <c r="Z81" s="1"/>
      <c r="AA81" s="1"/>
      <c r="AB81" s="1"/>
    </row>
    <row r="82" spans="1:28" ht="5.0999999999999996" customHeight="1" outlineLevel="2" x14ac:dyDescent="0.25">
      <c r="A82" s="1"/>
      <c r="B82" s="33"/>
      <c r="C82" s="73">
        <f>INT($C$80)+2.005</f>
        <v>3.0049999999999999</v>
      </c>
      <c r="D82" s="3"/>
      <c r="E82" s="3"/>
      <c r="F82" s="3"/>
      <c r="G82" s="3"/>
      <c r="H82" s="3"/>
      <c r="I82" s="3"/>
      <c r="J82" s="3"/>
      <c r="K82" s="3"/>
      <c r="L82" s="3"/>
      <c r="M82" s="3"/>
      <c r="N82" s="3"/>
      <c r="O82" s="3"/>
      <c r="P82" s="3"/>
      <c r="Q82" s="3"/>
      <c r="R82" s="3"/>
      <c r="S82" s="3"/>
      <c r="T82" s="3"/>
      <c r="U82" s="3"/>
      <c r="V82" s="3"/>
      <c r="W82" s="3"/>
      <c r="X82" s="3"/>
      <c r="Y82" s="16"/>
      <c r="Z82" s="1"/>
      <c r="AA82" s="1"/>
      <c r="AB82" s="1"/>
    </row>
    <row r="83" spans="1:28" outlineLevel="3" x14ac:dyDescent="0.25">
      <c r="A83" s="1"/>
      <c r="B83" s="33"/>
      <c r="C83" s="73">
        <f>INT($C$80)+3</f>
        <v>4</v>
      </c>
      <c r="D83" s="3"/>
      <c r="E83" s="5"/>
      <c r="F83" s="5"/>
      <c r="G83" s="3"/>
      <c r="H83" s="30"/>
      <c r="I83" s="30"/>
      <c r="J83" s="30"/>
      <c r="K83" s="30"/>
      <c r="L83" s="30"/>
      <c r="M83" s="30"/>
      <c r="N83" s="30"/>
      <c r="O83" s="30"/>
      <c r="P83" s="30"/>
      <c r="Q83" s="30"/>
      <c r="R83" s="30"/>
      <c r="S83" s="30"/>
      <c r="T83" s="30"/>
      <c r="U83" s="30"/>
      <c r="V83" s="30"/>
      <c r="W83" s="30"/>
      <c r="X83" s="3"/>
      <c r="Y83" s="16"/>
      <c r="Z83" s="1"/>
      <c r="AA83" s="1"/>
      <c r="AB83" s="1"/>
    </row>
    <row r="84" spans="1:28" outlineLevel="3" x14ac:dyDescent="0.25">
      <c r="A84" s="1"/>
      <c r="B84" s="33"/>
      <c r="C84" s="73">
        <f>INT($C$80)+3</f>
        <v>4</v>
      </c>
      <c r="D84" s="3"/>
      <c r="E84" s="5"/>
      <c r="F84" s="5"/>
      <c r="G84" s="3"/>
      <c r="H84" s="29"/>
      <c r="I84" s="29"/>
      <c r="J84" s="149" t="s">
        <v>45</v>
      </c>
      <c r="K84" s="149"/>
      <c r="L84" s="149" t="s">
        <v>45</v>
      </c>
      <c r="M84" s="149"/>
      <c r="N84" s="29"/>
      <c r="O84" s="29"/>
      <c r="P84" s="149" t="s">
        <v>45</v>
      </c>
      <c r="Q84" s="149"/>
      <c r="R84" s="29"/>
      <c r="S84" s="29"/>
      <c r="T84" s="29"/>
      <c r="U84" s="29"/>
      <c r="V84" s="29"/>
      <c r="W84" s="29"/>
      <c r="X84" s="3"/>
      <c r="Y84" s="16"/>
      <c r="Z84" s="1"/>
      <c r="AA84" s="1"/>
      <c r="AB84" s="1"/>
    </row>
    <row r="85" spans="1:28" outlineLevel="2" x14ac:dyDescent="0.25">
      <c r="A85" s="1"/>
      <c r="B85" s="33"/>
      <c r="C85" s="73">
        <f>INT($C$80)+2</f>
        <v>3</v>
      </c>
      <c r="D85" s="3"/>
      <c r="E85" s="5"/>
      <c r="F85" s="5"/>
      <c r="G85" s="3"/>
      <c r="H85" s="29"/>
      <c r="I85" s="29"/>
      <c r="J85" s="149" t="s">
        <v>45</v>
      </c>
      <c r="K85" s="149"/>
      <c r="L85" s="149" t="s">
        <v>45</v>
      </c>
      <c r="M85" s="149"/>
      <c r="N85" s="29"/>
      <c r="O85" s="29"/>
      <c r="P85" s="149" t="s">
        <v>45</v>
      </c>
      <c r="Q85" s="149"/>
      <c r="R85" s="29"/>
      <c r="S85" s="29"/>
      <c r="T85" s="29"/>
      <c r="U85" s="29"/>
      <c r="V85" s="29"/>
      <c r="W85" s="29"/>
      <c r="X85" s="3"/>
      <c r="Y85" s="16"/>
      <c r="Z85" s="1"/>
      <c r="AA85" s="1"/>
      <c r="AB85" s="1"/>
    </row>
    <row r="86" spans="1:28" ht="30" outlineLevel="2" x14ac:dyDescent="0.25">
      <c r="A86" s="1"/>
      <c r="B86" s="33"/>
      <c r="C86" s="73">
        <f>INT($C$80)+2</f>
        <v>3</v>
      </c>
      <c r="D86" s="3"/>
      <c r="E86" s="5"/>
      <c r="F86" s="5"/>
      <c r="G86" s="3"/>
      <c r="H86" s="29"/>
      <c r="I86" s="29"/>
      <c r="J86" s="149" t="s">
        <v>74</v>
      </c>
      <c r="K86" s="149"/>
      <c r="L86" s="149" t="s">
        <v>75</v>
      </c>
      <c r="M86" s="149"/>
      <c r="N86" s="29" t="s">
        <v>109</v>
      </c>
      <c r="O86" s="29" t="s">
        <v>166</v>
      </c>
      <c r="P86" s="149" t="s">
        <v>77</v>
      </c>
      <c r="Q86" s="149"/>
      <c r="R86" s="29"/>
      <c r="S86" s="29"/>
      <c r="T86" s="29"/>
      <c r="U86" s="29"/>
      <c r="V86" s="29"/>
      <c r="W86" s="29"/>
      <c r="X86" s="3"/>
      <c r="Y86" s="16"/>
      <c r="Z86" s="1"/>
      <c r="AA86" s="1"/>
      <c r="AB86" s="1"/>
    </row>
    <row r="87" spans="1:28" ht="9.75" customHeight="1" outlineLevel="2" collapsed="1" x14ac:dyDescent="0.25">
      <c r="A87" s="1"/>
      <c r="B87" s="33" t="s">
        <v>20</v>
      </c>
      <c r="C87" s="73">
        <f>INT($C$80)+2.01</f>
        <v>3.01</v>
      </c>
      <c r="D87" s="3"/>
      <c r="E87" s="3"/>
      <c r="F87" s="3"/>
      <c r="G87" s="3"/>
      <c r="H87" s="29"/>
      <c r="I87" s="29"/>
      <c r="J87" s="149" t="s">
        <v>45</v>
      </c>
      <c r="K87" s="149"/>
      <c r="L87" s="149" t="s">
        <v>45</v>
      </c>
      <c r="M87" s="149"/>
      <c r="N87" s="29"/>
      <c r="O87" s="29"/>
      <c r="P87" s="149" t="s">
        <v>45</v>
      </c>
      <c r="Q87" s="149"/>
      <c r="R87" s="29"/>
      <c r="S87" s="29"/>
      <c r="T87" s="29"/>
      <c r="U87" s="29"/>
      <c r="V87" s="29"/>
      <c r="W87" s="29"/>
      <c r="X87" s="3"/>
      <c r="Y87" s="16"/>
      <c r="Z87" s="1"/>
      <c r="AA87" s="1"/>
      <c r="AB87" s="1"/>
    </row>
    <row r="88" spans="1:28" hidden="1" outlineLevel="4" x14ac:dyDescent="0.25">
      <c r="A88" s="1"/>
      <c r="B88" s="33"/>
      <c r="C88" s="73">
        <f>C$79</f>
        <v>8</v>
      </c>
      <c r="D88" s="4"/>
      <c r="E88" s="5"/>
      <c r="F88" s="5"/>
      <c r="G88" s="4"/>
      <c r="H88" s="5"/>
      <c r="I88" s="5"/>
      <c r="J88" s="5"/>
      <c r="K88" s="5"/>
      <c r="L88" s="5"/>
      <c r="M88" s="5"/>
      <c r="N88" s="5"/>
      <c r="O88" s="5"/>
      <c r="P88" s="5"/>
      <c r="Q88" s="5"/>
      <c r="R88" s="5"/>
      <c r="S88" s="5"/>
      <c r="T88" s="5"/>
      <c r="U88" s="5"/>
      <c r="V88" s="5"/>
      <c r="W88" s="5"/>
      <c r="X88" s="4"/>
      <c r="Y88" s="16"/>
      <c r="Z88" s="1"/>
      <c r="AA88" s="1"/>
      <c r="AB88" s="1"/>
    </row>
    <row r="89" spans="1:28" hidden="1" outlineLevel="4" x14ac:dyDescent="0.25">
      <c r="A89" s="1"/>
      <c r="B89" s="33" t="s">
        <v>19</v>
      </c>
      <c r="C89" s="73">
        <f>C$79</f>
        <v>8</v>
      </c>
      <c r="D89" s="4" t="s">
        <v>45</v>
      </c>
      <c r="E89" s="5"/>
      <c r="F89" s="5"/>
      <c r="G89" s="4"/>
      <c r="H89" s="5"/>
      <c r="I89" s="5"/>
      <c r="J89" s="5"/>
      <c r="K89" s="5"/>
      <c r="L89" s="5"/>
      <c r="M89" s="5"/>
      <c r="N89" s="5"/>
      <c r="O89" s="5"/>
      <c r="P89" s="5"/>
      <c r="Q89" s="5"/>
      <c r="R89" s="5"/>
      <c r="S89" s="5"/>
      <c r="T89" s="5"/>
      <c r="U89" s="5"/>
      <c r="V89" s="5"/>
      <c r="W89" s="5"/>
      <c r="X89" s="4"/>
      <c r="Y89" s="16"/>
      <c r="Z89" s="1"/>
      <c r="AA89" s="1"/>
      <c r="AB89" s="1"/>
    </row>
    <row r="90" spans="1:28" s="97" customFormat="1" ht="5.0999999999999996" customHeight="1" outlineLevel="2" x14ac:dyDescent="0.25">
      <c r="A90" s="1"/>
      <c r="B90" s="33"/>
      <c r="C90" s="73">
        <f>INT($C$40)+2.005</f>
        <v>3.0049999999999999</v>
      </c>
      <c r="D90" s="4" t="s">
        <v>2</v>
      </c>
      <c r="E90" s="4"/>
      <c r="F90" s="4"/>
      <c r="G90" s="4"/>
      <c r="H90" s="58"/>
      <c r="I90" s="58"/>
      <c r="J90" s="58"/>
      <c r="K90" s="58"/>
      <c r="L90" s="58"/>
      <c r="M90" s="58"/>
      <c r="N90" s="58"/>
      <c r="O90" s="58"/>
      <c r="P90" s="58"/>
      <c r="Q90" s="58"/>
      <c r="R90" s="58"/>
      <c r="S90" s="58"/>
      <c r="T90" s="58"/>
      <c r="U90" s="58"/>
      <c r="V90" s="58"/>
      <c r="W90" s="58"/>
      <c r="X90" s="4"/>
      <c r="Y90" s="16"/>
      <c r="Z90" s="1"/>
      <c r="AA90" s="1"/>
      <c r="AB90" s="1"/>
    </row>
    <row r="91" spans="1:28" s="97" customFormat="1" outlineLevel="2" x14ac:dyDescent="0.25">
      <c r="A91" s="1"/>
      <c r="B91" s="33"/>
      <c r="C91" s="73">
        <f>INT($C$40)+2</f>
        <v>3</v>
      </c>
      <c r="D91" s="4"/>
      <c r="E91" s="5"/>
      <c r="F91" s="5"/>
      <c r="G91" s="4"/>
      <c r="H91" s="2" t="s">
        <v>135</v>
      </c>
      <c r="I91" s="2"/>
      <c r="J91" s="36">
        <v>1</v>
      </c>
      <c r="K91" s="2"/>
      <c r="L91" s="121">
        <f>i_w_start_len1*i_n1_len^L94</f>
        <v>81</v>
      </c>
      <c r="M91" s="2"/>
      <c r="N91" s="116" t="s">
        <v>167</v>
      </c>
      <c r="O91" s="31">
        <v>10</v>
      </c>
      <c r="P91" s="121">
        <f>i_w_start_len3*i_n3_len^P94</f>
        <v>81</v>
      </c>
      <c r="Q91" s="2"/>
      <c r="R91" s="2"/>
      <c r="S91" s="2"/>
      <c r="T91" s="2"/>
      <c r="U91" s="2"/>
      <c r="V91" s="2"/>
      <c r="W91" s="2"/>
      <c r="X91" s="4"/>
      <c r="Y91" s="16"/>
      <c r="Z91" s="1"/>
      <c r="AA91" s="1"/>
      <c r="AB91" s="1"/>
    </row>
    <row r="92" spans="1:28" outlineLevel="2" x14ac:dyDescent="0.25">
      <c r="A92" s="1"/>
      <c r="B92" s="33"/>
      <c r="C92" s="73">
        <f>INT($C$40)+2</f>
        <v>3</v>
      </c>
      <c r="D92" s="4"/>
      <c r="E92" s="5"/>
      <c r="F92" s="5"/>
      <c r="G92" s="4"/>
      <c r="H92" s="2" t="s">
        <v>136</v>
      </c>
      <c r="I92" s="2"/>
      <c r="J92" s="121">
        <f>J$91/(J$93^J$94)</f>
        <v>1</v>
      </c>
      <c r="K92" s="2"/>
      <c r="L92" s="31">
        <v>3</v>
      </c>
      <c r="M92" s="2"/>
      <c r="N92" s="2"/>
      <c r="O92" s="2"/>
      <c r="P92" s="31">
        <v>3</v>
      </c>
      <c r="Q92" s="2"/>
      <c r="R92" s="2"/>
      <c r="S92" s="2"/>
      <c r="T92" s="2"/>
      <c r="U92" s="2"/>
      <c r="V92" s="2"/>
      <c r="W92" s="2"/>
      <c r="X92" s="4"/>
      <c r="Y92" s="16"/>
      <c r="Z92" s="1"/>
      <c r="AA92" s="1"/>
      <c r="AB92" s="1"/>
    </row>
    <row r="93" spans="1:28" s="97" customFormat="1" outlineLevel="3" x14ac:dyDescent="0.25">
      <c r="A93" s="1"/>
      <c r="B93" s="33"/>
      <c r="C93" s="73">
        <f>INT($C$40)+3</f>
        <v>4</v>
      </c>
      <c r="D93" s="4"/>
      <c r="E93" s="5"/>
      <c r="F93" s="5"/>
      <c r="G93" s="4"/>
      <c r="H93" s="2" t="s">
        <v>137</v>
      </c>
      <c r="I93" s="2"/>
      <c r="J93" s="36">
        <v>1</v>
      </c>
      <c r="K93" s="115"/>
      <c r="L93" s="31">
        <v>3</v>
      </c>
      <c r="M93" s="115"/>
      <c r="N93" s="2"/>
      <c r="O93" s="2"/>
      <c r="P93" s="31">
        <v>3</v>
      </c>
      <c r="Q93" s="115"/>
      <c r="R93" s="193" t="s">
        <v>153</v>
      </c>
      <c r="S93" s="194"/>
      <c r="T93" s="194"/>
      <c r="U93" s="194"/>
      <c r="V93" s="194"/>
      <c r="W93" s="195"/>
      <c r="X93" s="4"/>
      <c r="Y93" s="16"/>
      <c r="Z93" s="1"/>
      <c r="AA93" s="1"/>
      <c r="AB93" s="1"/>
    </row>
    <row r="94" spans="1:28" ht="14.45" customHeight="1" outlineLevel="3" x14ac:dyDescent="0.25">
      <c r="A94" s="1"/>
      <c r="B94" s="33"/>
      <c r="C94" s="73">
        <f>INT($C$40)+3</f>
        <v>4</v>
      </c>
      <c r="D94" s="4"/>
      <c r="E94" s="5"/>
      <c r="F94" s="5"/>
      <c r="G94" s="4"/>
      <c r="H94" s="2" t="s">
        <v>139</v>
      </c>
      <c r="I94" s="2"/>
      <c r="J94" s="31">
        <v>1</v>
      </c>
      <c r="K94" s="2"/>
      <c r="L94" s="121">
        <f>COUNTIF(J52:O52,TRUE)</f>
        <v>3</v>
      </c>
      <c r="M94" s="2"/>
      <c r="N94" s="2"/>
      <c r="O94" s="2"/>
      <c r="P94" s="121">
        <f>COUNTIF(J64:M64,TRUE)</f>
        <v>3</v>
      </c>
      <c r="Q94" s="115"/>
      <c r="R94" s="196"/>
      <c r="S94" s="197"/>
      <c r="T94" s="197"/>
      <c r="U94" s="197"/>
      <c r="V94" s="197"/>
      <c r="W94" s="198"/>
      <c r="X94" s="4"/>
      <c r="Y94" s="16"/>
      <c r="Z94" s="1"/>
      <c r="AA94" s="1"/>
      <c r="AB94" s="1"/>
    </row>
    <row r="95" spans="1:28" s="120" customFormat="1" outlineLevel="3" x14ac:dyDescent="0.25">
      <c r="A95" s="1"/>
      <c r="B95" s="33"/>
      <c r="C95" s="73">
        <f>INT(C$40+3)</f>
        <v>4</v>
      </c>
      <c r="D95" s="4"/>
      <c r="E95" s="5"/>
      <c r="F95" s="5"/>
      <c r="G95" s="4"/>
      <c r="H95" s="2" t="s">
        <v>138</v>
      </c>
      <c r="I95" s="2"/>
      <c r="J95" s="31">
        <v>1</v>
      </c>
      <c r="K95" s="2"/>
      <c r="L95" s="31">
        <v>1</v>
      </c>
      <c r="M95" s="2"/>
      <c r="N95" s="2"/>
      <c r="O95" s="2"/>
      <c r="P95" s="31">
        <v>1</v>
      </c>
      <c r="Q95" s="2"/>
      <c r="R95" s="199"/>
      <c r="S95" s="200"/>
      <c r="T95" s="200"/>
      <c r="U95" s="200"/>
      <c r="V95" s="200"/>
      <c r="W95" s="201"/>
      <c r="X95" s="4"/>
      <c r="Y95" s="16"/>
      <c r="Z95" s="1"/>
      <c r="AA95" s="1"/>
      <c r="AB95" s="1"/>
    </row>
    <row r="96" spans="1:28" s="97" customFormat="1" ht="5.0999999999999996" customHeight="1" outlineLevel="3" x14ac:dyDescent="0.25">
      <c r="A96" s="1"/>
      <c r="B96" s="33"/>
      <c r="C96" s="73">
        <f>INT($C$40)+3.005</f>
        <v>4.0049999999999999</v>
      </c>
      <c r="D96" s="4"/>
      <c r="E96" s="4"/>
      <c r="F96" s="4"/>
      <c r="G96" s="4"/>
      <c r="H96" s="83"/>
      <c r="I96" s="83"/>
      <c r="J96" s="83"/>
      <c r="K96" s="83"/>
      <c r="L96" s="83"/>
      <c r="M96" s="83"/>
      <c r="N96" s="83"/>
      <c r="O96" s="83"/>
      <c r="P96" s="83"/>
      <c r="Q96" s="83"/>
      <c r="R96" s="83"/>
      <c r="S96" s="83"/>
      <c r="T96" s="83"/>
      <c r="U96" s="83"/>
      <c r="V96" s="83"/>
      <c r="W96" s="83"/>
      <c r="X96" s="4" t="s">
        <v>3</v>
      </c>
      <c r="Y96" s="16"/>
      <c r="Z96" s="1"/>
      <c r="AA96" s="1"/>
      <c r="AB96" s="1"/>
    </row>
    <row r="97" spans="1:28" ht="5.0999999999999996" customHeight="1" outlineLevel="2" x14ac:dyDescent="0.25">
      <c r="A97" s="1"/>
      <c r="B97" s="33"/>
      <c r="C97" s="73">
        <f>INT($C$80)+2.005</f>
        <v>3.0049999999999999</v>
      </c>
      <c r="D97" s="4" t="s">
        <v>2</v>
      </c>
      <c r="E97" s="4"/>
      <c r="F97" s="4"/>
      <c r="G97" s="4"/>
      <c r="H97" s="58"/>
      <c r="I97" s="58"/>
      <c r="J97" s="58"/>
      <c r="K97" s="58"/>
      <c r="L97" s="58"/>
      <c r="M97" s="58"/>
      <c r="N97" s="58"/>
      <c r="O97" s="58"/>
      <c r="P97" s="58"/>
      <c r="Q97" s="58"/>
      <c r="R97" s="58"/>
      <c r="S97" s="58"/>
      <c r="T97" s="58"/>
      <c r="U97" s="58"/>
      <c r="V97" s="58"/>
      <c r="W97" s="58"/>
      <c r="X97" s="4"/>
      <c r="Y97" s="16"/>
      <c r="Z97" s="1"/>
      <c r="AA97" s="1"/>
      <c r="AB97" s="1"/>
    </row>
    <row r="98" spans="1:28" outlineLevel="2" x14ac:dyDescent="0.25">
      <c r="A98" s="1"/>
      <c r="B98" s="33"/>
      <c r="C98" s="73">
        <f>INT($C$80)+2</f>
        <v>3</v>
      </c>
      <c r="D98" s="4"/>
      <c r="E98" s="5"/>
      <c r="F98" s="5"/>
      <c r="G98" s="4"/>
      <c r="H98" s="2"/>
      <c r="I98" s="174"/>
      <c r="J98" s="2" t="s">
        <v>286</v>
      </c>
      <c r="K98" s="2" t="s">
        <v>287</v>
      </c>
      <c r="L98" s="2" t="s">
        <v>286</v>
      </c>
      <c r="M98" s="2" t="s">
        <v>287</v>
      </c>
      <c r="N98" s="2"/>
      <c r="O98" s="2"/>
      <c r="P98" s="2" t="s">
        <v>286</v>
      </c>
      <c r="Q98" s="2" t="s">
        <v>287</v>
      </c>
      <c r="R98" s="2"/>
      <c r="S98" s="2"/>
      <c r="T98" s="2"/>
      <c r="U98" s="2"/>
      <c r="V98" s="2"/>
      <c r="W98" s="2"/>
      <c r="X98" s="4"/>
      <c r="Y98" s="16"/>
      <c r="Z98" s="1"/>
      <c r="AA98" s="1"/>
      <c r="AB98" s="1"/>
    </row>
    <row r="99" spans="1:28" outlineLevel="2" x14ac:dyDescent="0.25">
      <c r="A99" s="1"/>
      <c r="B99" s="33"/>
      <c r="C99" s="73">
        <f>INT($C$80)+2</f>
        <v>3</v>
      </c>
      <c r="D99" s="4"/>
      <c r="E99" s="5">
        <v>0</v>
      </c>
      <c r="F99" s="5"/>
      <c r="G99" s="4"/>
      <c r="H99" s="175" t="s">
        <v>288</v>
      </c>
      <c r="I99" s="176" t="s">
        <v>289</v>
      </c>
      <c r="J99" s="177">
        <v>0</v>
      </c>
      <c r="K99" s="31">
        <v>1</v>
      </c>
      <c r="L99" s="31">
        <v>0</v>
      </c>
      <c r="M99" s="31">
        <v>1</v>
      </c>
      <c r="N99" s="2"/>
      <c r="O99" s="175"/>
      <c r="P99" s="31">
        <v>0</v>
      </c>
      <c r="Q99" s="177">
        <v>1</v>
      </c>
      <c r="R99" s="2"/>
      <c r="S99" s="2"/>
      <c r="T99" s="2"/>
      <c r="U99" s="2"/>
      <c r="V99" s="2"/>
      <c r="W99" s="2"/>
      <c r="X99" s="4"/>
      <c r="Y99" s="16"/>
      <c r="Z99" s="1"/>
      <c r="AA99" s="1"/>
      <c r="AB99" s="1"/>
    </row>
    <row r="100" spans="1:28" outlineLevel="3" x14ac:dyDescent="0.25">
      <c r="A100" s="1"/>
      <c r="B100" s="33"/>
      <c r="C100" s="73">
        <f>INT($C$80)+3</f>
        <v>4</v>
      </c>
      <c r="D100" s="4"/>
      <c r="E100" s="5">
        <v>1</v>
      </c>
      <c r="F100" s="5"/>
      <c r="G100" s="4"/>
      <c r="H100" s="175"/>
      <c r="I100" s="176" t="s">
        <v>290</v>
      </c>
      <c r="J100" s="175"/>
      <c r="K100" s="175"/>
      <c r="L100" s="31">
        <v>1</v>
      </c>
      <c r="M100" s="31">
        <v>1</v>
      </c>
      <c r="N100" s="2"/>
      <c r="O100" s="175"/>
      <c r="P100" s="31">
        <v>1</v>
      </c>
      <c r="Q100" s="177">
        <v>1</v>
      </c>
      <c r="R100" s="2"/>
      <c r="S100" s="2"/>
      <c r="T100" s="2"/>
      <c r="U100" s="2"/>
      <c r="V100" s="2"/>
      <c r="W100" s="2"/>
      <c r="X100" s="4"/>
      <c r="Y100" s="16"/>
      <c r="Z100" s="1"/>
      <c r="AA100" s="1"/>
      <c r="AB100" s="1"/>
    </row>
    <row r="101" spans="1:28" outlineLevel="3" x14ac:dyDescent="0.25">
      <c r="A101" s="1"/>
      <c r="B101" s="33"/>
      <c r="C101" s="73">
        <f>INT($C$80)+3</f>
        <v>4</v>
      </c>
      <c r="D101" s="4"/>
      <c r="E101" s="5">
        <v>2</v>
      </c>
      <c r="F101" s="5"/>
      <c r="G101" s="4"/>
      <c r="H101" s="175"/>
      <c r="I101" s="176" t="s">
        <v>291</v>
      </c>
      <c r="J101" s="175"/>
      <c r="K101" s="175"/>
      <c r="L101" s="31">
        <v>-1</v>
      </c>
      <c r="M101" s="31">
        <v>1</v>
      </c>
      <c r="N101" s="2"/>
      <c r="O101" s="175"/>
      <c r="P101" s="31">
        <v>-1</v>
      </c>
      <c r="Q101" s="177">
        <v>1</v>
      </c>
      <c r="R101" s="2"/>
      <c r="S101" s="2"/>
      <c r="T101" s="2"/>
      <c r="U101" s="2"/>
      <c r="V101" s="2"/>
      <c r="W101" s="2"/>
      <c r="X101" s="4"/>
      <c r="Y101" s="16"/>
      <c r="Z101" s="1"/>
      <c r="AA101" s="1"/>
      <c r="AB101" s="1"/>
    </row>
    <row r="102" spans="1:28" outlineLevel="3" x14ac:dyDescent="0.25">
      <c r="A102" s="1"/>
      <c r="B102" s="33"/>
      <c r="C102" s="73">
        <f>INT(C$80+3)</f>
        <v>4</v>
      </c>
      <c r="D102" s="4"/>
      <c r="E102" s="5">
        <v>3</v>
      </c>
      <c r="F102" s="5"/>
      <c r="G102" s="4"/>
      <c r="H102" s="175"/>
      <c r="I102" s="176" t="s">
        <v>292</v>
      </c>
      <c r="J102" s="175"/>
      <c r="K102" s="175"/>
      <c r="L102" s="31">
        <v>0.5</v>
      </c>
      <c r="M102" s="31">
        <v>1</v>
      </c>
      <c r="N102" s="2"/>
      <c r="O102" s="2"/>
      <c r="P102" s="31">
        <v>0.33300000000000002</v>
      </c>
      <c r="Q102" s="31">
        <v>1</v>
      </c>
      <c r="R102" s="2"/>
      <c r="S102" s="2"/>
      <c r="T102" s="2"/>
      <c r="U102" s="2"/>
      <c r="V102" s="2"/>
      <c r="W102" s="2"/>
      <c r="X102" s="4"/>
      <c r="Y102" s="16"/>
      <c r="Z102" s="1"/>
      <c r="AA102" s="1"/>
      <c r="AB102" s="1"/>
    </row>
    <row r="103" spans="1:28" outlineLevel="3" x14ac:dyDescent="0.25">
      <c r="A103" s="1"/>
      <c r="B103" s="33"/>
      <c r="C103" s="73">
        <f t="shared" ref="C103:C106" si="2">INT(C$80+3)</f>
        <v>4</v>
      </c>
      <c r="D103" s="4"/>
      <c r="E103" s="5">
        <v>4</v>
      </c>
      <c r="F103" s="5"/>
      <c r="G103" s="4"/>
      <c r="H103" s="175"/>
      <c r="I103" s="176" t="s">
        <v>293</v>
      </c>
      <c r="J103" s="175"/>
      <c r="K103" s="175"/>
      <c r="L103" s="31">
        <v>-0.5</v>
      </c>
      <c r="M103" s="31">
        <v>1</v>
      </c>
      <c r="N103" s="2"/>
      <c r="O103" s="2"/>
      <c r="P103" s="31">
        <v>0.66600000000000004</v>
      </c>
      <c r="Q103" s="31">
        <v>1</v>
      </c>
      <c r="R103" s="2"/>
      <c r="S103" s="2"/>
      <c r="T103" s="2"/>
      <c r="U103" s="2"/>
      <c r="V103" s="2"/>
      <c r="W103" s="2"/>
      <c r="X103" s="4"/>
      <c r="Y103" s="16"/>
      <c r="Z103" s="1"/>
      <c r="AA103" s="1"/>
      <c r="AB103" s="1"/>
    </row>
    <row r="104" spans="1:28" outlineLevel="3" x14ac:dyDescent="0.25">
      <c r="A104" s="1"/>
      <c r="B104" s="33"/>
      <c r="C104" s="73">
        <f t="shared" si="2"/>
        <v>4</v>
      </c>
      <c r="D104" s="4"/>
      <c r="E104" s="5">
        <v>5</v>
      </c>
      <c r="F104" s="5"/>
      <c r="G104" s="4"/>
      <c r="H104" s="175"/>
      <c r="I104" s="176" t="s">
        <v>294</v>
      </c>
      <c r="J104" s="175"/>
      <c r="K104" s="175"/>
      <c r="L104" s="31">
        <v>0.2</v>
      </c>
      <c r="M104" s="31">
        <v>1</v>
      </c>
      <c r="N104" s="2"/>
      <c r="O104" s="2"/>
      <c r="P104" s="31">
        <v>-0.5</v>
      </c>
      <c r="Q104" s="31">
        <v>1</v>
      </c>
      <c r="R104" s="2"/>
      <c r="S104" s="2"/>
      <c r="T104" s="2"/>
      <c r="U104" s="2"/>
      <c r="V104" s="2"/>
      <c r="W104" s="2"/>
      <c r="X104" s="4"/>
      <c r="Y104" s="16"/>
      <c r="Z104" s="1"/>
      <c r="AA104" s="1"/>
      <c r="AB104" s="1"/>
    </row>
    <row r="105" spans="1:28" outlineLevel="3" x14ac:dyDescent="0.25">
      <c r="A105" s="1"/>
      <c r="B105" s="33"/>
      <c r="C105" s="73">
        <f t="shared" si="2"/>
        <v>4</v>
      </c>
      <c r="D105" s="4"/>
      <c r="E105" s="5">
        <v>6</v>
      </c>
      <c r="F105" s="5"/>
      <c r="G105" s="4"/>
      <c r="H105" s="175"/>
      <c r="I105" s="176" t="s">
        <v>295</v>
      </c>
      <c r="J105" s="175"/>
      <c r="K105" s="175"/>
      <c r="L105" s="31">
        <v>-0.2</v>
      </c>
      <c r="M105" s="31">
        <v>1</v>
      </c>
      <c r="N105" s="2"/>
      <c r="O105" s="2"/>
      <c r="P105" s="31">
        <v>3.9</v>
      </c>
      <c r="Q105" s="31">
        <v>300</v>
      </c>
      <c r="R105" s="2"/>
      <c r="S105" s="2"/>
      <c r="T105" s="2"/>
      <c r="U105" s="2"/>
      <c r="V105" s="2"/>
      <c r="W105" s="2"/>
      <c r="X105" s="4"/>
      <c r="Y105" s="16"/>
      <c r="Z105" s="1"/>
      <c r="AA105" s="1"/>
      <c r="AB105" s="1"/>
    </row>
    <row r="106" spans="1:28" outlineLevel="3" x14ac:dyDescent="0.25">
      <c r="A106" s="1"/>
      <c r="B106" s="33"/>
      <c r="C106" s="73">
        <f t="shared" si="2"/>
        <v>4</v>
      </c>
      <c r="D106" s="4"/>
      <c r="E106" s="5">
        <v>7</v>
      </c>
      <c r="F106" s="5"/>
      <c r="G106" s="4"/>
      <c r="H106" s="175"/>
      <c r="I106" s="176" t="s">
        <v>296</v>
      </c>
      <c r="J106" s="175"/>
      <c r="K106" s="175"/>
      <c r="L106" s="175"/>
      <c r="M106" s="175"/>
      <c r="N106" s="2"/>
      <c r="O106" s="2"/>
      <c r="P106" s="31">
        <v>3.5</v>
      </c>
      <c r="Q106" s="31">
        <v>100</v>
      </c>
      <c r="R106" s="2"/>
      <c r="S106" s="2"/>
      <c r="T106" s="2"/>
      <c r="U106" s="2"/>
      <c r="V106" s="2"/>
      <c r="W106" s="2"/>
      <c r="X106" s="4"/>
      <c r="Y106" s="16"/>
      <c r="Z106" s="1"/>
      <c r="AA106" s="1"/>
      <c r="AB106" s="1"/>
    </row>
    <row r="107" spans="1:28" ht="5.0999999999999996" customHeight="1" outlineLevel="3" x14ac:dyDescent="0.25">
      <c r="A107" s="1"/>
      <c r="B107" s="33"/>
      <c r="C107" s="73">
        <f>INT($C$84)+3.005</f>
        <v>7.0049999999999999</v>
      </c>
      <c r="D107" s="4"/>
      <c r="E107" s="4"/>
      <c r="F107" s="4"/>
      <c r="G107" s="4"/>
      <c r="H107" s="83"/>
      <c r="I107" s="83"/>
      <c r="J107" s="83"/>
      <c r="K107" s="83"/>
      <c r="L107" s="83"/>
      <c r="M107" s="83"/>
      <c r="N107" s="83"/>
      <c r="O107" s="83"/>
      <c r="P107" s="83"/>
      <c r="Q107" s="83"/>
      <c r="R107" s="83"/>
      <c r="S107" s="83"/>
      <c r="T107" s="83"/>
      <c r="U107" s="83"/>
      <c r="V107" s="83"/>
      <c r="W107" s="83"/>
      <c r="X107" s="4" t="s">
        <v>3</v>
      </c>
      <c r="Y107" s="16"/>
      <c r="Z107" s="1"/>
      <c r="AA107" s="1"/>
      <c r="AB107" s="1"/>
    </row>
    <row r="108" spans="1:28" ht="5.0999999999999996" customHeight="1" outlineLevel="2" x14ac:dyDescent="0.25">
      <c r="A108" s="1"/>
      <c r="B108" s="33"/>
      <c r="C108" s="73">
        <f>INT($C$84)+2.005</f>
        <v>6.0049999999999999</v>
      </c>
      <c r="D108" s="4" t="s">
        <v>2</v>
      </c>
      <c r="E108" s="4"/>
      <c r="F108" s="4"/>
      <c r="G108" s="4"/>
      <c r="H108" s="178"/>
      <c r="I108" s="178"/>
      <c r="J108" s="178"/>
      <c r="K108" s="178"/>
      <c r="L108" s="178"/>
      <c r="M108" s="178"/>
      <c r="N108" s="178"/>
      <c r="O108" s="178"/>
      <c r="P108" s="178"/>
      <c r="Q108" s="178"/>
      <c r="R108" s="178"/>
      <c r="S108" s="178"/>
      <c r="T108" s="178"/>
      <c r="U108" s="178"/>
      <c r="V108" s="178"/>
      <c r="W108" s="178"/>
      <c r="X108" s="4"/>
      <c r="Y108" s="16"/>
      <c r="Z108" s="1"/>
      <c r="AA108" s="1"/>
      <c r="AB108" s="1"/>
    </row>
    <row r="109" spans="1:28" outlineLevel="2" x14ac:dyDescent="0.25">
      <c r="A109" s="1"/>
      <c r="B109" s="33"/>
      <c r="C109" s="73">
        <f>INT($C$80)+2</f>
        <v>3</v>
      </c>
      <c r="D109" s="4"/>
      <c r="E109" s="5"/>
      <c r="F109" s="5"/>
      <c r="G109" s="4"/>
      <c r="H109" s="2" t="s">
        <v>297</v>
      </c>
      <c r="I109" s="2"/>
      <c r="J109" s="100" t="s">
        <v>74</v>
      </c>
      <c r="K109" s="100"/>
      <c r="L109" s="100"/>
      <c r="M109" s="100"/>
      <c r="N109" s="2"/>
      <c r="O109" s="100" t="s">
        <v>75</v>
      </c>
      <c r="P109" s="2"/>
      <c r="Q109" s="2"/>
      <c r="R109" s="2"/>
      <c r="S109" s="2"/>
      <c r="T109" s="100" t="s">
        <v>77</v>
      </c>
      <c r="U109" s="2"/>
      <c r="V109" s="2"/>
      <c r="W109" s="2"/>
      <c r="X109" s="4"/>
      <c r="Y109" s="16"/>
      <c r="Z109" s="1"/>
      <c r="AA109" s="1"/>
      <c r="AB109" s="1"/>
    </row>
    <row r="110" spans="1:28" outlineLevel="3" x14ac:dyDescent="0.25">
      <c r="A110" s="1"/>
      <c r="B110" s="33"/>
      <c r="C110" s="73">
        <f>INT($C$80)+3</f>
        <v>4</v>
      </c>
      <c r="D110" s="4"/>
      <c r="E110" s="5"/>
      <c r="F110" s="5"/>
      <c r="G110" s="4"/>
      <c r="H110" s="2"/>
      <c r="I110" s="2"/>
      <c r="J110" s="100" t="s">
        <v>298</v>
      </c>
      <c r="K110" s="100" t="s">
        <v>299</v>
      </c>
      <c r="L110" s="100" t="s">
        <v>300</v>
      </c>
      <c r="M110" s="100" t="s">
        <v>301</v>
      </c>
      <c r="N110" s="2"/>
      <c r="O110" s="100" t="s">
        <v>298</v>
      </c>
      <c r="P110" s="100" t="s">
        <v>299</v>
      </c>
      <c r="Q110" s="100" t="s">
        <v>300</v>
      </c>
      <c r="R110" s="100" t="s">
        <v>301</v>
      </c>
      <c r="S110" s="2"/>
      <c r="T110" s="100" t="s">
        <v>298</v>
      </c>
      <c r="U110" s="100" t="s">
        <v>299</v>
      </c>
      <c r="V110" s="100" t="s">
        <v>300</v>
      </c>
      <c r="W110" s="100" t="s">
        <v>301</v>
      </c>
      <c r="X110" s="4"/>
      <c r="Y110" s="16"/>
      <c r="Z110" s="1"/>
      <c r="AA110" s="1"/>
      <c r="AB110" s="1"/>
    </row>
    <row r="111" spans="1:28" outlineLevel="3" x14ac:dyDescent="0.25">
      <c r="A111" s="1"/>
      <c r="B111" s="33"/>
      <c r="C111" s="73">
        <f t="shared" ref="C111:C114" si="3">INT($C$80)+3</f>
        <v>4</v>
      </c>
      <c r="D111" s="4"/>
      <c r="E111" s="5">
        <v>0</v>
      </c>
      <c r="F111" s="5"/>
      <c r="G111" s="4"/>
      <c r="H111" s="179" t="s">
        <v>302</v>
      </c>
      <c r="I111" s="2"/>
      <c r="J111" s="180">
        <v>0</v>
      </c>
      <c r="K111" s="181">
        <v>0</v>
      </c>
      <c r="L111" s="181">
        <v>0</v>
      </c>
      <c r="M111" s="181">
        <v>0</v>
      </c>
      <c r="N111" s="2"/>
      <c r="O111" s="181">
        <v>0</v>
      </c>
      <c r="P111" s="181">
        <v>0</v>
      </c>
      <c r="Q111" s="181">
        <v>0</v>
      </c>
      <c r="R111" s="181">
        <v>0</v>
      </c>
      <c r="S111" s="2"/>
      <c r="T111" s="181">
        <v>0</v>
      </c>
      <c r="U111" s="181">
        <v>0</v>
      </c>
      <c r="V111" s="181">
        <v>0</v>
      </c>
      <c r="W111" s="181">
        <v>0</v>
      </c>
      <c r="X111" s="4"/>
      <c r="Y111" s="16"/>
      <c r="Z111" s="1"/>
      <c r="AA111" s="1"/>
      <c r="AB111" s="1"/>
    </row>
    <row r="112" spans="1:28" outlineLevel="3" x14ac:dyDescent="0.25">
      <c r="A112" s="1"/>
      <c r="B112" s="33"/>
      <c r="C112" s="73">
        <f t="shared" si="3"/>
        <v>4</v>
      </c>
      <c r="D112" s="4"/>
      <c r="E112" s="5">
        <v>27</v>
      </c>
      <c r="F112" s="5"/>
      <c r="G112" s="4"/>
      <c r="H112" s="179" t="s">
        <v>303</v>
      </c>
      <c r="I112" s="2"/>
      <c r="J112" s="2"/>
      <c r="K112" s="2"/>
      <c r="L112" s="2"/>
      <c r="M112" s="2"/>
      <c r="N112" s="2"/>
      <c r="O112" s="32">
        <v>0.3</v>
      </c>
      <c r="P112" s="32">
        <v>0.25</v>
      </c>
      <c r="Q112" s="32">
        <v>0.1</v>
      </c>
      <c r="R112" s="32">
        <v>0.25</v>
      </c>
      <c r="S112" s="2"/>
      <c r="T112" s="32">
        <v>0.3</v>
      </c>
      <c r="U112" s="32">
        <v>0.25</v>
      </c>
      <c r="V112" s="32">
        <v>0.1</v>
      </c>
      <c r="W112" s="32">
        <v>0.25</v>
      </c>
      <c r="X112" s="4"/>
      <c r="Y112" s="16"/>
      <c r="Z112" s="1"/>
      <c r="AA112" s="1"/>
      <c r="AB112" s="1"/>
    </row>
    <row r="113" spans="1:28" outlineLevel="3" x14ac:dyDescent="0.25">
      <c r="A113" s="1"/>
      <c r="B113" s="33"/>
      <c r="C113" s="73">
        <f t="shared" si="3"/>
        <v>4</v>
      </c>
      <c r="D113" s="4"/>
      <c r="E113" s="5">
        <v>54</v>
      </c>
      <c r="F113" s="5"/>
      <c r="G113" s="4"/>
      <c r="H113" s="179" t="s">
        <v>304</v>
      </c>
      <c r="I113" s="2"/>
      <c r="J113" s="2"/>
      <c r="K113" s="2"/>
      <c r="L113" s="2"/>
      <c r="M113" s="2"/>
      <c r="N113" s="2"/>
      <c r="O113" s="32">
        <v>-0.4</v>
      </c>
      <c r="P113" s="32">
        <v>-0.3</v>
      </c>
      <c r="Q113" s="32">
        <v>-0.1</v>
      </c>
      <c r="R113" s="32">
        <v>-0.3</v>
      </c>
      <c r="S113" s="2"/>
      <c r="T113" s="32">
        <v>-0.5</v>
      </c>
      <c r="U113" s="32">
        <v>-0.35</v>
      </c>
      <c r="V113" s="32">
        <v>-0.1</v>
      </c>
      <c r="W113" s="32">
        <v>-0.35</v>
      </c>
      <c r="X113" s="4"/>
      <c r="Y113" s="16"/>
      <c r="Z113" s="1"/>
      <c r="AA113" s="1"/>
      <c r="AB113" s="1"/>
    </row>
    <row r="114" spans="1:28" outlineLevel="3" x14ac:dyDescent="0.25">
      <c r="A114" s="1"/>
      <c r="B114" s="33"/>
      <c r="C114" s="73">
        <f t="shared" si="3"/>
        <v>4</v>
      </c>
      <c r="D114" s="4"/>
      <c r="E114" s="5"/>
      <c r="F114" s="5"/>
      <c r="G114" s="4"/>
      <c r="H114" s="182"/>
      <c r="I114" s="183"/>
      <c r="J114" s="2"/>
      <c r="K114" s="2"/>
      <c r="L114" s="100"/>
      <c r="M114" s="2"/>
      <c r="N114" s="2"/>
      <c r="O114" s="2"/>
      <c r="P114" s="2"/>
      <c r="Q114" s="2"/>
      <c r="R114" s="2"/>
      <c r="S114" s="2"/>
      <c r="T114" s="2"/>
      <c r="U114" s="2"/>
      <c r="V114" s="2"/>
      <c r="W114" s="2"/>
      <c r="X114" s="4"/>
      <c r="Y114" s="16"/>
      <c r="Z114" s="1"/>
      <c r="AA114" s="1"/>
      <c r="AB114" s="1"/>
    </row>
    <row r="115" spans="1:28" ht="5.0999999999999996" customHeight="1" outlineLevel="3" x14ac:dyDescent="0.25">
      <c r="A115" s="1"/>
      <c r="B115" s="33"/>
      <c r="C115" s="73">
        <f>INT($C$80)+3.005</f>
        <v>4.0049999999999999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28" ht="5.0999999999999996" customHeight="1" outlineLevel="2" x14ac:dyDescent="0.25">
      <c r="A116" s="1"/>
      <c r="B116" s="33"/>
      <c r="C116" s="73">
        <f>INT($C$80)+2.005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28" ht="5.0999999999999996" customHeight="1" outlineLevel="1" x14ac:dyDescent="0.25">
      <c r="A117" s="1"/>
      <c r="B117" s="35"/>
      <c r="C117" s="76">
        <f>INT($C$80)+1.005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28" ht="5.0999999999999996" customHeight="1" x14ac:dyDescent="0.25">
      <c r="A118" s="1"/>
      <c r="B118" s="19"/>
      <c r="C118" s="77">
        <f>INT($C$80)+0.005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28" outlineLevel="2" x14ac:dyDescent="0.25">
      <c r="A119" s="1"/>
      <c r="B119" s="1"/>
      <c r="C119" s="73">
        <f>INT($C$80)+2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outlineLevel="2" x14ac:dyDescent="0.25">
      <c r="A120" s="1"/>
      <c r="B120" s="1"/>
      <c r="C120" s="73">
        <f>INT($C$80)+2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5.0999999999999996" customHeight="1" thickBot="1" x14ac:dyDescent="0.3">
      <c r="A121" s="1"/>
      <c r="B121" s="20"/>
      <c r="C121" s="74">
        <f>INT($C$80)+0.005</f>
        <v>1.0049999999999999</v>
      </c>
      <c r="D121" s="20"/>
      <c r="E121" s="20"/>
      <c r="F121" s="20"/>
      <c r="G121" s="20"/>
      <c r="H121" s="20"/>
      <c r="I121" s="20"/>
      <c r="J121" s="20"/>
      <c r="K121" s="20"/>
      <c r="L121" s="20"/>
      <c r="M121" s="20"/>
      <c r="N121" s="20"/>
      <c r="O121" s="20"/>
      <c r="P121" s="20"/>
      <c r="Q121" s="20"/>
      <c r="R121" s="20"/>
      <c r="S121" s="20"/>
      <c r="T121" s="20"/>
      <c r="U121" s="20"/>
      <c r="V121" s="20"/>
      <c r="W121" s="20"/>
      <c r="X121" s="20"/>
      <c r="Y121" s="20"/>
      <c r="Z121" s="1"/>
      <c r="AA121" s="1"/>
      <c r="AB121" s="1"/>
    </row>
    <row r="122" spans="1:28" ht="5.0999999999999996" customHeight="1" outlineLevel="1" collapsed="1" x14ac:dyDescent="0.25">
      <c r="A122" s="1"/>
      <c r="B122" s="34" t="s">
        <v>21</v>
      </c>
      <c r="C122" s="75">
        <f>INT($C$80)+1.005</f>
        <v>2.0049999999999999</v>
      </c>
      <c r="D122" s="14"/>
      <c r="E122" s="14"/>
      <c r="F122" s="14"/>
      <c r="G122" s="14"/>
      <c r="H122" s="14"/>
      <c r="I122" s="14"/>
      <c r="J122" s="14"/>
      <c r="K122" s="14"/>
      <c r="L122" s="14"/>
      <c r="M122" s="14"/>
      <c r="N122" s="14"/>
      <c r="O122" s="14"/>
      <c r="P122" s="14"/>
      <c r="Q122" s="14"/>
      <c r="R122" s="14"/>
      <c r="S122" s="14"/>
      <c r="T122" s="14"/>
      <c r="U122" s="14"/>
      <c r="V122" s="14"/>
      <c r="W122" s="14"/>
      <c r="X122" s="14"/>
      <c r="Y122" s="15"/>
      <c r="Z122" s="1"/>
      <c r="AA122" s="1"/>
      <c r="AB122" s="1"/>
    </row>
    <row r="123" spans="1:28" hidden="1" outlineLevel="4" x14ac:dyDescent="0.25">
      <c r="A123" s="1"/>
      <c r="B123" s="33"/>
      <c r="C123" s="73">
        <f>INT(MAX($C$97:$C$115))+1</f>
        <v>8</v>
      </c>
      <c r="D123" s="3"/>
      <c r="E123" s="3"/>
      <c r="F123" s="3"/>
      <c r="G123" s="3"/>
      <c r="H123" s="27"/>
      <c r="I123" s="27"/>
      <c r="J123" s="27"/>
      <c r="K123" s="27"/>
      <c r="L123" s="27"/>
      <c r="M123" s="27"/>
      <c r="N123" s="27"/>
      <c r="O123" s="27"/>
      <c r="P123" s="27"/>
      <c r="Q123" s="27"/>
      <c r="R123" s="27"/>
      <c r="S123" s="27"/>
      <c r="T123" s="27"/>
      <c r="U123" s="27"/>
      <c r="V123" s="27"/>
      <c r="W123" s="27"/>
      <c r="X123" s="3"/>
      <c r="Y123" s="16"/>
      <c r="Z123" s="1"/>
      <c r="AA123" s="1"/>
      <c r="AB123" s="1"/>
    </row>
    <row r="124" spans="1:28" ht="18.75" x14ac:dyDescent="0.25">
      <c r="A124" s="1"/>
      <c r="B124" s="33"/>
      <c r="C124" s="73">
        <v>1.02</v>
      </c>
      <c r="D124" s="21"/>
      <c r="E124" s="24" t="s">
        <v>6</v>
      </c>
      <c r="F124" s="25"/>
      <c r="G124" s="12"/>
      <c r="H124" s="173" t="str">
        <f>COUNTIFS($B$1:$B124, "«")&amp;" REV trait info"</f>
        <v>4 REV trait info</v>
      </c>
      <c r="I124" s="6"/>
      <c r="J124" s="6"/>
      <c r="K124" s="6"/>
      <c r="L124" s="6"/>
      <c r="M124" s="6"/>
      <c r="N124" s="6"/>
      <c r="O124" s="6"/>
      <c r="P124" s="6"/>
      <c r="Q124" s="6"/>
      <c r="R124" s="6"/>
      <c r="S124" s="6"/>
      <c r="T124" s="6"/>
      <c r="U124" s="6"/>
      <c r="V124" s="6"/>
      <c r="W124" s="6"/>
      <c r="X124" s="10"/>
      <c r="Y124" s="16"/>
      <c r="Z124" s="1"/>
      <c r="AA124" s="1"/>
      <c r="AB124" s="1"/>
    </row>
    <row r="125" spans="1:28" ht="18.75" outlineLevel="1" x14ac:dyDescent="0.25">
      <c r="A125" s="1"/>
      <c r="B125" s="33"/>
      <c r="C125" s="73">
        <f>INT($C$80)+1.02</f>
        <v>2.02</v>
      </c>
      <c r="D125" s="21"/>
      <c r="E125" s="24" t="s">
        <v>10</v>
      </c>
      <c r="F125" s="28">
        <v>1</v>
      </c>
      <c r="G125" s="13"/>
      <c r="H125" s="8"/>
      <c r="I125" s="7"/>
      <c r="J125" s="7"/>
      <c r="K125" s="7"/>
      <c r="L125" s="7"/>
      <c r="M125" s="7"/>
      <c r="N125" s="7"/>
      <c r="O125" s="7"/>
      <c r="P125" s="7"/>
      <c r="Q125" s="7"/>
      <c r="R125" s="7"/>
      <c r="S125" s="7"/>
      <c r="T125" s="7"/>
      <c r="U125" s="7"/>
      <c r="V125" s="7"/>
      <c r="W125" s="7"/>
      <c r="X125" s="11"/>
      <c r="Y125" s="16"/>
      <c r="Z125" s="1"/>
      <c r="AA125" s="1"/>
      <c r="AB125" s="1"/>
    </row>
    <row r="126" spans="1:28" ht="5.0999999999999996" customHeight="1" outlineLevel="2" x14ac:dyDescent="0.25">
      <c r="A126" s="1"/>
      <c r="B126" s="33"/>
      <c r="C126" s="73">
        <f>INT($C$80)+2.005</f>
        <v>3.0049999999999999</v>
      </c>
      <c r="D126" s="3"/>
      <c r="E126" s="3"/>
      <c r="F126" s="3"/>
      <c r="G126" s="3"/>
      <c r="H126" s="3"/>
      <c r="I126" s="3"/>
      <c r="J126" s="3"/>
      <c r="K126" s="3"/>
      <c r="L126" s="3"/>
      <c r="M126" s="3"/>
      <c r="N126" s="3"/>
      <c r="O126" s="3"/>
      <c r="P126" s="3"/>
      <c r="Q126" s="3"/>
      <c r="R126" s="3"/>
      <c r="S126" s="3"/>
      <c r="T126" s="3"/>
      <c r="U126" s="3"/>
      <c r="V126" s="3"/>
      <c r="W126" s="3"/>
      <c r="X126" s="3"/>
      <c r="Y126" s="16"/>
      <c r="Z126" s="1"/>
      <c r="AA126" s="1"/>
      <c r="AB126" s="1"/>
    </row>
    <row r="127" spans="1:28" outlineLevel="2" x14ac:dyDescent="0.25">
      <c r="A127" s="1"/>
      <c r="B127" s="33"/>
      <c r="C127" s="73">
        <f>INT($C$80)+2</f>
        <v>3</v>
      </c>
      <c r="D127" s="3"/>
      <c r="E127" s="5"/>
      <c r="F127" s="5"/>
      <c r="G127" s="3"/>
      <c r="H127" s="29"/>
      <c r="I127" s="29"/>
      <c r="J127" s="29"/>
      <c r="K127" s="29"/>
      <c r="L127" s="29"/>
      <c r="M127" s="29"/>
      <c r="N127" s="29"/>
      <c r="O127" s="29"/>
      <c r="P127" s="29"/>
      <c r="Q127" s="29"/>
      <c r="R127" s="29"/>
      <c r="S127" s="29"/>
      <c r="T127" s="29"/>
      <c r="U127" s="29"/>
      <c r="V127" s="29"/>
      <c r="W127" s="29"/>
      <c r="X127" s="3"/>
      <c r="Y127" s="16"/>
      <c r="Z127" s="1"/>
      <c r="AA127" s="1"/>
      <c r="AB127" s="1"/>
    </row>
    <row r="128" spans="1:28" ht="9.75" customHeight="1" outlineLevel="2" collapsed="1" x14ac:dyDescent="0.25">
      <c r="A128" s="1"/>
      <c r="B128" s="33" t="s">
        <v>20</v>
      </c>
      <c r="C128" s="73">
        <f>INT($C$80)+2.01</f>
        <v>3.01</v>
      </c>
      <c r="D128" s="3"/>
      <c r="E128" s="3"/>
      <c r="F128" s="3"/>
      <c r="G128" s="3"/>
      <c r="H128" s="29"/>
      <c r="I128" s="29"/>
      <c r="J128" s="149" t="s">
        <v>45</v>
      </c>
      <c r="K128" s="149"/>
      <c r="L128" s="149" t="s">
        <v>45</v>
      </c>
      <c r="M128" s="149"/>
      <c r="N128" s="29"/>
      <c r="O128" s="29"/>
      <c r="P128" s="149" t="s">
        <v>45</v>
      </c>
      <c r="Q128" s="149"/>
      <c r="R128" s="29"/>
      <c r="S128" s="29"/>
      <c r="T128" s="29"/>
      <c r="U128" s="29"/>
      <c r="V128" s="29"/>
      <c r="W128" s="29"/>
      <c r="X128" s="3"/>
      <c r="Y128" s="16"/>
      <c r="Z128" s="1"/>
      <c r="AA128" s="1"/>
      <c r="AB128" s="1"/>
    </row>
    <row r="129" spans="1:28" hidden="1" outlineLevel="4" x14ac:dyDescent="0.25">
      <c r="A129" s="1"/>
      <c r="B129" s="33"/>
      <c r="C129" s="73">
        <f>C$79</f>
        <v>8</v>
      </c>
      <c r="D129" s="4"/>
      <c r="E129" s="5"/>
      <c r="F129" s="5"/>
      <c r="G129" s="4"/>
      <c r="H129" s="5"/>
      <c r="I129" s="5"/>
      <c r="J129" s="5"/>
      <c r="K129" s="5"/>
      <c r="L129" s="5"/>
      <c r="M129" s="5"/>
      <c r="N129" s="5"/>
      <c r="O129" s="5"/>
      <c r="P129" s="5"/>
      <c r="Q129" s="5"/>
      <c r="R129" s="5"/>
      <c r="S129" s="5"/>
      <c r="T129" s="5"/>
      <c r="U129" s="5"/>
      <c r="V129" s="5"/>
      <c r="W129" s="5"/>
      <c r="X129" s="4"/>
      <c r="Y129" s="16"/>
      <c r="Z129" s="1"/>
      <c r="AA129" s="1"/>
      <c r="AB129" s="1"/>
    </row>
    <row r="130" spans="1:28" hidden="1" outlineLevel="4" x14ac:dyDescent="0.25">
      <c r="A130" s="1"/>
      <c r="B130" s="33" t="s">
        <v>19</v>
      </c>
      <c r="C130" s="73">
        <f>C$79</f>
        <v>8</v>
      </c>
      <c r="D130" s="4" t="s">
        <v>45</v>
      </c>
      <c r="E130" s="5"/>
      <c r="F130" s="5"/>
      <c r="G130" s="4"/>
      <c r="H130" s="5"/>
      <c r="I130" s="5"/>
      <c r="J130" s="5"/>
      <c r="K130" s="5"/>
      <c r="L130" s="5"/>
      <c r="M130" s="5"/>
      <c r="N130" s="5"/>
      <c r="O130" s="5"/>
      <c r="P130" s="5"/>
      <c r="Q130" s="5"/>
      <c r="R130" s="5"/>
      <c r="S130" s="5"/>
      <c r="T130" s="5"/>
      <c r="U130" s="5"/>
      <c r="V130" s="5"/>
      <c r="W130" s="5"/>
      <c r="X130" s="4"/>
      <c r="Y130" s="16"/>
      <c r="Z130" s="1"/>
      <c r="AA130" s="1"/>
      <c r="AB130" s="1"/>
    </row>
    <row r="131" spans="1:28" ht="5.0999999999999996" customHeight="1" outlineLevel="2" x14ac:dyDescent="0.25">
      <c r="A131" s="1"/>
      <c r="B131" s="33"/>
      <c r="C131" s="73">
        <f>INT($C$40)+2.005</f>
        <v>3.0049999999999999</v>
      </c>
      <c r="D131" s="4" t="s">
        <v>2</v>
      </c>
      <c r="E131" s="4"/>
      <c r="F131" s="4"/>
      <c r="G131" s="4"/>
      <c r="H131" s="58"/>
      <c r="I131" s="58"/>
      <c r="J131" s="58"/>
      <c r="K131" s="58"/>
      <c r="L131" s="58"/>
      <c r="M131" s="58"/>
      <c r="N131" s="58"/>
      <c r="O131" s="58"/>
      <c r="P131" s="58"/>
      <c r="Q131" s="58"/>
      <c r="R131" s="58"/>
      <c r="S131" s="58"/>
      <c r="T131" s="58"/>
      <c r="U131" s="58"/>
      <c r="V131" s="58"/>
      <c r="W131" s="58"/>
      <c r="X131" s="4"/>
      <c r="Y131" s="16"/>
      <c r="Z131" s="1"/>
      <c r="AA131" s="1"/>
      <c r="AB131" s="1"/>
    </row>
    <row r="132" spans="1:28" outlineLevel="2" x14ac:dyDescent="0.25">
      <c r="A132" s="1"/>
      <c r="B132" s="33"/>
      <c r="C132" s="73">
        <f>INT($C$40)+2</f>
        <v>3</v>
      </c>
      <c r="D132" s="4"/>
      <c r="E132" s="5"/>
      <c r="F132" s="5"/>
      <c r="G132" s="4"/>
      <c r="H132" s="26" t="s">
        <v>305</v>
      </c>
      <c r="I132" s="31" t="b">
        <v>0</v>
      </c>
      <c r="J132" s="36"/>
      <c r="K132" s="36"/>
      <c r="L132" s="36"/>
      <c r="M132" s="36"/>
      <c r="N132" s="36"/>
      <c r="O132" s="36"/>
      <c r="P132" s="36"/>
      <c r="Q132" s="36"/>
      <c r="R132" s="2"/>
      <c r="S132" s="2"/>
      <c r="T132" s="2"/>
      <c r="U132" s="2"/>
      <c r="V132" s="2"/>
      <c r="W132" s="2"/>
      <c r="X132" s="4"/>
      <c r="Y132" s="16"/>
      <c r="Z132" s="1"/>
      <c r="AA132" s="1"/>
      <c r="AB132" s="1"/>
    </row>
    <row r="133" spans="1:28" outlineLevel="2" x14ac:dyDescent="0.25">
      <c r="A133" s="1"/>
      <c r="B133" s="33"/>
      <c r="C133" s="73"/>
      <c r="D133" s="4"/>
      <c r="E133" s="5"/>
      <c r="F133" s="5"/>
      <c r="G133" s="4"/>
      <c r="H133" s="26"/>
      <c r="I133" s="36"/>
      <c r="J133" s="36"/>
      <c r="K133" s="36"/>
      <c r="L133" s="36"/>
      <c r="M133" s="36"/>
      <c r="N133" s="36"/>
      <c r="O133" s="36"/>
      <c r="P133" s="36"/>
      <c r="Q133" s="36"/>
      <c r="R133" s="2"/>
      <c r="S133" s="2"/>
      <c r="T133" s="2"/>
      <c r="U133" s="2"/>
      <c r="V133" s="2"/>
      <c r="W133" s="2"/>
      <c r="X133" s="4"/>
      <c r="Y133" s="16"/>
      <c r="Z133" s="1"/>
      <c r="AA133" s="1"/>
      <c r="AB133" s="1"/>
    </row>
    <row r="134" spans="1:28" outlineLevel="2" x14ac:dyDescent="0.25">
      <c r="A134" s="1"/>
      <c r="B134" s="33"/>
      <c r="C134" s="73"/>
      <c r="D134" s="4"/>
      <c r="E134" s="5"/>
      <c r="F134" s="5"/>
      <c r="G134" s="4"/>
      <c r="H134" s="26" t="s">
        <v>306</v>
      </c>
      <c r="I134" s="31">
        <v>0</v>
      </c>
      <c r="J134" s="36"/>
      <c r="K134" s="36"/>
      <c r="L134" s="36"/>
      <c r="M134" s="36"/>
      <c r="N134" s="36"/>
      <c r="O134" s="36"/>
      <c r="P134" s="36"/>
      <c r="Q134" s="36"/>
      <c r="R134" s="2"/>
      <c r="S134" s="2"/>
      <c r="T134" s="2"/>
      <c r="U134" s="2"/>
      <c r="V134" s="2"/>
      <c r="W134" s="2"/>
      <c r="X134" s="4"/>
      <c r="Y134" s="16"/>
      <c r="Z134" s="1"/>
      <c r="AA134" s="1"/>
      <c r="AB134" s="1"/>
    </row>
    <row r="135" spans="1:28" ht="5.0999999999999996" customHeight="1" outlineLevel="3" x14ac:dyDescent="0.25">
      <c r="A135" s="1"/>
      <c r="B135" s="33"/>
      <c r="C135" s="73">
        <f>INT($C$40)+3.005</f>
        <v>4.0049999999999999</v>
      </c>
      <c r="D135" s="4"/>
      <c r="E135" s="4"/>
      <c r="F135" s="4"/>
      <c r="G135" s="4"/>
      <c r="H135" s="83"/>
      <c r="I135" s="83"/>
      <c r="J135" s="83"/>
      <c r="K135" s="83"/>
      <c r="L135" s="83"/>
      <c r="M135" s="83"/>
      <c r="N135" s="83"/>
      <c r="O135" s="83"/>
      <c r="P135" s="83"/>
      <c r="Q135" s="83"/>
      <c r="R135" s="83"/>
      <c r="S135" s="83"/>
      <c r="T135" s="83"/>
      <c r="U135" s="83"/>
      <c r="V135" s="83"/>
      <c r="W135" s="83"/>
      <c r="X135" s="4" t="s">
        <v>3</v>
      </c>
      <c r="Y135" s="16"/>
      <c r="Z135" s="1"/>
      <c r="AA135" s="1"/>
      <c r="AB135" s="1"/>
    </row>
    <row r="136" spans="1:28" ht="5.0999999999999996" customHeight="1" outlineLevel="2" x14ac:dyDescent="0.25">
      <c r="A136" s="1"/>
      <c r="B136" s="33"/>
      <c r="C136" s="73">
        <f>INT($C$80)+2.005</f>
        <v>3.0049999999999999</v>
      </c>
      <c r="D136" s="4" t="s">
        <v>2</v>
      </c>
      <c r="E136" s="4"/>
      <c r="F136" s="4"/>
      <c r="G136" s="4"/>
      <c r="H136" s="58"/>
      <c r="I136" s="58"/>
      <c r="J136" s="58"/>
      <c r="K136" s="58"/>
      <c r="L136" s="58"/>
      <c r="M136" s="58"/>
      <c r="N136" s="58"/>
      <c r="O136" s="58"/>
      <c r="P136" s="58"/>
      <c r="Q136" s="58"/>
      <c r="R136" s="58"/>
      <c r="S136" s="58"/>
      <c r="T136" s="58"/>
      <c r="U136" s="58"/>
      <c r="V136" s="58"/>
      <c r="W136" s="58"/>
      <c r="X136" s="4"/>
      <c r="Y136" s="16"/>
      <c r="Z136" s="1"/>
      <c r="AA136" s="1"/>
      <c r="AB136" s="1"/>
    </row>
    <row r="137" spans="1:28" outlineLevel="2" x14ac:dyDescent="0.25">
      <c r="A137" s="1"/>
      <c r="B137" s="33"/>
      <c r="C137" s="73">
        <f>INT($C$80)+2</f>
        <v>3</v>
      </c>
      <c r="D137" s="4"/>
      <c r="E137" s="5"/>
      <c r="F137" s="5"/>
      <c r="G137" s="4"/>
      <c r="H137" s="64" t="s">
        <v>308</v>
      </c>
      <c r="I137" s="64" t="s">
        <v>307</v>
      </c>
      <c r="J137" s="2"/>
      <c r="K137" s="2"/>
      <c r="L137" s="2"/>
      <c r="M137" s="2"/>
      <c r="N137" s="2"/>
      <c r="O137" s="2"/>
      <c r="P137" s="2"/>
      <c r="Q137" s="2"/>
      <c r="R137" s="2"/>
      <c r="S137" s="2"/>
      <c r="T137" s="2"/>
      <c r="U137" s="2"/>
      <c r="V137" s="2"/>
      <c r="W137" s="2"/>
      <c r="X137" s="4"/>
      <c r="Y137" s="16"/>
      <c r="Z137" s="1"/>
      <c r="AA137" s="1"/>
      <c r="AB137" s="1"/>
    </row>
    <row r="138" spans="1:28" outlineLevel="2" x14ac:dyDescent="0.25">
      <c r="A138" s="1"/>
      <c r="B138" s="33"/>
      <c r="C138" s="73">
        <f>INT($C$80)+2</f>
        <v>3</v>
      </c>
      <c r="D138" s="4"/>
      <c r="E138" s="5">
        <v>0</v>
      </c>
      <c r="F138" s="5"/>
      <c r="G138" s="4"/>
      <c r="H138" s="31" t="s">
        <v>309</v>
      </c>
      <c r="I138" s="31" t="b">
        <v>0</v>
      </c>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f>INT($C$80)+3</f>
        <v>4</v>
      </c>
      <c r="D139" s="4"/>
      <c r="E139" s="5">
        <v>1</v>
      </c>
      <c r="F139" s="5"/>
      <c r="G139" s="4"/>
      <c r="H139" s="31" t="s">
        <v>310</v>
      </c>
      <c r="I139" s="31" t="b">
        <v>0</v>
      </c>
      <c r="J139" s="175"/>
      <c r="K139" s="175"/>
      <c r="L139" s="175"/>
      <c r="M139" s="175"/>
      <c r="N139" s="175"/>
      <c r="O139" s="175"/>
      <c r="P139" s="175"/>
      <c r="Q139" s="175"/>
      <c r="R139" s="175"/>
      <c r="S139" s="2"/>
      <c r="T139" s="2"/>
      <c r="U139" s="2"/>
      <c r="V139" s="2"/>
      <c r="W139" s="2"/>
      <c r="X139" s="4"/>
      <c r="Y139" s="16"/>
      <c r="Z139" s="1"/>
      <c r="AA139" s="1"/>
      <c r="AB139" s="1"/>
    </row>
    <row r="140" spans="1:28" outlineLevel="3" x14ac:dyDescent="0.25">
      <c r="A140" s="1"/>
      <c r="B140" s="33"/>
      <c r="C140" s="73">
        <f>INT($C$80)+3</f>
        <v>4</v>
      </c>
      <c r="D140" s="4"/>
      <c r="E140" s="5">
        <v>2</v>
      </c>
      <c r="F140" s="5"/>
      <c r="G140" s="4"/>
      <c r="H140" s="31" t="s">
        <v>311</v>
      </c>
      <c r="I140" s="31" t="b">
        <v>0</v>
      </c>
      <c r="J140" s="175"/>
      <c r="K140" s="175"/>
      <c r="L140" s="175"/>
      <c r="M140" s="175"/>
      <c r="N140" s="175"/>
      <c r="O140" s="175"/>
      <c r="P140" s="175"/>
      <c r="Q140" s="175"/>
      <c r="R140" s="175"/>
      <c r="S140" s="2"/>
      <c r="T140" s="2"/>
      <c r="U140" s="2"/>
      <c r="V140" s="2"/>
      <c r="W140" s="2"/>
      <c r="X140" s="4"/>
      <c r="Y140" s="16"/>
      <c r="Z140" s="1"/>
      <c r="AA140" s="1"/>
      <c r="AB140" s="1"/>
    </row>
    <row r="141" spans="1:28" outlineLevel="3" x14ac:dyDescent="0.25">
      <c r="A141" s="1"/>
      <c r="B141" s="33"/>
      <c r="C141" s="73">
        <f>INT(C$80+3)</f>
        <v>4</v>
      </c>
      <c r="D141" s="4"/>
      <c r="E141" s="5">
        <v>3</v>
      </c>
      <c r="F141" s="5"/>
      <c r="G141" s="4"/>
      <c r="H141" s="31" t="s">
        <v>312</v>
      </c>
      <c r="I141" s="31" t="b">
        <v>0</v>
      </c>
      <c r="J141" s="175"/>
      <c r="K141" s="175"/>
      <c r="L141" s="175"/>
      <c r="M141" s="175"/>
      <c r="N141" s="175"/>
      <c r="O141" s="175"/>
      <c r="P141" s="175"/>
      <c r="Q141" s="175"/>
      <c r="R141" s="175"/>
      <c r="S141" s="2"/>
      <c r="T141" s="2"/>
      <c r="U141" s="2"/>
      <c r="V141" s="2"/>
      <c r="W141" s="2"/>
      <c r="X141" s="4"/>
      <c r="Y141" s="16"/>
      <c r="Z141" s="1"/>
      <c r="AA141" s="1"/>
      <c r="AB141" s="1"/>
    </row>
    <row r="142" spans="1:28" outlineLevel="3" x14ac:dyDescent="0.25">
      <c r="A142" s="1"/>
      <c r="B142" s="33"/>
      <c r="C142" s="73">
        <f t="shared" ref="C142:C145" si="4">INT(C$80+3)</f>
        <v>4</v>
      </c>
      <c r="D142" s="4"/>
      <c r="E142" s="5">
        <v>4</v>
      </c>
      <c r="F142" s="5"/>
      <c r="G142" s="4"/>
      <c r="H142" s="31" t="s">
        <v>313</v>
      </c>
      <c r="I142" s="31" t="b">
        <v>0</v>
      </c>
      <c r="J142" s="175"/>
      <c r="K142" s="175"/>
      <c r="L142" s="175"/>
      <c r="M142" s="175"/>
      <c r="N142" s="175"/>
      <c r="O142" s="175"/>
      <c r="P142" s="175"/>
      <c r="Q142" s="175"/>
      <c r="R142" s="175"/>
      <c r="S142" s="2"/>
      <c r="T142" s="2"/>
      <c r="U142" s="2"/>
      <c r="V142" s="2"/>
      <c r="W142" s="2"/>
      <c r="X142" s="4"/>
      <c r="Y142" s="16"/>
      <c r="Z142" s="1"/>
      <c r="AA142" s="1"/>
      <c r="AB142" s="1"/>
    </row>
    <row r="143" spans="1:28" outlineLevel="3" x14ac:dyDescent="0.25">
      <c r="A143" s="1"/>
      <c r="B143" s="33"/>
      <c r="C143" s="73">
        <f t="shared" si="4"/>
        <v>4</v>
      </c>
      <c r="D143" s="4"/>
      <c r="E143" s="5">
        <v>5</v>
      </c>
      <c r="F143" s="5"/>
      <c r="G143" s="4"/>
      <c r="H143" s="31" t="s">
        <v>314</v>
      </c>
      <c r="I143" s="31" t="b">
        <v>0</v>
      </c>
      <c r="J143" s="175"/>
      <c r="K143" s="175"/>
      <c r="L143" s="175"/>
      <c r="M143" s="175"/>
      <c r="N143" s="175"/>
      <c r="O143" s="175"/>
      <c r="P143" s="175"/>
      <c r="Q143" s="175"/>
      <c r="R143" s="175"/>
      <c r="S143" s="2"/>
      <c r="T143" s="2"/>
      <c r="U143" s="2"/>
      <c r="V143" s="2"/>
      <c r="W143" s="2"/>
      <c r="X143" s="4"/>
      <c r="Y143" s="16"/>
      <c r="Z143" s="1"/>
      <c r="AA143" s="1"/>
      <c r="AB143" s="1"/>
    </row>
    <row r="144" spans="1:28" outlineLevel="3" x14ac:dyDescent="0.25">
      <c r="A144" s="1"/>
      <c r="B144" s="33"/>
      <c r="C144" s="73">
        <f t="shared" si="4"/>
        <v>4</v>
      </c>
      <c r="D144" s="4"/>
      <c r="E144" s="5">
        <v>6</v>
      </c>
      <c r="F144" s="5"/>
      <c r="G144" s="4"/>
      <c r="H144" s="175"/>
      <c r="I144" s="175"/>
      <c r="J144" s="175"/>
      <c r="K144" s="175"/>
      <c r="L144" s="175"/>
      <c r="M144" s="175"/>
      <c r="N144" s="175"/>
      <c r="O144" s="175"/>
      <c r="P144" s="175"/>
      <c r="Q144" s="175"/>
      <c r="R144" s="175"/>
      <c r="S144" s="2"/>
      <c r="T144" s="2"/>
      <c r="U144" s="2"/>
      <c r="V144" s="2"/>
      <c r="W144" s="2"/>
      <c r="X144" s="4"/>
      <c r="Y144" s="16"/>
      <c r="Z144" s="1"/>
      <c r="AA144" s="1"/>
      <c r="AB144" s="1"/>
    </row>
    <row r="145" spans="1:28" outlineLevel="3" x14ac:dyDescent="0.25">
      <c r="A145" s="1"/>
      <c r="B145" s="33"/>
      <c r="C145" s="73">
        <f t="shared" si="4"/>
        <v>4</v>
      </c>
      <c r="D145" s="4"/>
      <c r="E145" s="5">
        <v>7</v>
      </c>
      <c r="F145" s="5"/>
      <c r="G145" s="4"/>
      <c r="H145" s="175"/>
      <c r="I145" s="175"/>
      <c r="J145" s="175"/>
      <c r="K145" s="175"/>
      <c r="L145" s="175"/>
      <c r="M145" s="175"/>
      <c r="N145" s="175"/>
      <c r="O145" s="175"/>
      <c r="P145" s="175"/>
      <c r="Q145" s="175"/>
      <c r="R145" s="175"/>
      <c r="S145" s="2"/>
      <c r="T145" s="2"/>
      <c r="U145" s="2"/>
      <c r="V145" s="2"/>
      <c r="W145" s="2"/>
      <c r="X145" s="4"/>
      <c r="Y145" s="16"/>
      <c r="Z145" s="1"/>
      <c r="AA145" s="1"/>
      <c r="AB145" s="1"/>
    </row>
    <row r="146" spans="1:28" ht="5.0999999999999996" customHeight="1" outlineLevel="3" x14ac:dyDescent="0.25">
      <c r="A146" s="1"/>
      <c r="B146" s="33"/>
      <c r="C146" s="73">
        <f>INT($C$80)+3.005</f>
        <v>4.0049999999999999</v>
      </c>
      <c r="D146" s="4"/>
      <c r="E146" s="4"/>
      <c r="F146" s="4"/>
      <c r="G146" s="4"/>
      <c r="H146" s="4"/>
      <c r="I146" s="4"/>
      <c r="J146" s="4"/>
      <c r="K146" s="4"/>
      <c r="L146" s="4"/>
      <c r="M146" s="4"/>
      <c r="N146" s="4"/>
      <c r="O146" s="4"/>
      <c r="P146" s="4"/>
      <c r="Q146" s="4"/>
      <c r="R146" s="4"/>
      <c r="S146" s="4"/>
      <c r="T146" s="4"/>
      <c r="U146" s="4"/>
      <c r="V146" s="4"/>
      <c r="W146" s="4"/>
      <c r="X146" s="4" t="s">
        <v>3</v>
      </c>
      <c r="Y146" s="16"/>
      <c r="Z146" s="1"/>
      <c r="AA146" s="1"/>
      <c r="AB146" s="1"/>
    </row>
    <row r="147" spans="1:28" ht="5.0999999999999996" customHeight="1" outlineLevel="2" x14ac:dyDescent="0.25">
      <c r="A147" s="1"/>
      <c r="B147" s="33"/>
      <c r="C147" s="73">
        <f>INT($C$80)+2.005</f>
        <v>3.0049999999999999</v>
      </c>
      <c r="D147" s="4"/>
      <c r="E147" s="4"/>
      <c r="F147" s="4"/>
      <c r="G147" s="4"/>
      <c r="H147" s="4"/>
      <c r="I147" s="4"/>
      <c r="J147" s="4"/>
      <c r="K147" s="4"/>
      <c r="L147" s="4"/>
      <c r="M147" s="4"/>
      <c r="N147" s="4"/>
      <c r="O147" s="4"/>
      <c r="P147" s="4"/>
      <c r="Q147" s="4"/>
      <c r="R147" s="4"/>
      <c r="S147" s="4"/>
      <c r="T147" s="4"/>
      <c r="U147" s="4"/>
      <c r="V147" s="4"/>
      <c r="W147" s="4"/>
      <c r="X147" s="4"/>
      <c r="Y147" s="16"/>
      <c r="Z147" s="1"/>
      <c r="AA147" s="1"/>
      <c r="AB147" s="1"/>
    </row>
    <row r="148" spans="1:28" ht="5.0999999999999996" customHeight="1" outlineLevel="1" x14ac:dyDescent="0.25">
      <c r="A148" s="1"/>
      <c r="B148" s="35"/>
      <c r="C148" s="76">
        <f>INT($C$80)+1.005</f>
        <v>2.0049999999999999</v>
      </c>
      <c r="D148" s="17"/>
      <c r="E148" s="17"/>
      <c r="F148" s="17"/>
      <c r="G148" s="17"/>
      <c r="H148" s="17"/>
      <c r="I148" s="17"/>
      <c r="J148" s="17"/>
      <c r="K148" s="17"/>
      <c r="L148" s="17"/>
      <c r="M148" s="17"/>
      <c r="N148" s="17"/>
      <c r="O148" s="17"/>
      <c r="P148" s="17"/>
      <c r="Q148" s="17"/>
      <c r="R148" s="17"/>
      <c r="S148" s="17"/>
      <c r="T148" s="17"/>
      <c r="U148" s="17"/>
      <c r="V148" s="17"/>
      <c r="W148" s="17"/>
      <c r="X148" s="17"/>
      <c r="Y148" s="18" t="s">
        <v>1</v>
      </c>
      <c r="Z148" s="1"/>
      <c r="AA148" s="1"/>
      <c r="AB148" s="1"/>
    </row>
    <row r="149" spans="1:28" ht="5.0999999999999996" customHeight="1" x14ac:dyDescent="0.25">
      <c r="A149" s="1"/>
      <c r="B149" s="19"/>
      <c r="C149" s="77">
        <f>INT($C$80)+0.005</f>
        <v>1.0049999999999999</v>
      </c>
      <c r="D149" s="19"/>
      <c r="E149" s="19"/>
      <c r="F149" s="19"/>
      <c r="G149" s="19"/>
      <c r="H149" s="19"/>
      <c r="I149" s="19"/>
      <c r="J149" s="19"/>
      <c r="K149" s="19"/>
      <c r="L149" s="19"/>
      <c r="M149" s="19"/>
      <c r="N149" s="19"/>
      <c r="O149" s="19"/>
      <c r="P149" s="19"/>
      <c r="Q149" s="19"/>
      <c r="R149" s="19"/>
      <c r="S149" s="19"/>
      <c r="T149" s="19"/>
      <c r="U149" s="19"/>
      <c r="V149" s="19"/>
      <c r="W149" s="19"/>
      <c r="X149" s="19"/>
      <c r="Y149" s="19"/>
      <c r="Z149" s="1"/>
      <c r="AA149" s="1"/>
      <c r="AB149" s="1"/>
    </row>
    <row r="150" spans="1:28" outlineLevel="2" x14ac:dyDescent="0.25">
      <c r="A150" s="1"/>
      <c r="B150" s="1"/>
      <c r="C150" s="73">
        <f>INT($C$80)+2</f>
        <v>3</v>
      </c>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A151" s="1"/>
      <c r="B151" s="1"/>
      <c r="C151" s="66"/>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5">
      <c r="A152" s="1"/>
      <c r="B152" s="1"/>
      <c r="C152" s="66"/>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25">
      <c r="A153" s="1"/>
      <c r="B153" s="1"/>
      <c r="C153" s="66"/>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x14ac:dyDescent="0.25">
      <c r="A154" s="1"/>
      <c r="B154" s="1"/>
      <c r="C154" s="66"/>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x14ac:dyDescent="0.25">
      <c r="A155" s="1"/>
      <c r="B155" s="1"/>
      <c r="C155" s="66"/>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x14ac:dyDescent="0.25">
      <c r="A156" s="1"/>
      <c r="B156" s="1"/>
      <c r="C156" s="66"/>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x14ac:dyDescent="0.25">
      <c r="C157" s="72" t="s">
        <v>4</v>
      </c>
    </row>
  </sheetData>
  <mergeCells count="4">
    <mergeCell ref="J18:T18"/>
    <mergeCell ref="J21:T21"/>
    <mergeCell ref="Q69:W69"/>
    <mergeCell ref="R93:W95"/>
  </mergeCells>
  <conditionalFormatting sqref="P113">
    <cfRule type="expression" dxfId="24" priority="33">
      <formula>(#REF!&gt;=L$349)</formula>
    </cfRule>
  </conditionalFormatting>
  <conditionalFormatting sqref="Q113 U113">
    <cfRule type="expression" dxfId="23" priority="34">
      <formula>(#REF!&gt;=L$349)</formula>
    </cfRule>
  </conditionalFormatting>
  <conditionalFormatting sqref="R113">
    <cfRule type="expression" dxfId="22" priority="35">
      <formula>(#REF!&gt;=L$349)</formula>
    </cfRule>
  </conditionalFormatting>
  <conditionalFormatting sqref="W113">
    <cfRule type="expression" dxfId="21" priority="36">
      <formula>(#REF!&gt;=P$349)</formula>
    </cfRule>
  </conditionalFormatting>
  <conditionalFormatting sqref="V113">
    <cfRule type="expression" dxfId="20" priority="37">
      <formula>(#REF!&gt;=P$349)</formula>
    </cfRule>
  </conditionalFormatting>
  <conditionalFormatting sqref="P112">
    <cfRule type="expression" dxfId="19" priority="38">
      <formula>(#REF!&gt;=L$349)</formula>
    </cfRule>
  </conditionalFormatting>
  <conditionalFormatting sqref="Q112 U111:U112">
    <cfRule type="expression" dxfId="18" priority="39">
      <formula>(#REF!&gt;=L$349)</formula>
    </cfRule>
  </conditionalFormatting>
  <conditionalFormatting sqref="R112">
    <cfRule type="expression" dxfId="17" priority="40">
      <formula>(#REF!&gt;=L$349)</formula>
    </cfRule>
  </conditionalFormatting>
  <conditionalFormatting sqref="W112">
    <cfRule type="expression" dxfId="16" priority="41">
      <formula>(#REF!&gt;=P$349)</formula>
    </cfRule>
  </conditionalFormatting>
  <conditionalFormatting sqref="V112">
    <cfRule type="expression" dxfId="15" priority="42">
      <formula>(#REF!&gt;=P$349)</formula>
    </cfRule>
  </conditionalFormatting>
  <conditionalFormatting sqref="K111">
    <cfRule type="expression" dxfId="14" priority="43">
      <formula>(#REF!&gt;=J$349)</formula>
    </cfRule>
  </conditionalFormatting>
  <conditionalFormatting sqref="M111">
    <cfRule type="expression" dxfId="13" priority="44">
      <formula>(#REF!&gt;=J$349)</formula>
    </cfRule>
  </conditionalFormatting>
  <conditionalFormatting sqref="L111">
    <cfRule type="expression" dxfId="12" priority="45">
      <formula>(#REF!&gt;=J$349)</formula>
    </cfRule>
  </conditionalFormatting>
  <conditionalFormatting sqref="P111">
    <cfRule type="expression" dxfId="11" priority="46">
      <formula>(#REF!&gt;=L$349)</formula>
    </cfRule>
  </conditionalFormatting>
  <conditionalFormatting sqref="Q111">
    <cfRule type="expression" dxfId="10" priority="47">
      <formula>(#REF!&gt;=L$349)</formula>
    </cfRule>
  </conditionalFormatting>
  <conditionalFormatting sqref="R111">
    <cfRule type="expression" dxfId="9" priority="48">
      <formula>(#REF!&gt;=L$349)</formula>
    </cfRule>
  </conditionalFormatting>
  <conditionalFormatting sqref="W111">
    <cfRule type="expression" dxfId="8" priority="49">
      <formula>(#REF!&gt;=P$349)</formula>
    </cfRule>
  </conditionalFormatting>
  <conditionalFormatting sqref="V111">
    <cfRule type="expression" dxfId="7" priority="50">
      <formula>(#REF!&gt;=P$349)</formula>
    </cfRule>
  </conditionalFormatting>
  <conditionalFormatting sqref="O113">
    <cfRule type="expression" dxfId="6" priority="29">
      <formula>(#REF!&gt;=K$349)</formula>
    </cfRule>
  </conditionalFormatting>
  <conditionalFormatting sqref="O112">
    <cfRule type="expression" dxfId="5" priority="30">
      <formula>(#REF!&gt;=K$349)</formula>
    </cfRule>
  </conditionalFormatting>
  <conditionalFormatting sqref="O111">
    <cfRule type="expression" dxfId="4" priority="31">
      <formula>(#REF!&gt;=K$349)</formula>
    </cfRule>
  </conditionalFormatting>
  <conditionalFormatting sqref="T113">
    <cfRule type="expression" dxfId="3" priority="26">
      <formula>(#REF!&gt;=P$349)</formula>
    </cfRule>
  </conditionalFormatting>
  <conditionalFormatting sqref="T112">
    <cfRule type="expression" dxfId="2" priority="27">
      <formula>(#REF!&gt;=P$349)</formula>
    </cfRule>
  </conditionalFormatting>
  <conditionalFormatting sqref="T111">
    <cfRule type="expression" dxfId="1" priority="28">
      <formula>(#REF!&gt;=P$349)</formula>
    </cfRule>
  </conditionalFormatting>
  <conditionalFormatting sqref="I111:J113 I109:I110 K112:M113">
    <cfRule type="expression" dxfId="0" priority="56">
      <formula>($E109&gt;=I$349)</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02" t="s">
        <v>22</v>
      </c>
      <c r="K18" s="202"/>
      <c r="L18" s="202"/>
      <c r="M18" s="202"/>
      <c r="N18" s="202"/>
      <c r="O18" s="202"/>
      <c r="P18" s="202"/>
      <c r="Q18" s="202"/>
      <c r="R18" s="202"/>
      <c r="S18" s="202"/>
      <c r="T18" s="202"/>
      <c r="U18" s="202"/>
      <c r="V18" s="202"/>
      <c r="W18" s="202"/>
      <c r="X18" s="202"/>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3"/>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i_condensefvp_type1</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2021-04-27T00:00:02Z</dcterms:modified>
</cp:coreProperties>
</file>