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AE48CBB-161D-483D-882A-C08B92526F24}" xr6:coauthVersionLast="47" xr6:coauthVersionMax="47" xr10:uidLastSave="{00000000-0000-0000-0000-000000000000}"/>
  <bookViews>
    <workbookView xWindow="29610" yWindow="-90" windowWidth="28110" windowHeight="164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Annual!$J$64:$S$64</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K292" i="6"/>
  <c r="J292" i="6"/>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N296" i="6"/>
  <c r="M296" i="6"/>
  <c r="M295" i="6"/>
  <c r="N295" i="6" s="1"/>
  <c r="M294" i="6"/>
  <c r="N294" i="6" s="1"/>
  <c r="M293" i="6"/>
  <c r="N293" i="6" s="1"/>
  <c r="N292" i="6"/>
  <c r="M292" i="6"/>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R232" i="23" l="1"/>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Y50" i="19" l="1"/>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V426" i="9" s="1"/>
  <c r="U426" i="9" s="1"/>
  <c r="S426" i="9" s="1"/>
  <c r="R426" i="9" s="1"/>
  <c r="Q426" i="9" l="1"/>
  <c r="P426" i="9" s="1"/>
  <c r="O426" i="9" s="1"/>
  <c r="N426" i="9" s="1"/>
  <c r="T426" i="9"/>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charset val="1"/>
          </rPr>
          <t>John:</t>
        </r>
        <r>
          <rPr>
            <sz val="9"/>
            <color indexed="81"/>
            <rFont val="Tahoma"/>
            <charset val="1"/>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charset val="1"/>
          </rPr>
          <t>John:</t>
        </r>
        <r>
          <rPr>
            <sz val="9"/>
            <color indexed="81"/>
            <rFont val="Tahoma"/>
            <charset val="1"/>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charset val="1"/>
          </rPr>
          <t>John:</t>
        </r>
        <r>
          <rPr>
            <sz val="9"/>
            <color indexed="81"/>
            <rFont val="Tahoma"/>
            <charset val="1"/>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<sst xmlns="http://schemas.openxmlformats.org/spreadsheetml/2006/main" count="5560" uniqueCount="1162">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</sst>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04">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79" workbookViewId="0">
      <selection activeCell="K97" sqref="K97"/>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31" customFormat="1" ht="12" customHeight="1" x14ac:dyDescent="0.2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0999999999999996" customHeight="1" thickBot="1" x14ac:dyDescent="0.3">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0999999999999996" customHeight="1" x14ac:dyDescent="0.2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25">
      <c r="A4" s="735"/>
      <c r="B4" s="732"/>
      <c r="C4" s="744"/>
      <c r="D4" s="744"/>
      <c r="E4" s="744"/>
      <c r="F4" s="748"/>
      <c r="G4" s="966" t="s">
        <v>1119</v>
      </c>
      <c r="H4" s="261"/>
      <c r="I4" s="745" t="s">
        <v>1122</v>
      </c>
      <c r="J4" s="261"/>
      <c r="K4" s="261"/>
      <c r="L4" s="261"/>
      <c r="M4" s="261"/>
      <c r="N4" s="261"/>
      <c r="O4" s="261"/>
      <c r="P4" s="261"/>
      <c r="Q4" s="261"/>
      <c r="R4" s="261"/>
      <c r="S4" s="261"/>
      <c r="T4" s="261"/>
      <c r="U4" s="261"/>
      <c r="V4" s="740"/>
      <c r="W4" s="739"/>
      <c r="X4" s="734"/>
      <c r="Y4" s="734"/>
      <c r="Z4" s="734"/>
    </row>
    <row r="5" spans="1:26" s="731" customFormat="1" ht="12" customHeight="1" x14ac:dyDescent="0.2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25">
      <c r="A6" s="735"/>
      <c r="B6" s="732"/>
      <c r="C6" s="744"/>
      <c r="D6" s="744"/>
      <c r="E6" s="744"/>
      <c r="F6" s="748"/>
      <c r="G6" s="261"/>
      <c r="H6" s="731" t="s">
        <v>1113</v>
      </c>
      <c r="J6" s="731" t="s">
        <v>1120</v>
      </c>
      <c r="K6" s="261"/>
      <c r="L6" s="731" t="s">
        <v>1114</v>
      </c>
      <c r="M6" s="261"/>
      <c r="N6" s="261"/>
      <c r="O6" s="261"/>
      <c r="P6" s="261"/>
      <c r="Q6" s="261"/>
      <c r="R6" s="261"/>
      <c r="S6" s="261"/>
      <c r="T6" s="261"/>
      <c r="U6" s="261"/>
      <c r="V6" s="740"/>
      <c r="W6" s="739"/>
      <c r="X6" s="734"/>
      <c r="Y6" s="734"/>
      <c r="Z6" s="734"/>
    </row>
    <row r="7" spans="1:26" s="731" customFormat="1" ht="12" customHeight="1" x14ac:dyDescent="0.25">
      <c r="A7" s="735"/>
      <c r="B7" s="732"/>
      <c r="C7" s="744"/>
      <c r="D7" s="744"/>
      <c r="E7" s="744"/>
      <c r="F7" s="748"/>
      <c r="G7" s="261"/>
      <c r="H7" s="839" t="s">
        <v>72</v>
      </c>
      <c r="J7" s="986" t="s">
        <v>75</v>
      </c>
      <c r="K7" s="261"/>
      <c r="L7" s="839" t="s">
        <v>75</v>
      </c>
      <c r="M7" s="261"/>
      <c r="N7" s="261"/>
      <c r="O7" s="261"/>
      <c r="P7" s="261"/>
      <c r="Q7" s="261"/>
      <c r="R7" s="261"/>
      <c r="S7" s="261"/>
      <c r="T7" s="261"/>
      <c r="U7" s="261"/>
      <c r="V7" s="740"/>
      <c r="W7" s="739"/>
      <c r="X7" s="734"/>
      <c r="Y7" s="734"/>
      <c r="Z7" s="734"/>
    </row>
    <row r="8" spans="1:26" s="731" customFormat="1" ht="12" customHeight="1" x14ac:dyDescent="0.25">
      <c r="A8" s="735"/>
      <c r="B8" s="732"/>
      <c r="C8" s="744"/>
      <c r="D8" s="744"/>
      <c r="E8" s="744"/>
      <c r="F8" s="748"/>
      <c r="G8" s="261"/>
      <c r="H8" s="838" t="s">
        <v>1021</v>
      </c>
      <c r="J8" s="987" t="s">
        <v>76</v>
      </c>
      <c r="K8" s="261"/>
      <c r="L8" s="838" t="s">
        <v>76</v>
      </c>
      <c r="M8" s="261"/>
      <c r="N8" s="261"/>
      <c r="O8" s="261"/>
      <c r="P8" s="261"/>
      <c r="Q8" s="261"/>
      <c r="R8" s="261"/>
      <c r="S8" s="261"/>
      <c r="T8" s="261"/>
      <c r="U8" s="261"/>
      <c r="V8" s="740"/>
      <c r="W8" s="739"/>
      <c r="X8" s="734"/>
      <c r="Y8" s="734"/>
      <c r="Z8" s="734"/>
    </row>
    <row r="9" spans="1:26" s="731" customFormat="1" ht="12" customHeight="1" x14ac:dyDescent="0.25">
      <c r="A9" s="735"/>
      <c r="B9" s="732"/>
      <c r="C9" s="744"/>
      <c r="D9" s="744"/>
      <c r="E9" s="744"/>
      <c r="F9" s="748"/>
      <c r="G9" s="261"/>
      <c r="H9" s="838" t="s">
        <v>70</v>
      </c>
      <c r="J9" s="987" t="s">
        <v>370</v>
      </c>
      <c r="K9" s="261"/>
      <c r="L9" s="838" t="s">
        <v>72</v>
      </c>
      <c r="M9" s="261"/>
      <c r="N9" s="261"/>
      <c r="O9" s="261"/>
      <c r="P9" s="261"/>
      <c r="Q9" s="261"/>
      <c r="R9" s="261"/>
      <c r="S9" s="261"/>
      <c r="T9" s="261"/>
      <c r="U9" s="261"/>
      <c r="V9" s="740"/>
      <c r="W9" s="739"/>
      <c r="X9" s="734"/>
      <c r="Y9" s="734"/>
      <c r="Z9" s="734"/>
    </row>
    <row r="10" spans="1:26" s="731" customFormat="1" ht="12" customHeight="1" x14ac:dyDescent="0.25">
      <c r="A10" s="735"/>
      <c r="B10" s="732"/>
      <c r="C10" s="744"/>
      <c r="D10" s="744"/>
      <c r="E10" s="744"/>
      <c r="F10" s="748"/>
      <c r="G10" s="261"/>
      <c r="H10" s="731" t="s">
        <v>74</v>
      </c>
      <c r="I10" s="985"/>
      <c r="J10" s="838" t="s">
        <v>371</v>
      </c>
      <c r="K10" s="261"/>
      <c r="L10" s="838" t="s">
        <v>1021</v>
      </c>
      <c r="M10" s="261"/>
      <c r="N10" s="261"/>
      <c r="O10" s="261"/>
      <c r="P10" s="261"/>
      <c r="Q10" s="261"/>
      <c r="R10" s="261"/>
      <c r="S10" s="261"/>
      <c r="T10" s="261"/>
      <c r="U10" s="261"/>
      <c r="V10" s="740"/>
      <c r="W10" s="739"/>
      <c r="X10" s="734"/>
      <c r="Y10" s="734"/>
      <c r="Z10" s="734"/>
    </row>
    <row r="11" spans="1:26" s="731" customFormat="1" ht="12" customHeight="1" x14ac:dyDescent="0.25">
      <c r="A11" s="735"/>
      <c r="B11" s="732"/>
      <c r="C11" s="744"/>
      <c r="D11" s="744"/>
      <c r="E11" s="744"/>
      <c r="F11" s="748"/>
      <c r="G11" s="261"/>
      <c r="H11" s="838" t="s">
        <v>78</v>
      </c>
      <c r="J11" s="838" t="s">
        <v>1115</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2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25">
      <c r="A13" s="735"/>
      <c r="B13" s="732"/>
      <c r="C13" s="744"/>
      <c r="D13" s="744"/>
      <c r="E13" s="744"/>
      <c r="F13" s="748"/>
      <c r="G13" s="261"/>
      <c r="H13" s="838" t="s">
        <v>73</v>
      </c>
      <c r="J13" s="987" t="s">
        <v>372</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25">
      <c r="A14" s="735"/>
      <c r="B14" s="732"/>
      <c r="C14" s="744"/>
      <c r="D14" s="744"/>
      <c r="E14" s="744"/>
      <c r="F14" s="748"/>
      <c r="H14" s="838" t="s">
        <v>71</v>
      </c>
      <c r="J14" s="987" t="s">
        <v>81</v>
      </c>
      <c r="K14" s="261"/>
      <c r="L14" s="838" t="s">
        <v>371</v>
      </c>
      <c r="M14" s="261"/>
      <c r="N14" s="261"/>
      <c r="O14" s="261"/>
      <c r="P14" s="261"/>
      <c r="Q14" s="261"/>
      <c r="R14" s="261"/>
      <c r="S14" s="261"/>
      <c r="T14" s="261"/>
      <c r="U14" s="261"/>
      <c r="V14" s="740"/>
      <c r="W14" s="739"/>
      <c r="X14" s="734"/>
      <c r="Y14" s="734"/>
      <c r="Z14" s="734"/>
    </row>
    <row r="15" spans="1:26" s="731" customFormat="1" ht="12" customHeight="1" x14ac:dyDescent="0.25">
      <c r="A15" s="735"/>
      <c r="B15" s="732"/>
      <c r="C15" s="744"/>
      <c r="D15" s="744"/>
      <c r="E15" s="744"/>
      <c r="F15" s="748"/>
      <c r="H15" s="838" t="s">
        <v>1022</v>
      </c>
      <c r="J15" s="987" t="s">
        <v>373</v>
      </c>
      <c r="K15" s="261"/>
      <c r="L15" s="838" t="s">
        <v>1115</v>
      </c>
      <c r="M15" s="261"/>
      <c r="N15" s="261"/>
      <c r="O15" s="261"/>
      <c r="P15" s="261"/>
      <c r="Q15" s="261"/>
      <c r="R15" s="261"/>
      <c r="S15" s="261"/>
      <c r="T15" s="261"/>
      <c r="U15" s="261"/>
      <c r="V15" s="740"/>
      <c r="W15" s="739"/>
      <c r="X15" s="734"/>
      <c r="Y15" s="734"/>
      <c r="Z15" s="734"/>
    </row>
    <row r="16" spans="1:26" s="731" customFormat="1" ht="12" customHeight="1" x14ac:dyDescent="0.25">
      <c r="A16" s="735"/>
      <c r="B16" s="732"/>
      <c r="C16" s="744"/>
      <c r="D16" s="744"/>
      <c r="E16" s="744"/>
      <c r="F16" s="748"/>
      <c r="H16" s="838" t="s">
        <v>237</v>
      </c>
      <c r="J16" s="987" t="s">
        <v>1116</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25">
      <c r="A17" s="735"/>
      <c r="B17" s="732"/>
      <c r="C17" s="744"/>
      <c r="D17" s="744"/>
      <c r="E17" s="744"/>
      <c r="F17" s="748"/>
      <c r="H17" s="838" t="s">
        <v>68</v>
      </c>
      <c r="J17" s="987"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25">
      <c r="A18" s="735"/>
      <c r="B18" s="732"/>
      <c r="C18" s="744"/>
      <c r="D18" s="744"/>
      <c r="E18" s="744"/>
      <c r="F18" s="748"/>
      <c r="H18" s="838" t="s">
        <v>1024</v>
      </c>
      <c r="J18" s="987" t="s">
        <v>374</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25">
      <c r="A19" s="735"/>
      <c r="B19" s="732"/>
      <c r="C19" s="744"/>
      <c r="D19" s="744"/>
      <c r="E19" s="744"/>
      <c r="F19" s="748"/>
      <c r="H19" s="838" t="s">
        <v>80</v>
      </c>
      <c r="J19" s="988" t="s">
        <v>1117</v>
      </c>
      <c r="K19" s="261"/>
      <c r="L19" s="838" t="s">
        <v>370</v>
      </c>
      <c r="M19" s="261"/>
      <c r="N19" s="261"/>
      <c r="O19" s="261"/>
      <c r="P19" s="261"/>
      <c r="Q19" s="261"/>
      <c r="R19" s="261"/>
      <c r="S19" s="261"/>
      <c r="T19" s="261"/>
      <c r="U19" s="261"/>
      <c r="V19" s="740"/>
      <c r="W19" s="739"/>
      <c r="X19" s="734"/>
      <c r="Y19" s="734"/>
      <c r="Z19" s="734"/>
    </row>
    <row r="20" spans="1:26" s="731" customFormat="1" ht="12" customHeight="1" x14ac:dyDescent="0.25">
      <c r="A20" s="735"/>
      <c r="B20" s="732"/>
      <c r="C20" s="744"/>
      <c r="D20" s="744"/>
      <c r="E20" s="744"/>
      <c r="F20" s="748"/>
      <c r="H20" s="838" t="s">
        <v>69</v>
      </c>
      <c r="J20" s="988"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25">
      <c r="A21" s="735"/>
      <c r="B21" s="732"/>
      <c r="C21" s="744"/>
      <c r="D21" s="744"/>
      <c r="E21" s="744"/>
      <c r="F21" s="748"/>
      <c r="H21" s="838" t="s">
        <v>1020</v>
      </c>
      <c r="J21" s="988" t="s">
        <v>375</v>
      </c>
      <c r="K21" s="261"/>
      <c r="L21" s="838" t="s">
        <v>1022</v>
      </c>
      <c r="M21" s="261"/>
      <c r="N21" s="261"/>
      <c r="O21" s="261"/>
      <c r="P21" s="261"/>
      <c r="Q21" s="261"/>
      <c r="R21" s="261"/>
      <c r="S21" s="261"/>
      <c r="T21" s="261"/>
      <c r="U21" s="261"/>
      <c r="V21" s="740"/>
      <c r="W21" s="739"/>
      <c r="X21" s="734"/>
      <c r="Y21" s="734"/>
      <c r="Z21" s="734"/>
    </row>
    <row r="22" spans="1:26" s="731" customFormat="1" ht="12" customHeight="1" x14ac:dyDescent="0.25">
      <c r="A22" s="735"/>
      <c r="B22" s="732"/>
      <c r="C22" s="744"/>
      <c r="D22" s="744"/>
      <c r="E22" s="744"/>
      <c r="F22" s="748"/>
      <c r="H22" s="838" t="s">
        <v>77</v>
      </c>
      <c r="J22" s="988" t="s">
        <v>1118</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25">
      <c r="A23" s="735"/>
      <c r="B23" s="732"/>
      <c r="C23" s="744"/>
      <c r="D23" s="744"/>
      <c r="E23" s="744"/>
      <c r="F23" s="748"/>
      <c r="H23" s="837" t="s">
        <v>1023</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25">
      <c r="A24" s="735"/>
      <c r="B24" s="732"/>
      <c r="C24" s="744"/>
      <c r="D24" s="744"/>
      <c r="E24" s="744"/>
      <c r="F24" s="748"/>
      <c r="K24" s="261"/>
      <c r="L24" s="838" t="s">
        <v>1024</v>
      </c>
      <c r="M24" s="261"/>
      <c r="N24" s="261"/>
      <c r="O24" s="261"/>
      <c r="P24" s="261"/>
      <c r="Q24" s="261"/>
      <c r="R24" s="261"/>
      <c r="S24" s="261"/>
      <c r="T24" s="261"/>
      <c r="U24" s="261"/>
      <c r="V24" s="740"/>
      <c r="W24" s="739"/>
      <c r="X24" s="734"/>
      <c r="Y24" s="734"/>
      <c r="Z24" s="734"/>
    </row>
    <row r="25" spans="1:26" s="731" customFormat="1" ht="12" customHeight="1" x14ac:dyDescent="0.25">
      <c r="A25" s="735"/>
      <c r="B25" s="732"/>
      <c r="C25" s="744"/>
      <c r="D25" s="744"/>
      <c r="E25" s="744"/>
      <c r="F25" s="748"/>
      <c r="K25" s="261"/>
      <c r="L25" s="838" t="s">
        <v>372</v>
      </c>
      <c r="M25" s="261"/>
      <c r="N25" s="261"/>
      <c r="O25" s="261"/>
      <c r="P25" s="261"/>
      <c r="Q25" s="261"/>
      <c r="R25" s="261"/>
      <c r="S25" s="261"/>
      <c r="T25" s="261"/>
      <c r="U25" s="261"/>
      <c r="V25" s="740"/>
      <c r="W25" s="739"/>
      <c r="X25" s="734"/>
      <c r="Y25" s="734"/>
      <c r="Z25" s="734"/>
    </row>
    <row r="26" spans="1:26" s="731" customFormat="1" ht="12" customHeight="1" x14ac:dyDescent="0.2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25">
      <c r="A27" s="735"/>
      <c r="B27" s="732"/>
      <c r="C27" s="744"/>
      <c r="D27" s="744"/>
      <c r="E27" s="744"/>
      <c r="F27" s="748"/>
      <c r="K27" s="261"/>
      <c r="L27" s="838" t="s">
        <v>373</v>
      </c>
      <c r="M27" s="261"/>
      <c r="N27" s="261"/>
      <c r="O27" s="261"/>
      <c r="P27" s="261"/>
      <c r="Q27" s="261"/>
      <c r="R27" s="261"/>
      <c r="S27" s="261"/>
      <c r="T27" s="261"/>
      <c r="U27" s="261"/>
      <c r="V27" s="740"/>
      <c r="W27" s="739"/>
      <c r="X27" s="734"/>
      <c r="Y27" s="734"/>
      <c r="Z27" s="734"/>
    </row>
    <row r="28" spans="1:26" s="731" customFormat="1" ht="12" customHeight="1" x14ac:dyDescent="0.25">
      <c r="A28" s="735"/>
      <c r="B28" s="732"/>
      <c r="C28" s="744"/>
      <c r="D28" s="744"/>
      <c r="E28" s="744"/>
      <c r="F28" s="748"/>
      <c r="K28" s="261"/>
      <c r="L28" s="838" t="s">
        <v>1116</v>
      </c>
      <c r="M28" s="261"/>
      <c r="N28" s="261"/>
      <c r="O28" s="261"/>
      <c r="P28" s="261"/>
      <c r="Q28" s="261"/>
      <c r="R28" s="261"/>
      <c r="S28" s="261"/>
      <c r="T28" s="261"/>
      <c r="U28" s="261"/>
      <c r="V28" s="740"/>
      <c r="W28" s="739"/>
      <c r="X28" s="734"/>
      <c r="Y28" s="734"/>
      <c r="Z28" s="734"/>
    </row>
    <row r="29" spans="1:26" s="731" customFormat="1" ht="12" customHeight="1" x14ac:dyDescent="0.2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25">
      <c r="A30" s="735"/>
      <c r="B30" s="732"/>
      <c r="C30" s="744"/>
      <c r="D30" s="744"/>
      <c r="E30" s="744"/>
      <c r="F30" s="748"/>
      <c r="K30" s="261"/>
      <c r="L30" s="838" t="s">
        <v>374</v>
      </c>
      <c r="M30" s="261"/>
      <c r="N30" s="261"/>
      <c r="O30" s="261"/>
      <c r="P30" s="261"/>
      <c r="Q30" s="261"/>
      <c r="R30" s="261"/>
      <c r="S30" s="261"/>
      <c r="T30" s="261"/>
      <c r="U30" s="261"/>
      <c r="V30" s="740"/>
      <c r="W30" s="739"/>
      <c r="X30" s="734"/>
      <c r="Y30" s="734"/>
      <c r="Z30" s="734"/>
    </row>
    <row r="31" spans="1:26" s="731" customFormat="1" ht="12" customHeight="1" x14ac:dyDescent="0.25">
      <c r="A31" s="735"/>
      <c r="B31" s="732"/>
      <c r="C31" s="744"/>
      <c r="D31" s="744"/>
      <c r="E31" s="744"/>
      <c r="F31" s="748"/>
      <c r="K31" s="261"/>
      <c r="L31" s="838" t="s">
        <v>1117</v>
      </c>
      <c r="M31" s="261"/>
      <c r="N31" s="261"/>
      <c r="O31" s="261"/>
      <c r="P31" s="261"/>
      <c r="Q31" s="261"/>
      <c r="R31" s="261"/>
      <c r="S31" s="261"/>
      <c r="T31" s="261"/>
      <c r="U31" s="261"/>
      <c r="V31" s="740"/>
      <c r="W31" s="739"/>
      <c r="X31" s="734"/>
      <c r="Y31" s="734"/>
      <c r="Z31" s="734"/>
    </row>
    <row r="32" spans="1:26" s="731" customFormat="1" ht="12" customHeight="1" x14ac:dyDescent="0.2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2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2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25">
      <c r="A35" s="735"/>
      <c r="B35" s="732"/>
      <c r="C35" s="744"/>
      <c r="D35" s="744"/>
      <c r="E35" s="744"/>
      <c r="F35" s="748"/>
      <c r="K35" s="261"/>
      <c r="L35" s="838" t="s">
        <v>1020</v>
      </c>
      <c r="M35" s="261"/>
      <c r="N35" s="261"/>
      <c r="O35" s="261"/>
      <c r="P35" s="261"/>
      <c r="Q35" s="261"/>
      <c r="R35" s="261"/>
      <c r="S35" s="261"/>
      <c r="T35" s="261"/>
      <c r="U35" s="261"/>
      <c r="V35" s="740"/>
      <c r="W35" s="739"/>
      <c r="X35" s="734"/>
      <c r="Y35" s="734"/>
      <c r="Z35" s="734"/>
    </row>
    <row r="36" spans="1:26" s="731" customFormat="1" ht="12" customHeight="1" x14ac:dyDescent="0.25">
      <c r="A36" s="735"/>
      <c r="B36" s="732"/>
      <c r="C36" s="744"/>
      <c r="D36" s="744"/>
      <c r="E36" s="744"/>
      <c r="F36" s="748"/>
      <c r="K36" s="261"/>
      <c r="L36" s="838" t="s">
        <v>375</v>
      </c>
      <c r="M36" s="261"/>
      <c r="N36" s="261"/>
      <c r="O36" s="261"/>
      <c r="P36" s="261"/>
      <c r="Q36" s="261"/>
      <c r="R36" s="261"/>
      <c r="S36" s="261"/>
      <c r="T36" s="261"/>
      <c r="U36" s="261"/>
      <c r="V36" s="740"/>
      <c r="W36" s="739"/>
      <c r="X36" s="734"/>
      <c r="Y36" s="734"/>
      <c r="Z36" s="734"/>
    </row>
    <row r="37" spans="1:26" s="731" customFormat="1" ht="12" customHeight="1" x14ac:dyDescent="0.25">
      <c r="A37" s="735"/>
      <c r="B37" s="732"/>
      <c r="C37" s="744"/>
      <c r="D37" s="744"/>
      <c r="E37" s="744"/>
      <c r="F37" s="748"/>
      <c r="K37" s="741"/>
      <c r="L37" s="838" t="s">
        <v>1118</v>
      </c>
      <c r="M37" s="741"/>
      <c r="N37" s="741"/>
      <c r="O37" s="741"/>
      <c r="P37" s="741"/>
      <c r="Q37" s="741"/>
      <c r="R37" s="741"/>
      <c r="S37" s="741"/>
      <c r="T37" s="741"/>
      <c r="U37" s="741"/>
      <c r="V37" s="740"/>
      <c r="W37" s="739"/>
      <c r="X37" s="734"/>
      <c r="Y37" s="734"/>
      <c r="Z37" s="734"/>
    </row>
    <row r="38" spans="1:26" s="731" customFormat="1" ht="12" customHeight="1" x14ac:dyDescent="0.2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2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25">
      <c r="A40" s="735"/>
      <c r="B40" s="732"/>
      <c r="C40" s="744"/>
      <c r="D40" s="744"/>
      <c r="E40" s="744"/>
      <c r="F40" s="748"/>
      <c r="K40" s="741"/>
      <c r="L40" s="837" t="s">
        <v>1023</v>
      </c>
      <c r="M40" s="741"/>
      <c r="N40" s="741"/>
      <c r="O40" s="741"/>
      <c r="P40" s="741"/>
      <c r="Q40" s="741"/>
      <c r="R40" s="741"/>
      <c r="S40" s="741"/>
      <c r="T40" s="741"/>
      <c r="U40" s="741"/>
      <c r="V40" s="740"/>
      <c r="W40" s="739"/>
      <c r="X40" s="734"/>
      <c r="Y40" s="734"/>
      <c r="Z40" s="734"/>
    </row>
    <row r="41" spans="1:26" s="731" customFormat="1" ht="5.0999999999999996" customHeight="1" x14ac:dyDescent="0.25">
      <c r="A41" s="735"/>
      <c r="B41" s="732"/>
      <c r="C41" s="744"/>
      <c r="D41" s="744"/>
      <c r="E41" s="744"/>
      <c r="F41" s="743"/>
      <c r="G41" s="742"/>
      <c r="H41" s="742"/>
      <c r="I41" s="742"/>
      <c r="J41" s="276"/>
      <c r="K41" s="741"/>
      <c r="L41" s="989"/>
      <c r="M41" s="741"/>
      <c r="N41" s="741"/>
      <c r="O41" s="741"/>
      <c r="P41" s="741"/>
      <c r="Q41" s="741"/>
      <c r="R41" s="741"/>
      <c r="S41" s="741"/>
      <c r="T41" s="741"/>
      <c r="U41" s="741"/>
      <c r="V41" s="740"/>
      <c r="W41" s="739"/>
      <c r="X41" s="734"/>
      <c r="Y41" s="734"/>
      <c r="Z41" s="734"/>
    </row>
    <row r="42" spans="1:26" s="731" customFormat="1" ht="25.15" customHeight="1" x14ac:dyDescent="0.25">
      <c r="A42" s="735"/>
      <c r="B42" s="732"/>
      <c r="C42" s="737"/>
      <c r="D42" s="737"/>
      <c r="E42" s="737"/>
      <c r="F42" s="737"/>
      <c r="G42" s="965"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2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2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439</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2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25">
      <c r="A55" s="237"/>
      <c r="B55" s="238"/>
      <c r="C55" s="248"/>
      <c r="D55" s="248"/>
      <c r="E55" s="248"/>
      <c r="F55" s="248"/>
      <c r="G55" s="192" t="s">
        <v>100</v>
      </c>
      <c r="H55" s="248"/>
      <c r="I55" s="248"/>
      <c r="J55" s="191" t="s">
        <v>115</v>
      </c>
      <c r="K55" s="191"/>
      <c r="L55" s="248"/>
      <c r="M55" s="248"/>
      <c r="N55" s="248" t="s">
        <v>440</v>
      </c>
      <c r="O55" s="248"/>
      <c r="P55" s="255"/>
      <c r="Q55" s="255"/>
      <c r="R55" s="255"/>
      <c r="S55" s="832"/>
      <c r="T55" s="832"/>
      <c r="U55" s="832"/>
      <c r="V55" s="832"/>
      <c r="W55" s="247"/>
      <c r="X55" s="239"/>
      <c r="Y55" s="239"/>
      <c r="Z55" s="239"/>
    </row>
    <row r="56" spans="1:26" s="77" customFormat="1" ht="12" customHeight="1" x14ac:dyDescent="0.25">
      <c r="A56" s="237"/>
      <c r="B56" s="238"/>
      <c r="C56" s="248"/>
      <c r="D56" s="248"/>
      <c r="E56" s="248"/>
      <c r="F56" s="256"/>
      <c r="G56" s="77" t="s">
        <v>232</v>
      </c>
      <c r="H56" s="77" t="s">
        <v>233</v>
      </c>
      <c r="I56" s="260"/>
      <c r="J56" s="77" t="s">
        <v>113</v>
      </c>
      <c r="K56" s="337">
        <v>13.59</v>
      </c>
      <c r="L56" s="260"/>
      <c r="M56" s="260"/>
      <c r="N56" s="395">
        <v>40</v>
      </c>
      <c r="O56" s="260" t="s">
        <v>441</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39" t="s">
        <v>417</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38" t="s">
        <v>948</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38" t="s">
        <v>949</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7" t="s">
        <v>950</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5.1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846</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847</v>
      </c>
      <c r="J77" s="244" t="s">
        <v>857</v>
      </c>
      <c r="K77" s="244" t="s">
        <v>858</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848</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382</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384</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2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25">
      <c r="A92" s="237"/>
      <c r="B92" s="238"/>
      <c r="C92" s="248"/>
      <c r="D92" s="248"/>
      <c r="E92" s="248"/>
      <c r="F92" s="248"/>
      <c r="G92" s="248"/>
      <c r="H92" s="248"/>
      <c r="I92" s="248"/>
      <c r="J92" s="248"/>
      <c r="K92" s="254"/>
      <c r="L92" s="1027" t="s">
        <v>989</v>
      </c>
      <c r="M92" s="255"/>
      <c r="N92" s="1029" t="s">
        <v>988</v>
      </c>
      <c r="O92" s="1029"/>
      <c r="P92" s="1029"/>
      <c r="Q92" s="1029"/>
      <c r="R92" s="255"/>
      <c r="S92" s="832" t="s">
        <v>1060</v>
      </c>
      <c r="T92" s="832"/>
      <c r="U92" s="832"/>
      <c r="V92" s="832"/>
      <c r="W92" s="247"/>
      <c r="X92" s="239"/>
      <c r="Y92" s="239"/>
      <c r="Z92" s="239"/>
    </row>
    <row r="93" spans="1:26" s="77" customFormat="1" ht="12" customHeight="1" x14ac:dyDescent="0.25">
      <c r="A93" s="237"/>
      <c r="B93" s="238"/>
      <c r="C93" s="248"/>
      <c r="D93" s="248"/>
      <c r="E93" s="248"/>
      <c r="F93" s="248"/>
      <c r="G93" s="333" t="s">
        <v>987</v>
      </c>
      <c r="H93" s="248"/>
      <c r="I93" s="248"/>
      <c r="J93" s="254" t="s">
        <v>383</v>
      </c>
      <c r="K93" s="254" t="s">
        <v>385</v>
      </c>
      <c r="L93" s="1028"/>
      <c r="M93" s="255"/>
      <c r="N93" s="905" t="s">
        <v>1034</v>
      </c>
      <c r="O93" s="905" t="s">
        <v>1035</v>
      </c>
      <c r="P93" s="905" t="s">
        <v>1036</v>
      </c>
      <c r="Q93" s="905" t="s">
        <v>986</v>
      </c>
      <c r="R93" s="255"/>
      <c r="S93" s="832"/>
      <c r="T93" s="832"/>
      <c r="U93" s="832"/>
      <c r="V93" s="832"/>
      <c r="W93" s="247"/>
      <c r="X93" s="239"/>
      <c r="Y93" s="239"/>
      <c r="Z93" s="239"/>
    </row>
    <row r="94" spans="1:26" s="77" customFormat="1" ht="12" customHeight="1" x14ac:dyDescent="0.25">
      <c r="A94" s="237"/>
      <c r="B94" s="238"/>
      <c r="C94" s="248"/>
      <c r="D94" s="248"/>
      <c r="E94" s="248"/>
      <c r="F94" s="256"/>
      <c r="G94" s="339" t="b">
        <v>1</v>
      </c>
      <c r="H94" s="260"/>
      <c r="I94" s="681" t="s">
        <v>881</v>
      </c>
      <c r="J94" s="338">
        <v>1</v>
      </c>
      <c r="K94" s="664" t="b">
        <v>1</v>
      </c>
      <c r="L94" s="836">
        <f>N94</f>
        <v>43556</v>
      </c>
      <c r="M94" s="265"/>
      <c r="N94" s="835">
        <f>Crop!dry_seed_start</f>
        <v>43556</v>
      </c>
      <c r="O94" s="834">
        <f>N94</f>
        <v>43556</v>
      </c>
      <c r="P94" s="834">
        <f>Periods!$J$13</f>
        <v>43595</v>
      </c>
      <c r="Q94" s="834">
        <v>43678</v>
      </c>
      <c r="R94" s="261"/>
      <c r="S94" s="925">
        <f>Periods!$F$10</f>
        <v>43579</v>
      </c>
      <c r="T94" s="261"/>
      <c r="U94" s="261"/>
      <c r="V94" s="259"/>
      <c r="W94" s="247"/>
      <c r="X94" s="239"/>
      <c r="Y94" s="239"/>
      <c r="Z94" s="239"/>
    </row>
    <row r="95" spans="1:26" s="77" customFormat="1" ht="12" customHeight="1" x14ac:dyDescent="0.25">
      <c r="A95" s="237"/>
      <c r="B95" s="238"/>
      <c r="C95" s="248"/>
      <c r="D95" s="248"/>
      <c r="E95" s="248"/>
      <c r="F95" s="256"/>
      <c r="H95" s="260"/>
      <c r="I95" s="682" t="s">
        <v>431</v>
      </c>
      <c r="J95" s="338">
        <v>0.2</v>
      </c>
      <c r="K95" s="339" t="b">
        <v>0</v>
      </c>
      <c r="L95" s="836">
        <f>N95</f>
        <v>43556</v>
      </c>
      <c r="M95" s="265"/>
      <c r="N95" s="835">
        <f>Crop!dry_seed_start</f>
        <v>43556</v>
      </c>
      <c r="O95" s="834">
        <f>N95</f>
        <v>43556</v>
      </c>
      <c r="P95" s="834">
        <f t="shared" ref="P95:P103" si="0">P94</f>
        <v>43595</v>
      </c>
      <c r="Q95" s="834">
        <v>43678</v>
      </c>
      <c r="R95" s="261"/>
      <c r="S95" s="925">
        <f>Periods!$G$11</f>
        <v>43563</v>
      </c>
      <c r="T95" s="261"/>
      <c r="U95" s="261"/>
      <c r="V95" s="259"/>
      <c r="W95" s="247"/>
      <c r="X95" s="239"/>
      <c r="Y95" s="239"/>
      <c r="Z95" s="239"/>
    </row>
    <row r="96" spans="1:26" s="77" customFormat="1" ht="12" customHeight="1" x14ac:dyDescent="0.25">
      <c r="A96" s="237"/>
      <c r="B96" s="238"/>
      <c r="C96" s="248"/>
      <c r="D96" s="248"/>
      <c r="E96" s="248"/>
      <c r="F96" s="256"/>
      <c r="G96" s="77" t="s">
        <v>985</v>
      </c>
      <c r="H96" s="260"/>
      <c r="I96" s="682" t="s">
        <v>849</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2" t="s">
        <v>850</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2" t="s">
        <v>851</v>
      </c>
      <c r="J98" s="338">
        <v>0.1</v>
      </c>
      <c r="K98" s="339" t="b">
        <v>0</v>
      </c>
      <c r="L98" s="836">
        <f>O98</f>
        <v>43556</v>
      </c>
      <c r="M98" s="265"/>
      <c r="N98" s="835">
        <f>Crop!dry_seed_start</f>
        <v>43556</v>
      </c>
      <c r="O98" s="834">
        <f t="shared" si="1"/>
        <v>43556</v>
      </c>
      <c r="P98" s="834">
        <f t="shared" si="0"/>
        <v>43595</v>
      </c>
      <c r="Q98" s="834">
        <v>43678</v>
      </c>
      <c r="R98" s="261"/>
      <c r="S98" s="925">
        <f>Periods!$J$13</f>
        <v>43595</v>
      </c>
      <c r="T98" s="261"/>
      <c r="U98" s="261"/>
      <c r="V98" s="259"/>
      <c r="W98" s="247"/>
      <c r="X98" s="239"/>
      <c r="Y98" s="239"/>
      <c r="Z98" s="239"/>
    </row>
    <row r="99" spans="1:26" s="77" customFormat="1" ht="12" customHeight="1" x14ac:dyDescent="0.25">
      <c r="A99" s="237"/>
      <c r="B99" s="238"/>
      <c r="C99" s="248"/>
      <c r="D99" s="248"/>
      <c r="E99" s="248"/>
      <c r="F99" s="256"/>
      <c r="G99" s="226" t="s">
        <v>1030</v>
      </c>
      <c r="H99" s="260"/>
      <c r="I99" s="682" t="s">
        <v>852</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3">
        <v>1</v>
      </c>
      <c r="H100" s="260"/>
      <c r="I100" s="682" t="s">
        <v>853</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2" t="s">
        <v>854</v>
      </c>
      <c r="J101" s="338">
        <v>0.1</v>
      </c>
      <c r="K101" s="339" t="b">
        <v>0</v>
      </c>
      <c r="L101" s="836">
        <f>P101</f>
        <v>43595</v>
      </c>
      <c r="M101" s="265"/>
      <c r="N101" s="835">
        <f>Crop!dry_seed_start</f>
        <v>43556</v>
      </c>
      <c r="O101" s="834">
        <f t="shared" si="1"/>
        <v>43556</v>
      </c>
      <c r="P101" s="834">
        <f t="shared" si="0"/>
        <v>43595</v>
      </c>
      <c r="Q101" s="834">
        <v>43678</v>
      </c>
      <c r="R101" s="261"/>
      <c r="S101" s="925">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2" t="s">
        <v>855</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3" t="s">
        <v>856</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984</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5.1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2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2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5.1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2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2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2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opLeftCell="A427" zoomScale="80" zoomScaleNormal="80" workbookViewId="0">
      <selection activeCell="A610" sqref="A610:XFD611"/>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1" t="s">
        <v>1029</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5" outlineLevel="1" x14ac:dyDescent="0.2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5" outlineLevel="1" x14ac:dyDescent="0.25">
      <c r="A33" s="735"/>
      <c r="B33" s="732"/>
      <c r="C33" s="744"/>
      <c r="D33" s="744"/>
      <c r="E33" s="744"/>
      <c r="F33" s="748"/>
      <c r="G33" s="10" t="s">
        <v>1027</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5" outlineLevel="1" x14ac:dyDescent="0.25">
      <c r="A34" s="735"/>
      <c r="B34" s="732"/>
      <c r="C34" s="744"/>
      <c r="D34" s="744"/>
      <c r="E34" s="744"/>
      <c r="F34" s="748"/>
      <c r="G34" s="731" t="s">
        <v>1028</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5" outlineLevel="1" x14ac:dyDescent="0.25">
      <c r="A35" s="735"/>
      <c r="B35" s="732"/>
      <c r="C35" s="744"/>
      <c r="D35" s="744"/>
      <c r="E35" s="744"/>
      <c r="F35" s="748"/>
      <c r="G35" s="731" t="s">
        <v>1068</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5" outlineLevel="1" x14ac:dyDescent="0.2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5" outlineLevel="1" x14ac:dyDescent="0.25">
      <c r="A37" s="735"/>
      <c r="B37" s="732"/>
      <c r="C37" s="744"/>
      <c r="D37" s="744"/>
      <c r="E37" s="744"/>
      <c r="F37" s="748"/>
      <c r="G37" s="323" t="s">
        <v>824</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5" outlineLevel="1" x14ac:dyDescent="0.2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354</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881</v>
      </c>
      <c r="J42" s="321" t="s">
        <v>431</v>
      </c>
      <c r="K42" s="256" t="s">
        <v>849</v>
      </c>
      <c r="L42" s="256" t="s">
        <v>850</v>
      </c>
      <c r="M42" s="256" t="s">
        <v>851</v>
      </c>
      <c r="N42" s="321" t="s">
        <v>852</v>
      </c>
      <c r="O42" s="321" t="s">
        <v>853</v>
      </c>
      <c r="P42" s="321" t="s">
        <v>854</v>
      </c>
      <c r="Q42" s="321" t="s">
        <v>855</v>
      </c>
      <c r="R42" s="321" t="s">
        <v>856</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7"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5" outlineLevel="1" x14ac:dyDescent="0.25">
      <c r="A44" s="735"/>
      <c r="B44" s="732"/>
      <c r="C44" s="744"/>
      <c r="D44" s="744"/>
      <c r="E44" s="744"/>
      <c r="F44" s="748"/>
      <c r="G44" s="745"/>
      <c r="H44" s="967"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5" outlineLevel="1" x14ac:dyDescent="0.25">
      <c r="A45" s="237"/>
      <c r="B45" s="238"/>
      <c r="C45" s="248"/>
      <c r="D45" s="248"/>
      <c r="E45" s="248"/>
      <c r="F45" s="256"/>
      <c r="G45" s="260"/>
      <c r="H45" s="967"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5" outlineLevel="1" x14ac:dyDescent="0.25">
      <c r="A46" s="735"/>
      <c r="B46" s="732"/>
      <c r="C46" s="744"/>
      <c r="D46" s="744"/>
      <c r="E46" s="744"/>
      <c r="F46" s="748"/>
      <c r="G46" s="745"/>
      <c r="H46" s="967"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5" outlineLevel="1" x14ac:dyDescent="0.25">
      <c r="A47" s="237"/>
      <c r="B47" s="238"/>
      <c r="C47" s="248"/>
      <c r="D47" s="248"/>
      <c r="E47" s="248"/>
      <c r="F47" s="256"/>
      <c r="G47" s="260"/>
      <c r="H47" s="967"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5" outlineLevel="1" x14ac:dyDescent="0.25">
      <c r="A48" s="735"/>
      <c r="B48" s="732"/>
      <c r="C48" s="744"/>
      <c r="D48" s="744"/>
      <c r="E48" s="744"/>
      <c r="F48" s="748"/>
      <c r="G48" s="745"/>
      <c r="H48" s="967"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5" outlineLevel="1" x14ac:dyDescent="0.25">
      <c r="A49" s="237"/>
      <c r="B49" s="238"/>
      <c r="C49" s="248"/>
      <c r="D49" s="248"/>
      <c r="E49" s="248"/>
      <c r="F49" s="256"/>
      <c r="G49" s="260"/>
      <c r="H49" s="967"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7"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7"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5" outlineLevel="1" x14ac:dyDescent="0.25">
      <c r="A52" s="735"/>
      <c r="B52" s="732"/>
      <c r="C52" s="744"/>
      <c r="D52" s="744"/>
      <c r="E52" s="744"/>
      <c r="F52" s="748"/>
      <c r="G52" s="745"/>
      <c r="H52" s="967"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5" outlineLevel="1" x14ac:dyDescent="0.25">
      <c r="A53" s="237"/>
      <c r="B53" s="238"/>
      <c r="C53" s="248"/>
      <c r="D53" s="248"/>
      <c r="E53" s="248"/>
      <c r="F53" s="256"/>
      <c r="G53" s="260"/>
      <c r="H53" s="967"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5" outlineLevel="1" x14ac:dyDescent="0.25">
      <c r="A54" s="735"/>
      <c r="B54" s="732"/>
      <c r="C54" s="744"/>
      <c r="D54" s="744"/>
      <c r="E54" s="744"/>
      <c r="F54" s="748"/>
      <c r="G54" s="745"/>
      <c r="H54" s="967"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5" outlineLevel="1" x14ac:dyDescent="0.25">
      <c r="A55" s="237"/>
      <c r="B55" s="238"/>
      <c r="C55" s="248"/>
      <c r="D55" s="248"/>
      <c r="E55" s="248"/>
      <c r="F55" s="256"/>
      <c r="G55" s="260"/>
      <c r="H55" s="967"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7"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7"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7"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7"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7"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5" outlineLevel="1" x14ac:dyDescent="0.25">
      <c r="A64" s="735"/>
      <c r="B64" s="732"/>
      <c r="C64" s="744"/>
      <c r="D64" s="744"/>
      <c r="E64" s="744"/>
      <c r="F64" s="748"/>
      <c r="G64" s="745"/>
      <c r="H64" s="967"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5" outlineLevel="1" x14ac:dyDescent="0.25">
      <c r="A65" s="7"/>
      <c r="B65" s="8"/>
      <c r="C65" s="19"/>
      <c r="D65" s="19"/>
      <c r="E65" s="19"/>
      <c r="F65" s="28"/>
      <c r="G65" s="36"/>
      <c r="H65" s="967"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5" outlineLevel="1" x14ac:dyDescent="0.25">
      <c r="A66" s="735"/>
      <c r="B66" s="732"/>
      <c r="C66" s="744"/>
      <c r="D66" s="744"/>
      <c r="E66" s="744"/>
      <c r="F66" s="748"/>
      <c r="G66" s="745"/>
      <c r="H66" s="967"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5" outlineLevel="1" x14ac:dyDescent="0.25">
      <c r="A67" s="7"/>
      <c r="B67" s="8"/>
      <c r="C67" s="19"/>
      <c r="D67" s="19"/>
      <c r="E67" s="19"/>
      <c r="F67" s="28"/>
      <c r="G67" s="36"/>
      <c r="H67" s="967"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5" outlineLevel="1" x14ac:dyDescent="0.25">
      <c r="A68" s="735"/>
      <c r="B68" s="732"/>
      <c r="C68" s="744"/>
      <c r="D68" s="744"/>
      <c r="E68" s="744"/>
      <c r="F68" s="748"/>
      <c r="G68" s="745"/>
      <c r="H68" s="967"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5" outlineLevel="1" x14ac:dyDescent="0.25">
      <c r="A69" s="7"/>
      <c r="B69" s="8"/>
      <c r="C69" s="19"/>
      <c r="D69" s="19"/>
      <c r="E69" s="19"/>
      <c r="F69" s="28"/>
      <c r="G69" s="36"/>
      <c r="H69" s="967"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5" outlineLevel="1" x14ac:dyDescent="0.25">
      <c r="A70" s="735"/>
      <c r="B70" s="732"/>
      <c r="C70" s="744"/>
      <c r="D70" s="744"/>
      <c r="E70" s="744"/>
      <c r="F70" s="748"/>
      <c r="G70" s="745"/>
      <c r="H70" s="967"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5" outlineLevel="1" x14ac:dyDescent="0.25">
      <c r="A71" s="7"/>
      <c r="B71" s="8"/>
      <c r="C71" s="19"/>
      <c r="D71" s="19"/>
      <c r="E71" s="19"/>
      <c r="F71" s="28"/>
      <c r="G71" s="36"/>
      <c r="H71" s="967"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5" outlineLevel="1" x14ac:dyDescent="0.25">
      <c r="A72" s="735"/>
      <c r="B72" s="732"/>
      <c r="C72" s="744"/>
      <c r="D72" s="744"/>
      <c r="E72" s="744"/>
      <c r="F72" s="748"/>
      <c r="G72" s="745"/>
      <c r="H72" s="967"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5" outlineLevel="1" x14ac:dyDescent="0.25">
      <c r="A73" s="7"/>
      <c r="B73" s="8"/>
      <c r="C73" s="19"/>
      <c r="D73" s="19"/>
      <c r="E73" s="19"/>
      <c r="F73" s="28"/>
      <c r="G73" s="36"/>
      <c r="H73" s="967"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5" outlineLevel="1" x14ac:dyDescent="0.25">
      <c r="A74" s="735"/>
      <c r="B74" s="732"/>
      <c r="C74" s="744"/>
      <c r="D74" s="744"/>
      <c r="E74" s="744"/>
      <c r="F74" s="748"/>
      <c r="G74" s="745"/>
      <c r="H74" s="967"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5" outlineLevel="1" x14ac:dyDescent="0.25">
      <c r="A75" s="7"/>
      <c r="B75" s="8"/>
      <c r="C75" s="19"/>
      <c r="D75" s="19"/>
      <c r="E75" s="19"/>
      <c r="F75" s="28"/>
      <c r="G75" s="36"/>
      <c r="H75" s="967"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7"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7"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7"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7"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417</v>
      </c>
      <c r="J100" s="25" t="s">
        <v>59</v>
      </c>
      <c r="K100" s="25" t="s">
        <v>60</v>
      </c>
      <c r="L100" s="25" t="s">
        <v>61</v>
      </c>
      <c r="M100" s="254" t="s">
        <v>62</v>
      </c>
      <c r="N100" s="254" t="s">
        <v>948</v>
      </c>
      <c r="O100" s="254" t="s">
        <v>949</v>
      </c>
      <c r="P100" s="254" t="s">
        <v>950</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350</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2" t="s">
        <v>381</v>
      </c>
      <c r="I115" s="1032"/>
      <c r="J115" s="1032"/>
      <c r="K115" s="309"/>
      <c r="L115" s="324"/>
      <c r="M115" s="1031" t="s">
        <v>286</v>
      </c>
      <c r="N115" s="1031"/>
      <c r="O115" s="1031"/>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8"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5" outlineLevel="1" x14ac:dyDescent="0.25">
      <c r="A119" s="735"/>
      <c r="B119" s="732"/>
      <c r="C119" s="744"/>
      <c r="D119" s="744"/>
      <c r="E119" s="744"/>
      <c r="F119" s="748"/>
      <c r="G119" s="968"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5" outlineLevel="1" x14ac:dyDescent="0.25">
      <c r="A120" s="7"/>
      <c r="B120" s="8"/>
      <c r="C120" s="19"/>
      <c r="D120" s="19"/>
      <c r="E120" s="19"/>
      <c r="F120" s="28"/>
      <c r="G120" s="968"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8"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8"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8"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8"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8"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5" outlineLevel="1" x14ac:dyDescent="0.25">
      <c r="A126" s="735"/>
      <c r="B126" s="732"/>
      <c r="C126" s="744"/>
      <c r="D126" s="744"/>
      <c r="E126" s="744"/>
      <c r="F126" s="748"/>
      <c r="G126" s="968" t="str">
        <f>General!L15</f>
        <v>jc</v>
      </c>
      <c r="H126" s="993">
        <f>H127*$T$633+H125*(1-$T$633)</f>
        <v>250</v>
      </c>
      <c r="I126" s="993">
        <f>I127*$T$633+I125*(1-$T$633)</f>
        <v>60</v>
      </c>
      <c r="J126" s="993">
        <f>J127*$T$633+J125*(1-$T$633)</f>
        <v>125</v>
      </c>
      <c r="L126" s="731" t="str">
        <f t="shared" si="0"/>
        <v>jc</v>
      </c>
      <c r="M126" s="993">
        <f>M127*$T$633+M125*(1-$T$633)</f>
        <v>0.25</v>
      </c>
      <c r="N126" s="993">
        <f>N127*$T$633+N125*(1-$T$633)</f>
        <v>1</v>
      </c>
      <c r="O126" s="993">
        <f>O127*$T$633+O125*(1-$T$633)</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5" outlineLevel="1" x14ac:dyDescent="0.25">
      <c r="A127" s="735"/>
      <c r="B127" s="732"/>
      <c r="C127" s="744"/>
      <c r="D127" s="744"/>
      <c r="E127" s="744"/>
      <c r="F127" s="748"/>
      <c r="G127" s="968"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5" outlineLevel="1" x14ac:dyDescent="0.25">
      <c r="A128" s="7"/>
      <c r="B128" s="8"/>
      <c r="C128" s="19"/>
      <c r="D128" s="19"/>
      <c r="E128" s="19"/>
      <c r="F128" s="28"/>
      <c r="G128" s="968"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8"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5" outlineLevel="1" x14ac:dyDescent="0.25">
      <c r="A130" s="735"/>
      <c r="B130" s="732"/>
      <c r="C130" s="744"/>
      <c r="D130" s="744"/>
      <c r="E130" s="744"/>
      <c r="F130" s="748"/>
      <c r="G130" s="968"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5" outlineLevel="1" x14ac:dyDescent="0.25">
      <c r="A131" s="7"/>
      <c r="B131" s="8"/>
      <c r="C131" s="19"/>
      <c r="D131" s="19"/>
      <c r="E131" s="19"/>
      <c r="F131" s="28"/>
      <c r="G131" s="968"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8"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5" outlineLevel="1" x14ac:dyDescent="0.25">
      <c r="A133" s="735"/>
      <c r="B133" s="732"/>
      <c r="C133" s="744"/>
      <c r="D133" s="744"/>
      <c r="E133" s="744"/>
      <c r="F133" s="748"/>
      <c r="G133" s="968"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5" outlineLevel="1" x14ac:dyDescent="0.25">
      <c r="A134" s="7"/>
      <c r="B134" s="8"/>
      <c r="C134" s="19"/>
      <c r="D134" s="19"/>
      <c r="E134" s="19"/>
      <c r="F134" s="28"/>
      <c r="G134" s="968"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5" outlineLevel="1" x14ac:dyDescent="0.25">
      <c r="A135" s="735"/>
      <c r="B135" s="732"/>
      <c r="C135" s="744"/>
      <c r="D135" s="744"/>
      <c r="E135" s="744"/>
      <c r="F135" s="748"/>
      <c r="G135" s="968"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5" outlineLevel="1" x14ac:dyDescent="0.25">
      <c r="A136" s="7"/>
      <c r="B136" s="8"/>
      <c r="C136" s="19"/>
      <c r="D136" s="19"/>
      <c r="E136" s="19"/>
      <c r="F136" s="28"/>
      <c r="G136" s="968"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8"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8"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5" outlineLevel="1" x14ac:dyDescent="0.25">
      <c r="A139" s="735"/>
      <c r="B139" s="732"/>
      <c r="C139" s="744"/>
      <c r="D139" s="744"/>
      <c r="E139" s="744"/>
      <c r="F139" s="748"/>
      <c r="G139" s="968" t="str">
        <f>General!L28</f>
        <v>tc</v>
      </c>
      <c r="H139" s="993">
        <f>H140*$T$646+H138*(1-$T$646)</f>
        <v>250</v>
      </c>
      <c r="I139" s="993">
        <f>I140*$T$646+I138*(1-$T$646)</f>
        <v>60</v>
      </c>
      <c r="J139" s="993">
        <f>J140*$T$646+J138*(1-$T$646)</f>
        <v>125</v>
      </c>
      <c r="K139" s="275"/>
      <c r="L139" s="731" t="str">
        <f t="shared" si="0"/>
        <v>tc</v>
      </c>
      <c r="M139" s="993">
        <f>M140*$T$646+M138*(1-$T$646)</f>
        <v>0.25</v>
      </c>
      <c r="N139" s="993">
        <f>N140*$T$646+N138*(1-$T$646)</f>
        <v>1</v>
      </c>
      <c r="O139" s="993">
        <f>O140*$T$646+O138*(1-$T$646)</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5" outlineLevel="1" x14ac:dyDescent="0.25">
      <c r="A140" s="7"/>
      <c r="B140" s="8"/>
      <c r="C140" s="19"/>
      <c r="D140" s="19"/>
      <c r="E140" s="19"/>
      <c r="F140" s="28"/>
      <c r="G140" s="968"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8"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5" outlineLevel="1" x14ac:dyDescent="0.25">
      <c r="A142" s="735"/>
      <c r="B142" s="732"/>
      <c r="C142" s="744"/>
      <c r="D142" s="744"/>
      <c r="E142" s="744"/>
      <c r="F142" s="748"/>
      <c r="G142" s="968" t="str">
        <f>General!L31</f>
        <v>uc</v>
      </c>
      <c r="H142" s="993">
        <f>H143*$T$649+H141*(1-$T$649)</f>
        <v>250</v>
      </c>
      <c r="I142" s="993">
        <f>I143*$T$649+I141*(1-$T$649)</f>
        <v>60</v>
      </c>
      <c r="J142" s="993">
        <f>J143*$T$649+J141*(1-$T$649)</f>
        <v>125</v>
      </c>
      <c r="L142" s="731" t="str">
        <f t="shared" si="0"/>
        <v>uc</v>
      </c>
      <c r="M142" s="993">
        <f>M143*$T$649+M141*(1-$T$649)</f>
        <v>0.25</v>
      </c>
      <c r="N142" s="993">
        <f>N143*$T$649+N141*(1-$T$649)</f>
        <v>1</v>
      </c>
      <c r="O142" s="993">
        <f>O143*$T$649+O141*(1-$T$649)</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5" outlineLevel="1" x14ac:dyDescent="0.25">
      <c r="A143" s="7"/>
      <c r="B143" s="8"/>
      <c r="C143" s="19"/>
      <c r="D143" s="19"/>
      <c r="E143" s="19"/>
      <c r="F143" s="28"/>
      <c r="G143" s="968"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8"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8"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8"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8"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5" outlineLevel="1" x14ac:dyDescent="0.25">
      <c r="A148" s="735"/>
      <c r="B148" s="732"/>
      <c r="C148" s="744"/>
      <c r="D148" s="744"/>
      <c r="E148" s="744"/>
      <c r="F148" s="748"/>
      <c r="G148" s="968" t="str">
        <f>General!L37</f>
        <v>xc</v>
      </c>
      <c r="H148" s="993">
        <f>H149*$T$655+H147*(1-$T$655)</f>
        <v>250</v>
      </c>
      <c r="I148" s="993">
        <f>I149*$T$655+I147*(1-$T$655)</f>
        <v>60</v>
      </c>
      <c r="J148" s="993">
        <f>J149*$T$655+J147*(1-$T$655)</f>
        <v>125</v>
      </c>
      <c r="K148" s="275"/>
      <c r="L148" s="731" t="str">
        <f t="shared" si="0"/>
        <v>xc</v>
      </c>
      <c r="M148" s="993">
        <f>M149*$T$655+M147*(1-$T$655)</f>
        <v>0.25</v>
      </c>
      <c r="N148" s="993">
        <f>N149*$T$655+N147*(1-$T$655)</f>
        <v>1</v>
      </c>
      <c r="O148" s="993">
        <f>O149*$T$655+O147*(1-$T$655)</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5" outlineLevel="1" x14ac:dyDescent="0.25">
      <c r="A149" s="7"/>
      <c r="B149" s="8"/>
      <c r="C149" s="19"/>
      <c r="D149" s="19"/>
      <c r="E149" s="19"/>
      <c r="F149" s="28"/>
      <c r="G149" s="968"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8"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8"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430</v>
      </c>
      <c r="J168" s="254" t="s">
        <v>417</v>
      </c>
      <c r="K168" s="254" t="s">
        <v>59</v>
      </c>
      <c r="L168" s="254" t="s">
        <v>60</v>
      </c>
      <c r="M168" s="254" t="s">
        <v>61</v>
      </c>
      <c r="N168" s="254" t="s">
        <v>62</v>
      </c>
      <c r="O168" s="254" t="s">
        <v>948</v>
      </c>
      <c r="P168" s="254" t="s">
        <v>949</v>
      </c>
      <c r="Q168" s="254" t="s">
        <v>950</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72"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9" t="s">
        <v>65</v>
      </c>
      <c r="I170" s="972"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9" t="s">
        <v>65</v>
      </c>
      <c r="I171" s="972"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9" t="s">
        <v>65</v>
      </c>
      <c r="I172" s="972"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5" outlineLevel="1" x14ac:dyDescent="0.25">
      <c r="A173" s="735"/>
      <c r="B173" s="732"/>
      <c r="C173" s="744"/>
      <c r="D173" s="744"/>
      <c r="E173" s="744"/>
      <c r="F173" s="748"/>
      <c r="G173" s="749"/>
      <c r="H173" s="749" t="s">
        <v>65</v>
      </c>
      <c r="I173" s="972"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5" outlineLevel="1" x14ac:dyDescent="0.25">
      <c r="A174" s="237"/>
      <c r="B174" s="238"/>
      <c r="C174" s="248"/>
      <c r="D174" s="248"/>
      <c r="E174" s="248"/>
      <c r="F174" s="256"/>
      <c r="G174" s="257"/>
      <c r="H174" s="749" t="s">
        <v>65</v>
      </c>
      <c r="I174" s="972"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9" t="s">
        <v>65</v>
      </c>
      <c r="I175" s="972"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9" t="s">
        <v>65</v>
      </c>
      <c r="I176" s="972"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9" t="s">
        <v>65</v>
      </c>
      <c r="I177" s="972"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5" outlineLevel="1" x14ac:dyDescent="0.25">
      <c r="A178" s="735"/>
      <c r="B178" s="732"/>
      <c r="C178" s="744"/>
      <c r="D178" s="744"/>
      <c r="E178" s="744"/>
      <c r="F178" s="748"/>
      <c r="G178" s="749"/>
      <c r="H178" s="749" t="s">
        <v>65</v>
      </c>
      <c r="I178" s="972"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5" outlineLevel="1" x14ac:dyDescent="0.25">
      <c r="A179" s="237"/>
      <c r="B179" s="238"/>
      <c r="C179" s="248"/>
      <c r="D179" s="248"/>
      <c r="E179" s="248"/>
      <c r="F179" s="256"/>
      <c r="G179" s="257"/>
      <c r="H179" s="749" t="s">
        <v>65</v>
      </c>
      <c r="I179" s="972"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9" t="s">
        <v>65</v>
      </c>
      <c r="I180" s="972"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5" outlineLevel="1" x14ac:dyDescent="0.25">
      <c r="A181" s="735"/>
      <c r="B181" s="732"/>
      <c r="C181" s="744"/>
      <c r="D181" s="744"/>
      <c r="E181" s="744"/>
      <c r="F181" s="748"/>
      <c r="G181" s="749"/>
      <c r="H181" s="749" t="s">
        <v>65</v>
      </c>
      <c r="I181" s="972"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5" outlineLevel="1" x14ac:dyDescent="0.25">
      <c r="A182" s="237"/>
      <c r="B182" s="238"/>
      <c r="C182" s="248"/>
      <c r="D182" s="248"/>
      <c r="E182" s="248"/>
      <c r="F182" s="256"/>
      <c r="G182" s="257"/>
      <c r="H182" s="749" t="s">
        <v>65</v>
      </c>
      <c r="I182" s="972"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9" t="s">
        <v>65</v>
      </c>
      <c r="I183" s="972"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5" outlineLevel="1" x14ac:dyDescent="0.25">
      <c r="A184" s="735"/>
      <c r="B184" s="732"/>
      <c r="C184" s="744"/>
      <c r="D184" s="744"/>
      <c r="E184" s="744"/>
      <c r="F184" s="748"/>
      <c r="G184" s="749"/>
      <c r="H184" s="749" t="s">
        <v>65</v>
      </c>
      <c r="I184" s="972"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5" outlineLevel="1" x14ac:dyDescent="0.25">
      <c r="A185" s="237"/>
      <c r="B185" s="238"/>
      <c r="C185" s="248"/>
      <c r="D185" s="248"/>
      <c r="E185" s="248"/>
      <c r="F185" s="256"/>
      <c r="G185" s="257"/>
      <c r="H185" s="749" t="s">
        <v>65</v>
      </c>
      <c r="I185" s="972"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430</v>
      </c>
      <c r="J187" s="228" t="s">
        <v>417</v>
      </c>
      <c r="K187" s="228" t="s">
        <v>59</v>
      </c>
      <c r="L187" s="228" t="s">
        <v>60</v>
      </c>
      <c r="M187" s="228" t="s">
        <v>61</v>
      </c>
      <c r="N187" s="228" t="s">
        <v>62</v>
      </c>
      <c r="O187" s="228" t="s">
        <v>948</v>
      </c>
      <c r="P187" s="228" t="s">
        <v>949</v>
      </c>
      <c r="Q187" s="228" t="s">
        <v>950</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72"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9" t="s">
        <v>65</v>
      </c>
      <c r="I189" s="972"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9" t="s">
        <v>65</v>
      </c>
      <c r="I190" s="972"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9" t="s">
        <v>65</v>
      </c>
      <c r="I191" s="972"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5" outlineLevel="1" x14ac:dyDescent="0.25">
      <c r="A192" s="735"/>
      <c r="B192" s="732"/>
      <c r="C192" s="744"/>
      <c r="D192" s="744"/>
      <c r="E192" s="744"/>
      <c r="F192" s="748"/>
      <c r="G192" s="749"/>
      <c r="H192" s="749" t="s">
        <v>65</v>
      </c>
      <c r="I192" s="972" t="str">
        <f>General!J11</f>
        <v>jc</v>
      </c>
      <c r="J192" s="993">
        <f t="shared" ref="J192:Q192" si="7">J193*$T$633+J191*(1-$T$633)</f>
        <v>1</v>
      </c>
      <c r="K192" s="993">
        <f t="shared" si="7"/>
        <v>1</v>
      </c>
      <c r="L192" s="993">
        <f t="shared" si="7"/>
        <v>1</v>
      </c>
      <c r="M192" s="993">
        <f t="shared" si="7"/>
        <v>1</v>
      </c>
      <c r="N192" s="993">
        <f t="shared" si="7"/>
        <v>1</v>
      </c>
      <c r="O192" s="993">
        <f t="shared" si="7"/>
        <v>0</v>
      </c>
      <c r="P192" s="993">
        <f t="shared" si="7"/>
        <v>0</v>
      </c>
      <c r="Q192" s="993">
        <f t="shared" si="7"/>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5" outlineLevel="1" x14ac:dyDescent="0.25">
      <c r="A193" s="237"/>
      <c r="B193" s="238"/>
      <c r="C193" s="248"/>
      <c r="D193" s="248"/>
      <c r="E193" s="248"/>
      <c r="F193" s="256"/>
      <c r="G193" s="257"/>
      <c r="H193" s="749" t="s">
        <v>65</v>
      </c>
      <c r="I193" s="972"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9" t="s">
        <v>65</v>
      </c>
      <c r="I194" s="972"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9" t="s">
        <v>65</v>
      </c>
      <c r="I195" s="972"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9" t="s">
        <v>65</v>
      </c>
      <c r="I196" s="972"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5" outlineLevel="1" x14ac:dyDescent="0.25">
      <c r="A197" s="735"/>
      <c r="B197" s="732"/>
      <c r="C197" s="744"/>
      <c r="D197" s="744"/>
      <c r="E197" s="744"/>
      <c r="F197" s="748"/>
      <c r="G197" s="749"/>
      <c r="H197" s="749" t="s">
        <v>65</v>
      </c>
      <c r="I197" s="972" t="str">
        <f>General!J16</f>
        <v>tc</v>
      </c>
      <c r="J197" s="993">
        <f t="shared" ref="J197:Q197" si="8">J198*$T$646+J196*(1-$T$646)</f>
        <v>1</v>
      </c>
      <c r="K197" s="993">
        <f t="shared" si="8"/>
        <v>1</v>
      </c>
      <c r="L197" s="993">
        <f t="shared" si="8"/>
        <v>1</v>
      </c>
      <c r="M197" s="993">
        <f t="shared" si="8"/>
        <v>1</v>
      </c>
      <c r="N197" s="993">
        <f t="shared" si="8"/>
        <v>1</v>
      </c>
      <c r="O197" s="993">
        <f t="shared" si="8"/>
        <v>0</v>
      </c>
      <c r="P197" s="993">
        <f t="shared" si="8"/>
        <v>0</v>
      </c>
      <c r="Q197" s="993">
        <f t="shared" si="8"/>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5" outlineLevel="1" x14ac:dyDescent="0.25">
      <c r="A198" s="237"/>
      <c r="B198" s="238"/>
      <c r="C198" s="248"/>
      <c r="D198" s="248"/>
      <c r="E198" s="248"/>
      <c r="F198" s="256"/>
      <c r="G198" s="257"/>
      <c r="H198" s="749" t="s">
        <v>65</v>
      </c>
      <c r="I198" s="972"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9" t="s">
        <v>65</v>
      </c>
      <c r="I199" s="972"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5" outlineLevel="1" x14ac:dyDescent="0.25">
      <c r="A200" s="735"/>
      <c r="B200" s="732"/>
      <c r="C200" s="744"/>
      <c r="D200" s="744"/>
      <c r="E200" s="744"/>
      <c r="F200" s="748"/>
      <c r="G200" s="749"/>
      <c r="H200" s="749" t="s">
        <v>65</v>
      </c>
      <c r="I200" s="972" t="str">
        <f>General!J19</f>
        <v>uc</v>
      </c>
      <c r="J200" s="993">
        <f t="shared" ref="J200:Q200" si="9">J201*$T$649+J199*(1-$T$649)</f>
        <v>1</v>
      </c>
      <c r="K200" s="993">
        <f t="shared" si="9"/>
        <v>1</v>
      </c>
      <c r="L200" s="993">
        <f t="shared" si="9"/>
        <v>1</v>
      </c>
      <c r="M200" s="993">
        <f t="shared" si="9"/>
        <v>1</v>
      </c>
      <c r="N200" s="993">
        <f t="shared" si="9"/>
        <v>1</v>
      </c>
      <c r="O200" s="993">
        <f t="shared" si="9"/>
        <v>0</v>
      </c>
      <c r="P200" s="993">
        <f t="shared" si="9"/>
        <v>0</v>
      </c>
      <c r="Q200" s="993">
        <f t="shared" si="9"/>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5" outlineLevel="1" x14ac:dyDescent="0.25">
      <c r="A201" s="237"/>
      <c r="B201" s="238"/>
      <c r="C201" s="248"/>
      <c r="D201" s="248"/>
      <c r="E201" s="248"/>
      <c r="F201" s="256"/>
      <c r="G201" s="257"/>
      <c r="H201" s="749" t="s">
        <v>65</v>
      </c>
      <c r="I201" s="972"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9" t="s">
        <v>65</v>
      </c>
      <c r="I202" s="972"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5" outlineLevel="1" x14ac:dyDescent="0.25">
      <c r="A203" s="735"/>
      <c r="B203" s="732"/>
      <c r="C203" s="744"/>
      <c r="D203" s="744"/>
      <c r="E203" s="744"/>
      <c r="F203" s="748"/>
      <c r="G203" s="749"/>
      <c r="H203" s="749" t="s">
        <v>65</v>
      </c>
      <c r="I203" s="972" t="str">
        <f>General!J22</f>
        <v>xc</v>
      </c>
      <c r="J203" s="993">
        <f t="shared" ref="J203:Q203" si="10">J204*$T$655+J202*(1-$T$655)</f>
        <v>1</v>
      </c>
      <c r="K203" s="993">
        <f t="shared" si="10"/>
        <v>1</v>
      </c>
      <c r="L203" s="993">
        <f t="shared" si="10"/>
        <v>1</v>
      </c>
      <c r="M203" s="993">
        <f t="shared" si="10"/>
        <v>1</v>
      </c>
      <c r="N203" s="993">
        <f t="shared" si="10"/>
        <v>1</v>
      </c>
      <c r="O203" s="993">
        <f t="shared" si="10"/>
        <v>0</v>
      </c>
      <c r="P203" s="993">
        <f t="shared" si="10"/>
        <v>0</v>
      </c>
      <c r="Q203" s="993">
        <f t="shared" si="10"/>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5" outlineLevel="1" x14ac:dyDescent="0.25">
      <c r="A204" s="237"/>
      <c r="B204" s="238"/>
      <c r="C204" s="248"/>
      <c r="D204" s="248"/>
      <c r="E204" s="248"/>
      <c r="F204" s="256"/>
      <c r="G204" s="257"/>
      <c r="H204" s="749" t="s">
        <v>65</v>
      </c>
      <c r="I204" s="972"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6" t="s">
        <v>359</v>
      </c>
      <c r="J213" s="369"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4"/>
      <c r="J221" s="324"/>
      <c r="K221" s="324"/>
      <c r="L221" s="324"/>
      <c r="M221" s="324"/>
      <c r="N221" s="327" t="s">
        <v>369</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365</v>
      </c>
      <c r="I224" s="25" t="s">
        <v>364</v>
      </c>
      <c r="J224" s="25" t="s">
        <v>362</v>
      </c>
      <c r="K224" s="25" t="s">
        <v>363</v>
      </c>
      <c r="L224" s="25" t="s">
        <v>361</v>
      </c>
      <c r="M224" s="25" t="s">
        <v>360</v>
      </c>
      <c r="N224" s="666" t="s">
        <v>877</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97" t="s">
        <v>23</v>
      </c>
      <c r="I225" s="997" t="s">
        <v>23</v>
      </c>
      <c r="J225" s="997" t="s">
        <v>23</v>
      </c>
      <c r="K225" s="997" t="s">
        <v>23</v>
      </c>
      <c r="L225" s="997" t="s">
        <v>23</v>
      </c>
      <c r="M225" s="998" t="s">
        <v>75</v>
      </c>
      <c r="N225" s="10" t="b">
        <f>AND(COUNTIF(G226:$G$257,G225))</f>
        <v>0</v>
      </c>
      <c r="O225" s="746"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97" t="s">
        <v>386</v>
      </c>
      <c r="I226" s="997" t="s">
        <v>23</v>
      </c>
      <c r="J226" s="997" t="s">
        <v>14</v>
      </c>
      <c r="K226" s="997" t="s">
        <v>23</v>
      </c>
      <c r="L226" s="997" t="s">
        <v>14</v>
      </c>
      <c r="M226" s="998" t="s">
        <v>75</v>
      </c>
      <c r="N226" s="77" t="b">
        <f>AND(COUNTIF(G227:$G$257,G226))</f>
        <v>0</v>
      </c>
      <c r="O226" s="746"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97" t="s">
        <v>23</v>
      </c>
      <c r="I227" s="997" t="s">
        <v>386</v>
      </c>
      <c r="J227" s="997" t="s">
        <v>23</v>
      </c>
      <c r="K227" s="997" t="s">
        <v>14</v>
      </c>
      <c r="L227" s="997" t="s">
        <v>23</v>
      </c>
      <c r="M227" s="998" t="s">
        <v>72</v>
      </c>
      <c r="N227" s="77" t="b">
        <f>AND(COUNTIF(G231:$G$257,G227))</f>
        <v>0</v>
      </c>
      <c r="O227" s="746"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31" customFormat="1" ht="15" outlineLevel="1" x14ac:dyDescent="0.25">
      <c r="A228" s="735"/>
      <c r="B228" s="732"/>
      <c r="C228" s="744"/>
      <c r="D228" s="744"/>
      <c r="E228" s="744"/>
      <c r="F228" s="748"/>
      <c r="G228" s="731" t="str">
        <f t="shared" ref="G228" si="12">_xlfn.CONCAT(H228:M228)</f>
        <v>AYABAbd</v>
      </c>
      <c r="H228" s="997" t="s">
        <v>23</v>
      </c>
      <c r="I228" s="997" t="s">
        <v>386</v>
      </c>
      <c r="J228" s="997" t="s">
        <v>23</v>
      </c>
      <c r="K228" s="997" t="s">
        <v>14</v>
      </c>
      <c r="L228" s="997" t="s">
        <v>23</v>
      </c>
      <c r="M228" s="998" t="s">
        <v>1021</v>
      </c>
      <c r="N228" s="731" t="b">
        <f>AND(COUNTIF(G232:$G$257,G228))</f>
        <v>0</v>
      </c>
      <c r="O228" s="746" t="s">
        <v>1025</v>
      </c>
      <c r="AX228" s="739"/>
      <c r="AY228" s="734"/>
      <c r="AZ228" s="734"/>
      <c r="BA228" s="734"/>
    </row>
    <row r="229" spans="1:68" s="731" customFormat="1" ht="15" outlineLevel="1" x14ac:dyDescent="0.25">
      <c r="A229" s="735"/>
      <c r="B229" s="732"/>
      <c r="C229" s="744"/>
      <c r="D229" s="744"/>
      <c r="E229" s="744"/>
      <c r="F229" s="748"/>
      <c r="G229" s="731" t="str">
        <f t="shared" ref="G229:G230" si="13">_xlfn.CONCAT(H229:M229)</f>
        <v>YAOAOFa</v>
      </c>
      <c r="H229" s="997" t="s">
        <v>386</v>
      </c>
      <c r="I229" s="997" t="s">
        <v>23</v>
      </c>
      <c r="J229" s="997" t="s">
        <v>12</v>
      </c>
      <c r="K229" s="997" t="s">
        <v>23</v>
      </c>
      <c r="L229" s="997" t="s">
        <v>164</v>
      </c>
      <c r="M229" s="998" t="s">
        <v>75</v>
      </c>
      <c r="N229" s="731" t="b">
        <f>AND(COUNTIF(G230:$G$257,G229))</f>
        <v>0</v>
      </c>
      <c r="O229" s="746" t="s">
        <v>1018</v>
      </c>
      <c r="AX229" s="739"/>
      <c r="AY229" s="734"/>
      <c r="AZ229" s="734"/>
      <c r="BA229" s="734"/>
    </row>
    <row r="230" spans="1:68" s="731" customFormat="1" ht="15" outlineLevel="1" x14ac:dyDescent="0.25">
      <c r="A230" s="735"/>
      <c r="B230" s="732"/>
      <c r="C230" s="744"/>
      <c r="D230" s="744"/>
      <c r="E230" s="744"/>
      <c r="F230" s="748"/>
      <c r="G230" s="731" t="str">
        <f t="shared" si="13"/>
        <v>AYAOAof</v>
      </c>
      <c r="H230" s="997" t="s">
        <v>23</v>
      </c>
      <c r="I230" s="997" t="s">
        <v>386</v>
      </c>
      <c r="J230" s="997" t="s">
        <v>23</v>
      </c>
      <c r="K230" s="997" t="s">
        <v>12</v>
      </c>
      <c r="L230" s="997" t="s">
        <v>23</v>
      </c>
      <c r="M230" s="998" t="s">
        <v>237</v>
      </c>
      <c r="N230" s="731" t="b">
        <f>AND(COUNTIF(G233:$G$257,G230))</f>
        <v>0</v>
      </c>
      <c r="O230" s="746" t="s">
        <v>1018</v>
      </c>
      <c r="AX230" s="739"/>
      <c r="AY230" s="734"/>
      <c r="AZ230" s="734"/>
      <c r="BA230" s="734"/>
    </row>
    <row r="231" spans="1:68" ht="15" outlineLevel="1" x14ac:dyDescent="0.25">
      <c r="A231" s="7"/>
      <c r="B231" s="8"/>
      <c r="C231" s="19"/>
      <c r="D231" s="19"/>
      <c r="E231" s="19"/>
      <c r="F231" s="28"/>
      <c r="G231" s="77" t="str">
        <f t="shared" si="11"/>
        <v>YYNBNb</v>
      </c>
      <c r="H231" s="997" t="s">
        <v>386</v>
      </c>
      <c r="I231" s="997" t="s">
        <v>386</v>
      </c>
      <c r="J231" s="997" t="s">
        <v>82</v>
      </c>
      <c r="K231" s="997" t="s">
        <v>14</v>
      </c>
      <c r="L231" s="997" t="s">
        <v>82</v>
      </c>
      <c r="M231" s="998" t="s">
        <v>72</v>
      </c>
      <c r="N231" s="77" t="b">
        <f>AND(COUNTIF(G232:$G$257,G231))</f>
        <v>0</v>
      </c>
      <c r="O231" s="746"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97" t="s">
        <v>386</v>
      </c>
      <c r="I232" s="997" t="s">
        <v>386</v>
      </c>
      <c r="J232" s="997" t="s">
        <v>14</v>
      </c>
      <c r="K232" s="997" t="s">
        <v>82</v>
      </c>
      <c r="L232" s="997" t="s">
        <v>14</v>
      </c>
      <c r="M232" s="997" t="s">
        <v>77</v>
      </c>
      <c r="N232" s="77" t="b">
        <f>AND(COUNTIF(G233:$G$257,G232))</f>
        <v>0</v>
      </c>
      <c r="O232" s="746"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97" t="s">
        <v>386</v>
      </c>
      <c r="I233" s="997" t="s">
        <v>386</v>
      </c>
      <c r="J233" s="997" t="s">
        <v>14</v>
      </c>
      <c r="K233" s="997" t="s">
        <v>82</v>
      </c>
      <c r="L233" s="997" t="s">
        <v>14</v>
      </c>
      <c r="M233" s="997" t="s">
        <v>68</v>
      </c>
      <c r="N233" s="77" t="b">
        <f>AND(COUNTIF(G234:$G$257,G233))</f>
        <v>0</v>
      </c>
      <c r="O233" s="746" t="s">
        <v>390</v>
      </c>
      <c r="AX233" s="247"/>
      <c r="AY233" s="239"/>
      <c r="AZ233" s="239"/>
      <c r="BA233" s="239"/>
    </row>
    <row r="234" spans="1:68" s="77" customFormat="1" ht="15" outlineLevel="1" x14ac:dyDescent="0.25">
      <c r="A234" s="237"/>
      <c r="B234" s="238"/>
      <c r="C234" s="248"/>
      <c r="D234" s="248"/>
      <c r="E234" s="248"/>
      <c r="F234" s="256"/>
      <c r="G234" s="77" t="str">
        <f t="shared" si="11"/>
        <v>YYNWBr</v>
      </c>
      <c r="H234" s="997" t="s">
        <v>386</v>
      </c>
      <c r="I234" s="997" t="s">
        <v>386</v>
      </c>
      <c r="J234" s="997" t="s">
        <v>82</v>
      </c>
      <c r="K234" s="997" t="s">
        <v>8</v>
      </c>
      <c r="L234" s="997" t="s">
        <v>14</v>
      </c>
      <c r="M234" s="997" t="s">
        <v>68</v>
      </c>
      <c r="N234" s="77" t="b">
        <f>AND(COUNTIF(G235:$G$257,G234))</f>
        <v>0</v>
      </c>
      <c r="O234" s="746" t="s">
        <v>876</v>
      </c>
      <c r="AX234" s="247"/>
      <c r="AY234" s="239"/>
      <c r="AZ234" s="239"/>
      <c r="BA234" s="239"/>
    </row>
    <row r="235" spans="1:68" s="77" customFormat="1" ht="15" outlineLevel="1" x14ac:dyDescent="0.25">
      <c r="A235" s="237"/>
      <c r="B235" s="238"/>
      <c r="C235" s="248"/>
      <c r="D235" s="248"/>
      <c r="E235" s="248"/>
      <c r="F235" s="256"/>
      <c r="G235" s="77" t="str">
        <f t="shared" si="11"/>
        <v>YYWBNw</v>
      </c>
      <c r="H235" s="997" t="s">
        <v>386</v>
      </c>
      <c r="I235" s="997" t="s">
        <v>386</v>
      </c>
      <c r="J235" s="997" t="s">
        <v>8</v>
      </c>
      <c r="K235" s="997" t="s">
        <v>14</v>
      </c>
      <c r="L235" s="997" t="s">
        <v>82</v>
      </c>
      <c r="M235" s="997" t="s">
        <v>69</v>
      </c>
      <c r="N235" s="77" t="b">
        <f>AND(COUNTIF(G236:$G$257,G235))</f>
        <v>0</v>
      </c>
      <c r="O235" s="746" t="s">
        <v>876</v>
      </c>
      <c r="AX235" s="247"/>
      <c r="AY235" s="239"/>
      <c r="AZ235" s="239"/>
      <c r="BA235" s="239"/>
    </row>
    <row r="236" spans="1:68" s="77" customFormat="1" ht="15" outlineLevel="1" x14ac:dyDescent="0.25">
      <c r="A236" s="237"/>
      <c r="B236" s="238"/>
      <c r="C236" s="248"/>
      <c r="D236" s="248"/>
      <c r="E236" s="248"/>
      <c r="F236" s="256"/>
      <c r="G236" s="77" t="str">
        <f t="shared" si="11"/>
        <v>YYBNWb</v>
      </c>
      <c r="H236" s="997" t="s">
        <v>386</v>
      </c>
      <c r="I236" s="997" t="s">
        <v>386</v>
      </c>
      <c r="J236" s="997" t="s">
        <v>14</v>
      </c>
      <c r="K236" s="997" t="s">
        <v>82</v>
      </c>
      <c r="L236" s="997" t="s">
        <v>8</v>
      </c>
      <c r="M236" s="997" t="s">
        <v>72</v>
      </c>
      <c r="N236" s="77" t="b">
        <f>AND(COUNTIF(G237:$G$257,G236))</f>
        <v>0</v>
      </c>
      <c r="O236" s="746" t="s">
        <v>876</v>
      </c>
      <c r="AX236" s="247"/>
      <c r="AY236" s="239"/>
      <c r="AZ236" s="239"/>
      <c r="BA236" s="239"/>
    </row>
    <row r="237" spans="1:68" s="77" customFormat="1" ht="15" outlineLevel="1" x14ac:dyDescent="0.25">
      <c r="A237" s="237"/>
      <c r="B237" s="238"/>
      <c r="C237" s="248"/>
      <c r="D237" s="248"/>
      <c r="E237" s="248"/>
      <c r="F237" s="256"/>
      <c r="G237" s="77" t="str">
        <f t="shared" si="11"/>
        <v>AAAAAz</v>
      </c>
      <c r="H237" s="997" t="s">
        <v>23</v>
      </c>
      <c r="I237" s="997" t="s">
        <v>23</v>
      </c>
      <c r="J237" s="997" t="s">
        <v>23</v>
      </c>
      <c r="K237" s="997" t="s">
        <v>23</v>
      </c>
      <c r="L237" s="997" t="s">
        <v>23</v>
      </c>
      <c r="M237" s="997" t="s">
        <v>77</v>
      </c>
      <c r="N237" s="77" t="b">
        <f>AND(COUNTIF(G238:$G$257,G237))</f>
        <v>0</v>
      </c>
      <c r="O237" s="746" t="s">
        <v>878</v>
      </c>
      <c r="AX237" s="247"/>
      <c r="AY237" s="239"/>
      <c r="AZ237" s="239"/>
      <c r="BA237" s="239"/>
    </row>
    <row r="238" spans="1:68" s="77" customFormat="1" ht="15" outlineLevel="1" x14ac:dyDescent="0.25">
      <c r="A238" s="237"/>
      <c r="B238" s="238"/>
      <c r="C238" s="248"/>
      <c r="D238" s="248"/>
      <c r="E238" s="248"/>
      <c r="F238" s="256"/>
      <c r="G238" s="77" t="str">
        <f t="shared" si="11"/>
        <v>AAAANw</v>
      </c>
      <c r="H238" s="997" t="s">
        <v>23</v>
      </c>
      <c r="I238" s="997" t="s">
        <v>23</v>
      </c>
      <c r="J238" s="997" t="s">
        <v>23</v>
      </c>
      <c r="K238" s="997" t="s">
        <v>23</v>
      </c>
      <c r="L238" s="997" t="s">
        <v>82</v>
      </c>
      <c r="M238" s="997" t="s">
        <v>69</v>
      </c>
      <c r="N238" s="77" t="b">
        <f>AND(COUNTIF(G239:$G$257,G238))</f>
        <v>0</v>
      </c>
      <c r="O238" s="746" t="s">
        <v>878</v>
      </c>
      <c r="AX238" s="247"/>
      <c r="AY238" s="239"/>
      <c r="AZ238" s="239"/>
      <c r="BA238" s="239"/>
    </row>
    <row r="239" spans="1:68" s="77" customFormat="1" ht="15" outlineLevel="1" x14ac:dyDescent="0.25">
      <c r="A239" s="237"/>
      <c r="B239" s="238"/>
      <c r="C239" s="248"/>
      <c r="D239" s="248"/>
      <c r="E239" s="248"/>
      <c r="F239" s="256"/>
      <c r="G239" s="77" t="str">
        <f t="shared" si="11"/>
        <v>AAANWb</v>
      </c>
      <c r="H239" s="997" t="s">
        <v>23</v>
      </c>
      <c r="I239" s="997" t="s">
        <v>23</v>
      </c>
      <c r="J239" s="997" t="s">
        <v>23</v>
      </c>
      <c r="K239" s="997" t="s">
        <v>82</v>
      </c>
      <c r="L239" s="997" t="s">
        <v>8</v>
      </c>
      <c r="M239" s="997" t="s">
        <v>72</v>
      </c>
      <c r="N239" s="77" t="b">
        <f>AND(COUNTIF(G240:$G$257,G239))</f>
        <v>0</v>
      </c>
      <c r="O239" s="746" t="s">
        <v>878</v>
      </c>
      <c r="AX239" s="247"/>
      <c r="AY239" s="239"/>
      <c r="AZ239" s="239"/>
      <c r="BA239" s="239"/>
    </row>
    <row r="240" spans="1:68" s="77" customFormat="1" ht="15" outlineLevel="1" x14ac:dyDescent="0.25">
      <c r="A240" s="237"/>
      <c r="B240" s="238"/>
      <c r="C240" s="248"/>
      <c r="D240" s="248"/>
      <c r="E240" s="248"/>
      <c r="F240" s="256"/>
      <c r="G240" s="77" t="str">
        <f t="shared" si="11"/>
        <v>AANWBa</v>
      </c>
      <c r="H240" s="997" t="s">
        <v>23</v>
      </c>
      <c r="I240" s="997" t="s">
        <v>23</v>
      </c>
      <c r="J240" s="997" t="s">
        <v>82</v>
      </c>
      <c r="K240" s="997" t="s">
        <v>8</v>
      </c>
      <c r="L240" s="997" t="s">
        <v>14</v>
      </c>
      <c r="M240" s="997" t="s">
        <v>75</v>
      </c>
      <c r="N240" s="77" t="b">
        <f>AND(COUNTIF(G241:$G$257,G240))</f>
        <v>0</v>
      </c>
      <c r="O240" s="746" t="s">
        <v>878</v>
      </c>
      <c r="AX240" s="247"/>
      <c r="AY240" s="239"/>
      <c r="AZ240" s="239"/>
      <c r="BA240" s="239"/>
    </row>
    <row r="241" spans="1:53" s="77" customFormat="1" ht="15" outlineLevel="1" x14ac:dyDescent="0.25">
      <c r="A241" s="237"/>
      <c r="B241" s="238"/>
      <c r="C241" s="248"/>
      <c r="D241" s="248"/>
      <c r="E241" s="248"/>
      <c r="F241" s="256"/>
      <c r="G241" s="77" t="str">
        <f t="shared" si="11"/>
        <v>AYWBAa</v>
      </c>
      <c r="H241" s="997" t="s">
        <v>23</v>
      </c>
      <c r="I241" s="997" t="s">
        <v>386</v>
      </c>
      <c r="J241" s="997" t="s">
        <v>8</v>
      </c>
      <c r="K241" s="997" t="s">
        <v>14</v>
      </c>
      <c r="L241" s="997" t="s">
        <v>23</v>
      </c>
      <c r="M241" s="997" t="s">
        <v>75</v>
      </c>
      <c r="N241" s="77" t="b">
        <f>AND(COUNTIF(G242:$G$257,G241))</f>
        <v>0</v>
      </c>
      <c r="O241" s="746" t="s">
        <v>878</v>
      </c>
      <c r="AX241" s="247"/>
      <c r="AY241" s="239"/>
      <c r="AZ241" s="239"/>
      <c r="BA241" s="239"/>
    </row>
    <row r="242" spans="1:53" s="77" customFormat="1" ht="15" outlineLevel="1" x14ac:dyDescent="0.25">
      <c r="A242" s="237"/>
      <c r="B242" s="238"/>
      <c r="C242" s="248"/>
      <c r="D242" s="248"/>
      <c r="E242" s="248"/>
      <c r="F242" s="256"/>
      <c r="G242" s="77" t="str">
        <f t="shared" si="11"/>
        <v>YYBAAa</v>
      </c>
      <c r="H242" s="997" t="s">
        <v>386</v>
      </c>
      <c r="I242" s="997" t="s">
        <v>386</v>
      </c>
      <c r="J242" s="997" t="s">
        <v>14</v>
      </c>
      <c r="K242" s="997" t="s">
        <v>23</v>
      </c>
      <c r="L242" s="997" t="s">
        <v>23</v>
      </c>
      <c r="M242" s="997" t="s">
        <v>75</v>
      </c>
      <c r="N242" s="77" t="b">
        <f>AND(COUNTIF(G243:$G$257,G242))</f>
        <v>0</v>
      </c>
      <c r="O242" s="746" t="s">
        <v>878</v>
      </c>
      <c r="AX242" s="247"/>
      <c r="AY242" s="239"/>
      <c r="AZ242" s="239"/>
      <c r="BA242" s="239"/>
    </row>
    <row r="243" spans="1:53" s="77" customFormat="1" ht="15" outlineLevel="1" x14ac:dyDescent="0.25">
      <c r="A243" s="237"/>
      <c r="B243" s="238"/>
      <c r="C243" s="248"/>
      <c r="D243" s="248"/>
      <c r="E243" s="248"/>
      <c r="F243" s="256"/>
      <c r="G243" s="77" t="str">
        <f t="shared" si="11"/>
        <v>YYAAAa</v>
      </c>
      <c r="H243" s="997" t="s">
        <v>386</v>
      </c>
      <c r="I243" s="997" t="s">
        <v>386</v>
      </c>
      <c r="J243" s="997" t="s">
        <v>23</v>
      </c>
      <c r="K243" s="997" t="s">
        <v>23</v>
      </c>
      <c r="L243" s="997" t="s">
        <v>23</v>
      </c>
      <c r="M243" s="997" t="s">
        <v>75</v>
      </c>
      <c r="N243" s="77" t="b">
        <f>AND(COUNTIF(G244:$G$257,G243))</f>
        <v>0</v>
      </c>
      <c r="O243" s="746" t="s">
        <v>878</v>
      </c>
      <c r="AX243" s="247"/>
      <c r="AY243" s="239"/>
      <c r="AZ243" s="239"/>
      <c r="BA243" s="239"/>
    </row>
    <row r="244" spans="1:53" s="77" customFormat="1" ht="15" outlineLevel="1" x14ac:dyDescent="0.25">
      <c r="A244" s="237"/>
      <c r="B244" s="238"/>
      <c r="C244" s="248"/>
      <c r="D244" s="248"/>
      <c r="E244" s="248"/>
      <c r="F244" s="256"/>
      <c r="G244" s="77" t="str">
        <f t="shared" si="11"/>
        <v>YAAAAa</v>
      </c>
      <c r="H244" s="997" t="s">
        <v>386</v>
      </c>
      <c r="I244" s="997" t="s">
        <v>23</v>
      </c>
      <c r="J244" s="997" t="s">
        <v>23</v>
      </c>
      <c r="K244" s="997" t="s">
        <v>23</v>
      </c>
      <c r="L244" s="997" t="s">
        <v>23</v>
      </c>
      <c r="M244" s="997" t="s">
        <v>75</v>
      </c>
      <c r="N244" s="77" t="b">
        <f>AND(COUNTIF(G245:$G$257,G244))</f>
        <v>0</v>
      </c>
      <c r="O244" s="746" t="s">
        <v>878</v>
      </c>
      <c r="AX244" s="247"/>
      <c r="AY244" s="239"/>
      <c r="AZ244" s="239"/>
      <c r="BA244" s="239"/>
    </row>
    <row r="245" spans="1:53" s="77" customFormat="1" ht="15" outlineLevel="1" x14ac:dyDescent="0.25">
      <c r="A245" s="237"/>
      <c r="B245" s="238"/>
      <c r="C245" s="248"/>
      <c r="D245" s="248"/>
      <c r="E245" s="248"/>
      <c r="F245" s="256"/>
      <c r="G245" s="77" t="str">
        <f t="shared" si="11"/>
        <v>YYWNWl</v>
      </c>
      <c r="H245" s="997" t="s">
        <v>386</v>
      </c>
      <c r="I245" s="997" t="s">
        <v>386</v>
      </c>
      <c r="J245" s="997" t="s">
        <v>8</v>
      </c>
      <c r="K245" s="997" t="s">
        <v>82</v>
      </c>
      <c r="L245" s="997" t="s">
        <v>8</v>
      </c>
      <c r="M245" s="997" t="s">
        <v>73</v>
      </c>
      <c r="N245" s="77" t="b">
        <f>AND(COUNTIF(G246:$G$257,G245))</f>
        <v>0</v>
      </c>
      <c r="O245" s="264" t="s">
        <v>953</v>
      </c>
      <c r="AX245" s="247"/>
      <c r="AY245" s="239"/>
      <c r="AZ245" s="239"/>
      <c r="BA245" s="239"/>
    </row>
    <row r="246" spans="1:53" s="77" customFormat="1" ht="15" outlineLevel="1" x14ac:dyDescent="0.25">
      <c r="A246" s="237"/>
      <c r="B246" s="238"/>
      <c r="C246" s="248"/>
      <c r="D246" s="248"/>
      <c r="E246" s="248"/>
      <c r="F246" s="256"/>
      <c r="G246" s="77" t="str">
        <f t="shared" si="11"/>
        <v>YYLWNw</v>
      </c>
      <c r="H246" s="997" t="s">
        <v>386</v>
      </c>
      <c r="I246" s="997" t="s">
        <v>386</v>
      </c>
      <c r="J246" s="997" t="s">
        <v>16</v>
      </c>
      <c r="K246" s="997" t="s">
        <v>8</v>
      </c>
      <c r="L246" s="997" t="s">
        <v>82</v>
      </c>
      <c r="M246" s="997" t="s">
        <v>69</v>
      </c>
      <c r="N246" s="77" t="b">
        <f>AND(COUNTIF(G247:$G$257,G246))</f>
        <v>0</v>
      </c>
      <c r="O246" s="264" t="s">
        <v>953</v>
      </c>
      <c r="AX246" s="247"/>
      <c r="AY246" s="239"/>
      <c r="AZ246" s="239"/>
      <c r="BA246" s="239"/>
    </row>
    <row r="247" spans="1:53" s="77" customFormat="1" ht="15" outlineLevel="1" x14ac:dyDescent="0.25">
      <c r="A247" s="237"/>
      <c r="B247" s="238"/>
      <c r="C247" s="248"/>
      <c r="D247" s="248"/>
      <c r="E247" s="248"/>
      <c r="F247" s="256"/>
      <c r="G247" s="77" t="str">
        <f t="shared" si="11"/>
        <v>YYWLWz</v>
      </c>
      <c r="H247" s="997" t="s">
        <v>386</v>
      </c>
      <c r="I247" s="997" t="s">
        <v>386</v>
      </c>
      <c r="J247" s="997" t="s">
        <v>8</v>
      </c>
      <c r="K247" s="997" t="s">
        <v>16</v>
      </c>
      <c r="L247" s="997" t="s">
        <v>8</v>
      </c>
      <c r="M247" s="997" t="s">
        <v>77</v>
      </c>
      <c r="N247" s="77" t="b">
        <f>AND(COUNTIF(G249:$G$257,G247))</f>
        <v>0</v>
      </c>
      <c r="O247" s="264" t="s">
        <v>953</v>
      </c>
      <c r="AX247" s="247"/>
      <c r="AY247" s="239"/>
      <c r="AZ247" s="239"/>
      <c r="BA247" s="239"/>
    </row>
    <row r="248" spans="1:53" s="77" customFormat="1" ht="15" outlineLevel="1" x14ac:dyDescent="0.25">
      <c r="A248" s="237"/>
      <c r="B248" s="238"/>
      <c r="C248" s="248"/>
      <c r="D248" s="248"/>
      <c r="E248" s="248"/>
      <c r="F248" s="256"/>
      <c r="G248" s="77" t="str">
        <f t="shared" si="11"/>
        <v>YYNWLw</v>
      </c>
      <c r="H248" s="997" t="s">
        <v>386</v>
      </c>
      <c r="I248" s="997" t="s">
        <v>386</v>
      </c>
      <c r="J248" s="997" t="s">
        <v>82</v>
      </c>
      <c r="K248" s="997" t="s">
        <v>8</v>
      </c>
      <c r="L248" s="997" t="s">
        <v>16</v>
      </c>
      <c r="M248" s="997" t="s">
        <v>69</v>
      </c>
      <c r="N248" s="77" t="b">
        <f>AND(COUNTIF(G250:$G$257,G248))</f>
        <v>0</v>
      </c>
      <c r="O248" s="264" t="s">
        <v>953</v>
      </c>
      <c r="AX248" s="247"/>
      <c r="AY248" s="239"/>
      <c r="AZ248" s="239"/>
      <c r="BA248" s="239"/>
    </row>
    <row r="249" spans="1:53" s="77" customFormat="1" ht="15" outlineLevel="1" x14ac:dyDescent="0.25">
      <c r="A249" s="237"/>
      <c r="B249" s="238"/>
      <c r="C249" s="248"/>
      <c r="D249" s="248"/>
      <c r="E249" s="248"/>
      <c r="F249" s="256"/>
      <c r="G249" s="77" t="str">
        <f t="shared" si="11"/>
        <v>AYAAAw</v>
      </c>
      <c r="H249" s="997" t="s">
        <v>23</v>
      </c>
      <c r="I249" s="997" t="s">
        <v>386</v>
      </c>
      <c r="J249" s="997" t="s">
        <v>23</v>
      </c>
      <c r="K249" s="997" t="s">
        <v>23</v>
      </c>
      <c r="L249" s="997" t="s">
        <v>23</v>
      </c>
      <c r="M249" s="997" t="s">
        <v>69</v>
      </c>
      <c r="N249" s="77" t="b">
        <f>AND(COUNTIF(G250:$G$257,G249))</f>
        <v>0</v>
      </c>
      <c r="O249" s="264" t="s">
        <v>954</v>
      </c>
      <c r="AX249" s="247"/>
      <c r="AY249" s="239"/>
      <c r="AZ249" s="239"/>
      <c r="BA249" s="239"/>
    </row>
    <row r="250" spans="1:53" s="77" customFormat="1" ht="15" outlineLevel="1" x14ac:dyDescent="0.25">
      <c r="A250" s="237"/>
      <c r="B250" s="238"/>
      <c r="C250" s="248"/>
      <c r="D250" s="248"/>
      <c r="E250" s="248"/>
      <c r="F250" s="256"/>
      <c r="G250" s="77" t="str">
        <f t="shared" si="11"/>
        <v>AAWAAa</v>
      </c>
      <c r="H250" s="997" t="s">
        <v>23</v>
      </c>
      <c r="I250" s="997" t="s">
        <v>23</v>
      </c>
      <c r="J250" s="997" t="s">
        <v>8</v>
      </c>
      <c r="K250" s="997" t="s">
        <v>23</v>
      </c>
      <c r="L250" s="997" t="s">
        <v>23</v>
      </c>
      <c r="M250" s="997" t="s">
        <v>75</v>
      </c>
      <c r="N250" s="77" t="b">
        <f>AND(COUNTIF(G251:$G$257,G250))</f>
        <v>0</v>
      </c>
      <c r="O250" s="264" t="s">
        <v>954</v>
      </c>
      <c r="AX250" s="247"/>
      <c r="AY250" s="239"/>
      <c r="AZ250" s="239"/>
      <c r="BA250" s="239"/>
    </row>
    <row r="251" spans="1:53" s="77" customFormat="1" ht="15" outlineLevel="1" x14ac:dyDescent="0.25">
      <c r="A251" s="237"/>
      <c r="B251" s="238"/>
      <c r="C251" s="248"/>
      <c r="D251" s="248"/>
      <c r="E251" s="248"/>
      <c r="F251" s="256"/>
      <c r="G251" s="77" t="str">
        <f t="shared" si="11"/>
        <v>AAAWAa</v>
      </c>
      <c r="H251" s="997" t="s">
        <v>23</v>
      </c>
      <c r="I251" s="997" t="s">
        <v>23</v>
      </c>
      <c r="J251" s="997" t="s">
        <v>23</v>
      </c>
      <c r="K251" s="997" t="s">
        <v>8</v>
      </c>
      <c r="L251" s="997" t="s">
        <v>23</v>
      </c>
      <c r="M251" s="997" t="s">
        <v>75</v>
      </c>
      <c r="N251" s="77" t="b">
        <f>AND(COUNTIF(G257:$G$257,G251))</f>
        <v>0</v>
      </c>
      <c r="O251" s="264" t="s">
        <v>954</v>
      </c>
      <c r="AX251" s="247"/>
      <c r="AY251" s="239"/>
      <c r="AZ251" s="239"/>
      <c r="BA251" s="239"/>
    </row>
    <row r="252" spans="1:53" s="77" customFormat="1" ht="15" outlineLevel="1" x14ac:dyDescent="0.25">
      <c r="A252" s="237"/>
      <c r="B252" s="238"/>
      <c r="C252" s="248"/>
      <c r="D252" s="248"/>
      <c r="E252" s="248"/>
      <c r="F252" s="256"/>
      <c r="G252" s="77" t="str">
        <f t="shared" si="11"/>
        <v>YAAAWa</v>
      </c>
      <c r="H252" s="997" t="s">
        <v>386</v>
      </c>
      <c r="I252" s="997" t="s">
        <v>23</v>
      </c>
      <c r="J252" s="997" t="s">
        <v>23</v>
      </c>
      <c r="K252" s="997" t="s">
        <v>23</v>
      </c>
      <c r="L252" s="997" t="s">
        <v>8</v>
      </c>
      <c r="M252" s="997" t="s">
        <v>75</v>
      </c>
      <c r="N252" s="77" t="b">
        <f>AND(COUNTIF(G$257:$G258,G252))</f>
        <v>0</v>
      </c>
      <c r="O252" s="264" t="s">
        <v>954</v>
      </c>
      <c r="AX252" s="247"/>
      <c r="AY252" s="239"/>
      <c r="AZ252" s="239"/>
      <c r="BA252" s="239"/>
    </row>
    <row r="253" spans="1:53" s="77" customFormat="1" ht="15" outlineLevel="1" x14ac:dyDescent="0.25">
      <c r="A253" s="237"/>
      <c r="B253" s="238"/>
      <c r="C253" s="248"/>
      <c r="D253" s="248"/>
      <c r="E253" s="248"/>
      <c r="F253" s="256"/>
      <c r="G253" s="77" t="str">
        <f t="shared" si="11"/>
        <v>YAAANw</v>
      </c>
      <c r="H253" s="997" t="s">
        <v>386</v>
      </c>
      <c r="I253" s="997" t="s">
        <v>23</v>
      </c>
      <c r="J253" s="997" t="s">
        <v>23</v>
      </c>
      <c r="K253" s="997" t="s">
        <v>23</v>
      </c>
      <c r="L253" s="997" t="s">
        <v>82</v>
      </c>
      <c r="M253" s="997" t="s">
        <v>69</v>
      </c>
      <c r="N253" s="77" t="b">
        <f>AND(COUNTIF(G$257:$G259,G253))</f>
        <v>0</v>
      </c>
      <c r="O253" s="264" t="s">
        <v>955</v>
      </c>
      <c r="AX253" s="247"/>
      <c r="AY253" s="239"/>
      <c r="AZ253" s="239"/>
      <c r="BA253" s="239"/>
    </row>
    <row r="254" spans="1:53" s="77" customFormat="1" ht="15" outlineLevel="1" x14ac:dyDescent="0.25">
      <c r="A254" s="237"/>
      <c r="B254" s="238"/>
      <c r="C254" s="248"/>
      <c r="D254" s="248"/>
      <c r="E254" s="248"/>
      <c r="F254" s="256"/>
      <c r="G254" s="77" t="str">
        <f t="shared" si="11"/>
        <v>AYAAAz</v>
      </c>
      <c r="H254" s="997" t="s">
        <v>23</v>
      </c>
      <c r="I254" s="997" t="s">
        <v>386</v>
      </c>
      <c r="J254" s="997" t="s">
        <v>23</v>
      </c>
      <c r="K254" s="997" t="s">
        <v>23</v>
      </c>
      <c r="L254" s="997" t="s">
        <v>23</v>
      </c>
      <c r="M254" s="997" t="s">
        <v>77</v>
      </c>
      <c r="N254" s="77" t="b">
        <f>AND(COUNTIF(G$257:$G260,G254))</f>
        <v>0</v>
      </c>
      <c r="O254" s="264" t="s">
        <v>955</v>
      </c>
      <c r="AX254" s="247"/>
      <c r="AY254" s="239"/>
      <c r="AZ254" s="239"/>
      <c r="BA254" s="239"/>
    </row>
    <row r="255" spans="1:53" s="77" customFormat="1" ht="15" outlineLevel="1" x14ac:dyDescent="0.25">
      <c r="A255" s="237"/>
      <c r="B255" s="238"/>
      <c r="C255" s="248"/>
      <c r="D255" s="248"/>
      <c r="E255" s="248"/>
      <c r="F255" s="256"/>
      <c r="G255" s="77" t="str">
        <f t="shared" si="11"/>
        <v>AYWAAa</v>
      </c>
      <c r="H255" s="997" t="s">
        <v>23</v>
      </c>
      <c r="I255" s="997" t="s">
        <v>386</v>
      </c>
      <c r="J255" s="997" t="s">
        <v>8</v>
      </c>
      <c r="K255" s="997" t="s">
        <v>23</v>
      </c>
      <c r="L255" s="997" t="s">
        <v>23</v>
      </c>
      <c r="M255" s="997" t="s">
        <v>75</v>
      </c>
      <c r="N255" s="77" t="b">
        <f>AND(COUNTIF(G$257:$G261,G255))</f>
        <v>0</v>
      </c>
      <c r="O255" s="264" t="s">
        <v>955</v>
      </c>
      <c r="AX255" s="247"/>
      <c r="AY255" s="239"/>
      <c r="AZ255" s="239"/>
      <c r="BA255" s="239"/>
    </row>
    <row r="256" spans="1:53" s="77" customFormat="1" ht="15" outlineLevel="1" x14ac:dyDescent="0.25">
      <c r="A256" s="237"/>
      <c r="B256" s="238"/>
      <c r="C256" s="248"/>
      <c r="D256" s="248"/>
      <c r="E256" s="248"/>
      <c r="F256" s="256"/>
      <c r="G256" s="77" t="str">
        <f t="shared" si="11"/>
        <v>AANWAa</v>
      </c>
      <c r="H256" s="997" t="s">
        <v>23</v>
      </c>
      <c r="I256" s="997" t="s">
        <v>23</v>
      </c>
      <c r="J256" s="997" t="s">
        <v>82</v>
      </c>
      <c r="K256" s="997" t="s">
        <v>8</v>
      </c>
      <c r="L256" s="997" t="s">
        <v>23</v>
      </c>
      <c r="M256" s="997" t="s">
        <v>75</v>
      </c>
      <c r="N256" s="77" t="b">
        <f>AND(COUNTIF(G$257:$G262,G256))</f>
        <v>0</v>
      </c>
      <c r="O256" s="264" t="s">
        <v>955</v>
      </c>
      <c r="AX256" s="247"/>
      <c r="AY256" s="239"/>
      <c r="AZ256" s="239"/>
      <c r="BA256" s="239"/>
    </row>
    <row r="257" spans="1:68" s="77" customFormat="1" ht="15" outlineLevel="1" x14ac:dyDescent="0.25">
      <c r="A257" s="237"/>
      <c r="B257" s="238"/>
      <c r="C257" s="248"/>
      <c r="D257" s="248"/>
      <c r="E257" s="248"/>
      <c r="F257" s="256"/>
      <c r="G257" s="77" t="str">
        <f t="shared" si="11"/>
        <v>AAANWa</v>
      </c>
      <c r="H257" s="997" t="s">
        <v>23</v>
      </c>
      <c r="I257" s="997" t="s">
        <v>23</v>
      </c>
      <c r="J257" s="997" t="s">
        <v>23</v>
      </c>
      <c r="K257" s="997" t="s">
        <v>82</v>
      </c>
      <c r="L257" s="997" t="s">
        <v>8</v>
      </c>
      <c r="M257" s="997" t="s">
        <v>75</v>
      </c>
      <c r="N257" s="77" t="b">
        <v>0</v>
      </c>
      <c r="O257" s="264" t="s">
        <v>955</v>
      </c>
      <c r="AX257" s="247"/>
      <c r="AY257" s="239"/>
      <c r="AZ257" s="239"/>
      <c r="BA257" s="239"/>
    </row>
    <row r="258" spans="1:68" s="77" customFormat="1" ht="15" customHeight="1" outlineLevel="1" x14ac:dyDescent="0.3">
      <c r="A258" s="237"/>
      <c r="B258" s="238"/>
      <c r="C258" s="248"/>
      <c r="D258" s="248"/>
      <c r="E258" s="248"/>
      <c r="F258" s="256"/>
      <c r="N258" s="708"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5" t="s">
        <v>1129</v>
      </c>
      <c r="I260" s="28"/>
      <c r="J260" s="28"/>
      <c r="K260" s="256"/>
      <c r="L260" s="256"/>
      <c r="M260" s="256"/>
      <c r="N260" s="256"/>
      <c r="O260" s="312"/>
      <c r="P260" s="312"/>
      <c r="Q260" s="312"/>
      <c r="R260" s="312"/>
      <c r="S260" s="312"/>
      <c r="T260" s="312"/>
      <c r="U260" s="1007" t="s">
        <v>1131</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863</v>
      </c>
      <c r="H261" s="77" t="s">
        <v>881</v>
      </c>
      <c r="I261" s="77" t="s">
        <v>431</v>
      </c>
      <c r="J261" s="77" t="s">
        <v>849</v>
      </c>
      <c r="K261" s="77" t="s">
        <v>850</v>
      </c>
      <c r="L261" s="77" t="s">
        <v>851</v>
      </c>
      <c r="M261" s="77" t="s">
        <v>852</v>
      </c>
      <c r="N261" s="77" t="s">
        <v>853</v>
      </c>
      <c r="O261" s="77" t="s">
        <v>854</v>
      </c>
      <c r="P261" s="77" t="s">
        <v>855</v>
      </c>
      <c r="Q261" s="77" t="s">
        <v>856</v>
      </c>
      <c r="S261" s="77" t="s">
        <v>1130</v>
      </c>
      <c r="T261" s="1005" t="str">
        <f>G261</f>
        <v>season</v>
      </c>
      <c r="U261" s="731" t="s">
        <v>881</v>
      </c>
      <c r="V261" s="731" t="s">
        <v>431</v>
      </c>
      <c r="W261" s="731" t="s">
        <v>849</v>
      </c>
      <c r="X261" s="731" t="s">
        <v>850</v>
      </c>
      <c r="Y261" s="731" t="s">
        <v>851</v>
      </c>
      <c r="Z261" s="731" t="s">
        <v>852</v>
      </c>
      <c r="AA261" s="731" t="s">
        <v>853</v>
      </c>
      <c r="AB261" s="731" t="s">
        <v>854</v>
      </c>
      <c r="AC261" s="731" t="s">
        <v>855</v>
      </c>
      <c r="AD261" s="731" t="s">
        <v>856</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247"/>
      <c r="AY261" s="239"/>
      <c r="AZ261" s="239"/>
      <c r="BA261" s="239"/>
    </row>
    <row r="262" spans="1:68" s="77" customFormat="1" ht="15" outlineLevel="1" x14ac:dyDescent="0.25">
      <c r="A262" s="237"/>
      <c r="B262" s="238"/>
      <c r="C262" s="248"/>
      <c r="D262" s="248"/>
      <c r="E262" s="248"/>
      <c r="F262" s="256"/>
      <c r="G262" s="256" t="str">
        <f>_xlfn.CONCAT(H225:M225)</f>
        <v>AAAAAa</v>
      </c>
      <c r="H262" s="1006">
        <v>0</v>
      </c>
      <c r="I262" s="1006">
        <v>0</v>
      </c>
      <c r="J262" s="1006">
        <v>0</v>
      </c>
      <c r="K262" s="1006">
        <v>0</v>
      </c>
      <c r="L262" s="1006">
        <v>0</v>
      </c>
      <c r="M262" s="1006">
        <v>0</v>
      </c>
      <c r="N262" s="1006">
        <v>0</v>
      </c>
      <c r="O262" s="1006">
        <v>0</v>
      </c>
      <c r="P262" s="1006">
        <v>0</v>
      </c>
      <c r="Q262" s="1006">
        <v>0</v>
      </c>
      <c r="R262" s="312"/>
      <c r="S262" s="1003" t="b">
        <v>0</v>
      </c>
      <c r="T262" s="1005" t="str">
        <f t="shared" ref="T262:T294" si="14">G262</f>
        <v>AAAAAa</v>
      </c>
      <c r="U262" s="1004">
        <f>IF($S262,H262/VLOOKUP($M225,CropResidue!$H$74:$L$90,5,FALSE)/VLOOKUP($M225,CropResidue!$H$74:$L$90,4,FALSE)/VLOOKUP($M225,CropResidue!$H$74:$L$90,2,FALSE)*VLOOKUP($M225,CropResidue!$G$133:$H$149,2,FALSE),Crop!H262)</f>
        <v>0</v>
      </c>
      <c r="V262" s="1004">
        <f>IF($S262,I262/VLOOKUP($M225,CropResidue!$H$74:$L$90,5,FALSE)/VLOOKUP($M225,CropResidue!$H$74:$L$90,4,FALSE)/VLOOKUP($M225,CropResidue!$H$74:$L$90,2,FALSE)*VLOOKUP($M225,CropResidue!$G$133:$H$149,2,FALSE),Crop!I262)</f>
        <v>0</v>
      </c>
      <c r="W262" s="1004">
        <f>IF($S262,J262/VLOOKUP($M225,CropResidue!$H$74:$L$90,5,FALSE)/VLOOKUP($M225,CropResidue!$H$74:$L$90,4,FALSE)/VLOOKUP($M225,CropResidue!$H$74:$L$90,2,FALSE)*VLOOKUP($M225,CropResidue!$G$133:$H$149,2,FALSE),Crop!J262)</f>
        <v>0</v>
      </c>
      <c r="X262" s="1004">
        <f>IF($S262,K262/VLOOKUP($M225,CropResidue!$H$74:$L$90,5,FALSE)/VLOOKUP($M225,CropResidue!$H$74:$L$90,4,FALSE)/VLOOKUP($M225,CropResidue!$H$74:$L$90,2,FALSE)*VLOOKUP($M225,CropResidue!$G$133:$H$149,2,FALSE),Crop!K262)</f>
        <v>0</v>
      </c>
      <c r="Y262" s="1004">
        <f>IF($S262,L262/VLOOKUP($M225,CropResidue!$H$74:$L$90,5,FALSE)/VLOOKUP($M225,CropResidue!$H$74:$L$90,4,FALSE)/VLOOKUP($M225,CropResidue!$H$74:$L$90,2,FALSE)*VLOOKUP($M225,CropResidue!$G$133:$H$149,2,FALSE),Crop!L262)</f>
        <v>0</v>
      </c>
      <c r="Z262" s="1004">
        <f>IF($S262,M262/VLOOKUP($M225,CropResidue!$H$74:$L$90,5,FALSE)/VLOOKUP($M225,CropResidue!$H$74:$L$90,4,FALSE)/VLOOKUP($M225,CropResidue!$H$74:$L$90,2,FALSE)*VLOOKUP($M225,CropResidue!$G$133:$H$149,2,FALSE),Crop!M262)</f>
        <v>0</v>
      </c>
      <c r="AA262" s="1004">
        <f>IF($S262,N262/VLOOKUP($M225,CropResidue!$H$74:$L$90,5,FALSE)/VLOOKUP($M225,CropResidue!$H$74:$L$90,4,FALSE)/VLOOKUP($M225,CropResidue!$H$74:$L$90,2,FALSE)*VLOOKUP($M225,CropResidue!$G$133:$H$149,2,FALSE),Crop!N262)</f>
        <v>0</v>
      </c>
      <c r="AB262" s="1004">
        <f>IF($S262,O262/VLOOKUP($M225,CropResidue!$H$74:$L$90,5,FALSE)/VLOOKUP($M225,CropResidue!$H$74:$L$90,4,FALSE)/VLOOKUP($M225,CropResidue!$H$74:$L$90,2,FALSE)*VLOOKUP($M225,CropResidue!$G$133:$H$149,2,FALSE),Crop!O262)</f>
        <v>0</v>
      </c>
      <c r="AC262" s="1004">
        <f>IF($S262,P262/VLOOKUP($M225,CropResidue!$H$74:$L$90,5,FALSE)/VLOOKUP($M225,CropResidue!$H$74:$L$90,4,FALSE)/VLOOKUP($M225,CropResidue!$H$74:$L$90,2,FALSE)*VLOOKUP($M225,CropResidue!$G$133:$H$149,2,FALSE),Crop!P262)</f>
        <v>0</v>
      </c>
      <c r="AD262" s="1004">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247"/>
      <c r="AY262" s="239"/>
      <c r="AZ262" s="239"/>
      <c r="BA262" s="239"/>
    </row>
    <row r="263" spans="1:68" s="77" customFormat="1" ht="15" outlineLevel="1" x14ac:dyDescent="0.25">
      <c r="A263" s="237"/>
      <c r="B263" s="238"/>
      <c r="C263" s="248"/>
      <c r="D263" s="248"/>
      <c r="E263" s="248"/>
      <c r="F263" s="256"/>
      <c r="G263" s="748" t="str">
        <f t="shared" ref="G263:G294" si="15">_xlfn.CONCAT(H226:M226)</f>
        <v>YABABa</v>
      </c>
      <c r="H263" s="1006">
        <v>0</v>
      </c>
      <c r="I263" s="1006">
        <v>0</v>
      </c>
      <c r="J263" s="1006">
        <v>0</v>
      </c>
      <c r="K263" s="1006">
        <v>0</v>
      </c>
      <c r="L263" s="1006">
        <v>0</v>
      </c>
      <c r="M263" s="1006">
        <v>0</v>
      </c>
      <c r="N263" s="1006">
        <v>0</v>
      </c>
      <c r="O263" s="1006">
        <v>0</v>
      </c>
      <c r="P263" s="1006">
        <v>0</v>
      </c>
      <c r="Q263" s="1006">
        <v>0</v>
      </c>
      <c r="S263" s="1003" t="b">
        <v>0</v>
      </c>
      <c r="T263" s="1005" t="str">
        <f t="shared" si="14"/>
        <v>YABABa</v>
      </c>
      <c r="U263" s="1004">
        <f>IF($S263,H263/VLOOKUP($M226,CropResidue!$H$74:$L$90,5,FALSE)/VLOOKUP($M226,CropResidue!$H$74:$L$90,4,FALSE)/VLOOKUP($M226,CropResidue!$H$74:$L$90,2,FALSE)*VLOOKUP($M226,CropResidue!$G$133:$H$149,2,FALSE),Crop!H263)</f>
        <v>0</v>
      </c>
      <c r="V263" s="1004">
        <f>IF($S263,I263/VLOOKUP($M226,CropResidue!$H$74:$L$90,5,FALSE)/VLOOKUP($M226,CropResidue!$H$74:$L$90,4,FALSE)/VLOOKUP($M226,CropResidue!$H$74:$L$90,2,FALSE)*VLOOKUP($M226,CropResidue!$G$133:$H$149,2,FALSE),Crop!I263)</f>
        <v>0</v>
      </c>
      <c r="W263" s="1004">
        <f>IF($S263,J263/VLOOKUP($M226,CropResidue!$H$74:$L$90,5,FALSE)/VLOOKUP($M226,CropResidue!$H$74:$L$90,4,FALSE)/VLOOKUP($M226,CropResidue!$H$74:$L$90,2,FALSE)*VLOOKUP($M226,CropResidue!$G$133:$H$149,2,FALSE),Crop!J263)</f>
        <v>0</v>
      </c>
      <c r="X263" s="1004">
        <f>IF($S263,K263/VLOOKUP($M226,CropResidue!$H$74:$L$90,5,FALSE)/VLOOKUP($M226,CropResidue!$H$74:$L$90,4,FALSE)/VLOOKUP($M226,CropResidue!$H$74:$L$90,2,FALSE)*VLOOKUP($M226,CropResidue!$G$133:$H$149,2,FALSE),Crop!K263)</f>
        <v>0</v>
      </c>
      <c r="Y263" s="1004">
        <f>IF($S263,L263/VLOOKUP($M226,CropResidue!$H$74:$L$90,5,FALSE)/VLOOKUP($M226,CropResidue!$H$74:$L$90,4,FALSE)/VLOOKUP($M226,CropResidue!$H$74:$L$90,2,FALSE)*VLOOKUP($M226,CropResidue!$G$133:$H$149,2,FALSE),Crop!L263)</f>
        <v>0</v>
      </c>
      <c r="Z263" s="1004">
        <f>IF($S263,M263/VLOOKUP($M226,CropResidue!$H$74:$L$90,5,FALSE)/VLOOKUP($M226,CropResidue!$H$74:$L$90,4,FALSE)/VLOOKUP($M226,CropResidue!$H$74:$L$90,2,FALSE)*VLOOKUP($M226,CropResidue!$G$133:$H$149,2,FALSE),Crop!M263)</f>
        <v>0</v>
      </c>
      <c r="AA263" s="1004">
        <f>IF($S263,N263/VLOOKUP($M226,CropResidue!$H$74:$L$90,5,FALSE)/VLOOKUP($M226,CropResidue!$H$74:$L$90,4,FALSE)/VLOOKUP($M226,CropResidue!$H$74:$L$90,2,FALSE)*VLOOKUP($M226,CropResidue!$G$133:$H$149,2,FALSE),Crop!N263)</f>
        <v>0</v>
      </c>
      <c r="AB263" s="1004">
        <f>IF($S263,O263/VLOOKUP($M226,CropResidue!$H$74:$L$90,5,FALSE)/VLOOKUP($M226,CropResidue!$H$74:$L$90,4,FALSE)/VLOOKUP($M226,CropResidue!$H$74:$L$90,2,FALSE)*VLOOKUP($M226,CropResidue!$G$133:$H$149,2,FALSE),Crop!O263)</f>
        <v>0</v>
      </c>
      <c r="AC263" s="1004">
        <f>IF($S263,P263/VLOOKUP($M226,CropResidue!$H$74:$L$90,5,FALSE)/VLOOKUP($M226,CropResidue!$H$74:$L$90,4,FALSE)/VLOOKUP($M226,CropResidue!$H$74:$L$90,2,FALSE)*VLOOKUP($M226,CropResidue!$G$133:$H$149,2,FALSE),Crop!P263)</f>
        <v>0</v>
      </c>
      <c r="AD263" s="1004">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247"/>
      <c r="AY263" s="239"/>
      <c r="AZ263" s="239"/>
      <c r="BA263" s="239"/>
    </row>
    <row r="264" spans="1:68" s="77" customFormat="1" ht="15" outlineLevel="1" x14ac:dyDescent="0.25">
      <c r="A264" s="237"/>
      <c r="B264" s="238"/>
      <c r="C264" s="248"/>
      <c r="D264" s="248"/>
      <c r="E264" s="248"/>
      <c r="F264" s="256"/>
      <c r="G264" s="748" t="str">
        <f t="shared" si="15"/>
        <v>AYABAb</v>
      </c>
      <c r="H264" s="1006">
        <v>4000</v>
      </c>
      <c r="I264" s="1006">
        <v>4000</v>
      </c>
      <c r="J264" s="1006">
        <v>4000</v>
      </c>
      <c r="K264" s="1006">
        <v>4000</v>
      </c>
      <c r="L264" s="1006">
        <v>4000</v>
      </c>
      <c r="M264" s="1006">
        <v>4000</v>
      </c>
      <c r="N264" s="1006">
        <v>4000</v>
      </c>
      <c r="O264" s="1006">
        <v>4000</v>
      </c>
      <c r="P264" s="1006">
        <v>4000</v>
      </c>
      <c r="Q264" s="1006">
        <v>4000</v>
      </c>
      <c r="R264" s="312"/>
      <c r="S264" s="1003" t="b">
        <v>0</v>
      </c>
      <c r="T264" s="1005" t="str">
        <f t="shared" si="14"/>
        <v>AYABAb</v>
      </c>
      <c r="U264" s="1004">
        <f>IF($S264,H264/VLOOKUP($M227,CropResidue!$H$74:$L$90,5,FALSE)/VLOOKUP($M227,CropResidue!$H$74:$L$90,4,FALSE)/VLOOKUP($M227,CropResidue!$H$74:$L$90,2,FALSE)*VLOOKUP($M227,CropResidue!$G$133:$H$149,2,FALSE),Crop!H264)</f>
        <v>4000</v>
      </c>
      <c r="V264" s="1004">
        <f>IF($S264,I264/VLOOKUP($M227,CropResidue!$H$74:$L$90,5,FALSE)/VLOOKUP($M227,CropResidue!$H$74:$L$90,4,FALSE)/VLOOKUP($M227,CropResidue!$H$74:$L$90,2,FALSE)*VLOOKUP($M227,CropResidue!$G$133:$H$149,2,FALSE),Crop!I264)</f>
        <v>4000</v>
      </c>
      <c r="W264" s="1004">
        <f>IF($S264,J264/VLOOKUP($M227,CropResidue!$H$74:$L$90,5,FALSE)/VLOOKUP($M227,CropResidue!$H$74:$L$90,4,FALSE)/VLOOKUP($M227,CropResidue!$H$74:$L$90,2,FALSE)*VLOOKUP($M227,CropResidue!$G$133:$H$149,2,FALSE),Crop!J264)</f>
        <v>4000</v>
      </c>
      <c r="X264" s="1004">
        <f>IF($S264,K264/VLOOKUP($M227,CropResidue!$H$74:$L$90,5,FALSE)/VLOOKUP($M227,CropResidue!$H$74:$L$90,4,FALSE)/VLOOKUP($M227,CropResidue!$H$74:$L$90,2,FALSE)*VLOOKUP($M227,CropResidue!$G$133:$H$149,2,FALSE),Crop!K264)</f>
        <v>4000</v>
      </c>
      <c r="Y264" s="1004">
        <f>IF($S264,L264/VLOOKUP($M227,CropResidue!$H$74:$L$90,5,FALSE)/VLOOKUP($M227,CropResidue!$H$74:$L$90,4,FALSE)/VLOOKUP($M227,CropResidue!$H$74:$L$90,2,FALSE)*VLOOKUP($M227,CropResidue!$G$133:$H$149,2,FALSE),Crop!L264)</f>
        <v>4000</v>
      </c>
      <c r="Z264" s="1004">
        <f>IF($S264,M264/VLOOKUP($M227,CropResidue!$H$74:$L$90,5,FALSE)/VLOOKUP($M227,CropResidue!$H$74:$L$90,4,FALSE)/VLOOKUP($M227,CropResidue!$H$74:$L$90,2,FALSE)*VLOOKUP($M227,CropResidue!$G$133:$H$149,2,FALSE),Crop!M264)</f>
        <v>4000</v>
      </c>
      <c r="AA264" s="1004">
        <f>IF($S264,N264/VLOOKUP($M227,CropResidue!$H$74:$L$90,5,FALSE)/VLOOKUP($M227,CropResidue!$H$74:$L$90,4,FALSE)/VLOOKUP($M227,CropResidue!$H$74:$L$90,2,FALSE)*VLOOKUP($M227,CropResidue!$G$133:$H$149,2,FALSE),Crop!N264)</f>
        <v>4000</v>
      </c>
      <c r="AB264" s="1004">
        <f>IF($S264,O264/VLOOKUP($M227,CropResidue!$H$74:$L$90,5,FALSE)/VLOOKUP($M227,CropResidue!$H$74:$L$90,4,FALSE)/VLOOKUP($M227,CropResidue!$H$74:$L$90,2,FALSE)*VLOOKUP($M227,CropResidue!$G$133:$H$149,2,FALSE),Crop!O264)</f>
        <v>4000</v>
      </c>
      <c r="AC264" s="1004">
        <f>IF($S264,P264/VLOOKUP($M227,CropResidue!$H$74:$L$90,5,FALSE)/VLOOKUP($M227,CropResidue!$H$74:$L$90,4,FALSE)/VLOOKUP($M227,CropResidue!$H$74:$L$90,2,FALSE)*VLOOKUP($M227,CropResidue!$G$133:$H$149,2,FALSE),Crop!P264)</f>
        <v>4000</v>
      </c>
      <c r="AD264" s="1004">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247"/>
      <c r="AY264" s="239"/>
      <c r="AZ264" s="239"/>
      <c r="BA264" s="239"/>
    </row>
    <row r="265" spans="1:68" s="731" customFormat="1" ht="15" outlineLevel="1" x14ac:dyDescent="0.25">
      <c r="A265" s="735"/>
      <c r="B265" s="732"/>
      <c r="C265" s="744"/>
      <c r="D265" s="744"/>
      <c r="E265" s="744"/>
      <c r="F265" s="748"/>
      <c r="G265" s="748" t="str">
        <f t="shared" si="15"/>
        <v>AYABAbd</v>
      </c>
      <c r="H265" s="1004">
        <f>H264-200</f>
        <v>3800</v>
      </c>
      <c r="I265" s="1004">
        <f t="shared" ref="I265:Q265" si="16">I264-200</f>
        <v>3800</v>
      </c>
      <c r="J265" s="1004">
        <f t="shared" si="16"/>
        <v>3800</v>
      </c>
      <c r="K265" s="1004">
        <f t="shared" si="16"/>
        <v>3800</v>
      </c>
      <c r="L265" s="1004">
        <f t="shared" si="16"/>
        <v>3800</v>
      </c>
      <c r="M265" s="1004">
        <f t="shared" si="16"/>
        <v>3800</v>
      </c>
      <c r="N265" s="1004">
        <f t="shared" si="16"/>
        <v>3800</v>
      </c>
      <c r="O265" s="1004">
        <f t="shared" si="16"/>
        <v>3800</v>
      </c>
      <c r="P265" s="1004">
        <f t="shared" si="16"/>
        <v>3800</v>
      </c>
      <c r="Q265" s="1004">
        <f t="shared" si="16"/>
        <v>3800</v>
      </c>
      <c r="R265" s="312"/>
      <c r="S265" s="1003" t="b">
        <v>0</v>
      </c>
      <c r="T265" s="1005" t="str">
        <f t="shared" si="14"/>
        <v>AYABAbd</v>
      </c>
      <c r="U265" s="1004">
        <f>IF($S265,H265/VLOOKUP($M228,CropResidue!$H$74:$L$90,5,FALSE)/VLOOKUP($M228,CropResidue!$H$74:$L$90,4,FALSE)/VLOOKUP($M228,CropResidue!$H$74:$L$90,2,FALSE)*VLOOKUP($M228,CropResidue!$G$133:$H$149,2,FALSE),Crop!H265)</f>
        <v>3800</v>
      </c>
      <c r="V265" s="1004">
        <f>IF($S265,I265/VLOOKUP($M228,CropResidue!$H$74:$L$90,5,FALSE)/VLOOKUP($M228,CropResidue!$H$74:$L$90,4,FALSE)/VLOOKUP($M228,CropResidue!$H$74:$L$90,2,FALSE)*VLOOKUP($M228,CropResidue!$G$133:$H$149,2,FALSE),Crop!I265)</f>
        <v>3800</v>
      </c>
      <c r="W265" s="1004">
        <f>IF($S265,J265/VLOOKUP($M228,CropResidue!$H$74:$L$90,5,FALSE)/VLOOKUP($M228,CropResidue!$H$74:$L$90,4,FALSE)/VLOOKUP($M228,CropResidue!$H$74:$L$90,2,FALSE)*VLOOKUP($M228,CropResidue!$G$133:$H$149,2,FALSE),Crop!J265)</f>
        <v>3800</v>
      </c>
      <c r="X265" s="1004">
        <f>IF($S265,K265/VLOOKUP($M228,CropResidue!$H$74:$L$90,5,FALSE)/VLOOKUP($M228,CropResidue!$H$74:$L$90,4,FALSE)/VLOOKUP($M228,CropResidue!$H$74:$L$90,2,FALSE)*VLOOKUP($M228,CropResidue!$G$133:$H$149,2,FALSE),Crop!K265)</f>
        <v>3800</v>
      </c>
      <c r="Y265" s="1004">
        <f>IF($S265,L265/VLOOKUP($M228,CropResidue!$H$74:$L$90,5,FALSE)/VLOOKUP($M228,CropResidue!$H$74:$L$90,4,FALSE)/VLOOKUP($M228,CropResidue!$H$74:$L$90,2,FALSE)*VLOOKUP($M228,CropResidue!$G$133:$H$149,2,FALSE),Crop!L265)</f>
        <v>3800</v>
      </c>
      <c r="Z265" s="1004">
        <f>IF($S265,M265/VLOOKUP($M228,CropResidue!$H$74:$L$90,5,FALSE)/VLOOKUP($M228,CropResidue!$H$74:$L$90,4,FALSE)/VLOOKUP($M228,CropResidue!$H$74:$L$90,2,FALSE)*VLOOKUP($M228,CropResidue!$G$133:$H$149,2,FALSE),Crop!M265)</f>
        <v>3800</v>
      </c>
      <c r="AA265" s="1004">
        <f>IF($S265,N265/VLOOKUP($M228,CropResidue!$H$74:$L$90,5,FALSE)/VLOOKUP($M228,CropResidue!$H$74:$L$90,4,FALSE)/VLOOKUP($M228,CropResidue!$H$74:$L$90,2,FALSE)*VLOOKUP($M228,CropResidue!$G$133:$H$149,2,FALSE),Crop!N265)</f>
        <v>3800</v>
      </c>
      <c r="AB265" s="1004">
        <f>IF($S265,O265/VLOOKUP($M228,CropResidue!$H$74:$L$90,5,FALSE)/VLOOKUP($M228,CropResidue!$H$74:$L$90,4,FALSE)/VLOOKUP($M228,CropResidue!$H$74:$L$90,2,FALSE)*VLOOKUP($M228,CropResidue!$G$133:$H$149,2,FALSE),Crop!O265)</f>
        <v>3800</v>
      </c>
      <c r="AC265" s="1004">
        <f>IF($S265,P265/VLOOKUP($M228,CropResidue!$H$74:$L$90,5,FALSE)/VLOOKUP($M228,CropResidue!$H$74:$L$90,4,FALSE)/VLOOKUP($M228,CropResidue!$H$74:$L$90,2,FALSE)*VLOOKUP($M228,CropResidue!$G$133:$H$149,2,FALSE),Crop!P265)</f>
        <v>3800</v>
      </c>
      <c r="AD265" s="1004">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739"/>
      <c r="AY265" s="734"/>
      <c r="AZ265" s="734"/>
      <c r="BA265" s="734"/>
    </row>
    <row r="266" spans="1:68" s="731" customFormat="1" ht="15" outlineLevel="1" x14ac:dyDescent="0.25">
      <c r="A266" s="735"/>
      <c r="B266" s="732"/>
      <c r="C266" s="744"/>
      <c r="D266" s="744"/>
      <c r="E266" s="744"/>
      <c r="F266" s="748"/>
      <c r="G266" s="748" t="str">
        <f t="shared" si="15"/>
        <v>YAOAOFa</v>
      </c>
      <c r="H266" s="1006">
        <v>0</v>
      </c>
      <c r="I266" s="1006">
        <v>0</v>
      </c>
      <c r="J266" s="1006">
        <v>0</v>
      </c>
      <c r="K266" s="1006">
        <v>0</v>
      </c>
      <c r="L266" s="1006">
        <v>0</v>
      </c>
      <c r="M266" s="1006">
        <v>0</v>
      </c>
      <c r="N266" s="1006">
        <v>0</v>
      </c>
      <c r="O266" s="1006">
        <v>0</v>
      </c>
      <c r="P266" s="1006">
        <v>0</v>
      </c>
      <c r="Q266" s="1006">
        <v>0</v>
      </c>
      <c r="S266" s="1003" t="b">
        <v>0</v>
      </c>
      <c r="T266" s="1005" t="str">
        <f t="shared" si="14"/>
        <v>YAOAOFa</v>
      </c>
      <c r="U266" s="1004">
        <f>IF($S266,H266/VLOOKUP($M229,CropResidue!$H$74:$L$90,5,FALSE)/VLOOKUP($M229,CropResidue!$H$74:$L$90,4,FALSE)/VLOOKUP($M229,CropResidue!$H$74:$L$90,2,FALSE)*VLOOKUP($M229,CropResidue!$G$133:$H$149,2,FALSE),Crop!H266)</f>
        <v>0</v>
      </c>
      <c r="V266" s="1004">
        <f>IF($S266,I266/VLOOKUP($M229,CropResidue!$H$74:$L$90,5,FALSE)/VLOOKUP($M229,CropResidue!$H$74:$L$90,4,FALSE)/VLOOKUP($M229,CropResidue!$H$74:$L$90,2,FALSE)*VLOOKUP($M229,CropResidue!$G$133:$H$149,2,FALSE),Crop!I266)</f>
        <v>0</v>
      </c>
      <c r="W266" s="1004">
        <f>IF($S266,J266/VLOOKUP($M229,CropResidue!$H$74:$L$90,5,FALSE)/VLOOKUP($M229,CropResidue!$H$74:$L$90,4,FALSE)/VLOOKUP($M229,CropResidue!$H$74:$L$90,2,FALSE)*VLOOKUP($M229,CropResidue!$G$133:$H$149,2,FALSE),Crop!J266)</f>
        <v>0</v>
      </c>
      <c r="X266" s="1004">
        <f>IF($S266,K266/VLOOKUP($M229,CropResidue!$H$74:$L$90,5,FALSE)/VLOOKUP($M229,CropResidue!$H$74:$L$90,4,FALSE)/VLOOKUP($M229,CropResidue!$H$74:$L$90,2,FALSE)*VLOOKUP($M229,CropResidue!$G$133:$H$149,2,FALSE),Crop!K266)</f>
        <v>0</v>
      </c>
      <c r="Y266" s="1004">
        <f>IF($S266,L266/VLOOKUP($M229,CropResidue!$H$74:$L$90,5,FALSE)/VLOOKUP($M229,CropResidue!$H$74:$L$90,4,FALSE)/VLOOKUP($M229,CropResidue!$H$74:$L$90,2,FALSE)*VLOOKUP($M229,CropResidue!$G$133:$H$149,2,FALSE),Crop!L266)</f>
        <v>0</v>
      </c>
      <c r="Z266" s="1004">
        <f>IF($S266,M266/VLOOKUP($M229,CropResidue!$H$74:$L$90,5,FALSE)/VLOOKUP($M229,CropResidue!$H$74:$L$90,4,FALSE)/VLOOKUP($M229,CropResidue!$H$74:$L$90,2,FALSE)*VLOOKUP($M229,CropResidue!$G$133:$H$149,2,FALSE),Crop!M266)</f>
        <v>0</v>
      </c>
      <c r="AA266" s="1004">
        <f>IF($S266,N266/VLOOKUP($M229,CropResidue!$H$74:$L$90,5,FALSE)/VLOOKUP($M229,CropResidue!$H$74:$L$90,4,FALSE)/VLOOKUP($M229,CropResidue!$H$74:$L$90,2,FALSE)*VLOOKUP($M229,CropResidue!$G$133:$H$149,2,FALSE),Crop!N266)</f>
        <v>0</v>
      </c>
      <c r="AB266" s="1004">
        <f>IF($S266,O266/VLOOKUP($M229,CropResidue!$H$74:$L$90,5,FALSE)/VLOOKUP($M229,CropResidue!$H$74:$L$90,4,FALSE)/VLOOKUP($M229,CropResidue!$H$74:$L$90,2,FALSE)*VLOOKUP($M229,CropResidue!$G$133:$H$149,2,FALSE),Crop!O266)</f>
        <v>0</v>
      </c>
      <c r="AC266" s="1004">
        <f>IF($S266,P266/VLOOKUP($M229,CropResidue!$H$74:$L$90,5,FALSE)/VLOOKUP($M229,CropResidue!$H$74:$L$90,4,FALSE)/VLOOKUP($M229,CropResidue!$H$74:$L$90,2,FALSE)*VLOOKUP($M229,CropResidue!$G$133:$H$149,2,FALSE),Crop!P266)</f>
        <v>0</v>
      </c>
      <c r="AD266" s="1004">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739"/>
      <c r="AY266" s="734"/>
      <c r="AZ266" s="734"/>
      <c r="BA266" s="734"/>
    </row>
    <row r="267" spans="1:68" s="731" customFormat="1" ht="15" outlineLevel="1" x14ac:dyDescent="0.25">
      <c r="A267" s="735"/>
      <c r="B267" s="732"/>
      <c r="C267" s="744"/>
      <c r="D267" s="744"/>
      <c r="E267" s="744"/>
      <c r="F267" s="748"/>
      <c r="G267" s="748" t="str">
        <f t="shared" si="15"/>
        <v>AYAOAof</v>
      </c>
      <c r="H267" s="1006">
        <v>4000</v>
      </c>
      <c r="I267" s="1006">
        <v>4000</v>
      </c>
      <c r="J267" s="1006">
        <v>4000</v>
      </c>
      <c r="K267" s="1006">
        <v>4000</v>
      </c>
      <c r="L267" s="1006">
        <v>4000</v>
      </c>
      <c r="M267" s="1006">
        <v>4000</v>
      </c>
      <c r="N267" s="1006">
        <v>4000</v>
      </c>
      <c r="O267" s="1006">
        <v>4000</v>
      </c>
      <c r="P267" s="1006">
        <v>4000</v>
      </c>
      <c r="Q267" s="1006">
        <v>4000</v>
      </c>
      <c r="R267" s="312"/>
      <c r="S267" s="1003" t="b">
        <v>0</v>
      </c>
      <c r="T267" s="1005" t="str">
        <f t="shared" si="14"/>
        <v>AYAOAof</v>
      </c>
      <c r="U267" s="1004">
        <f>IF($S267,H267/VLOOKUP($M230,CropResidue!$H$74:$L$90,5,FALSE)/VLOOKUP($M230,CropResidue!$H$74:$L$90,4,FALSE)/VLOOKUP($M230,CropResidue!$H$74:$L$90,2,FALSE)*VLOOKUP($M230,CropResidue!$G$133:$H$149,2,FALSE),Crop!H267)</f>
        <v>4000</v>
      </c>
      <c r="V267" s="1004">
        <f>IF($S267,I267/VLOOKUP($M230,CropResidue!$H$74:$L$90,5,FALSE)/VLOOKUP($M230,CropResidue!$H$74:$L$90,4,FALSE)/VLOOKUP($M230,CropResidue!$H$74:$L$90,2,FALSE)*VLOOKUP($M230,CropResidue!$G$133:$H$149,2,FALSE),Crop!I267)</f>
        <v>4000</v>
      </c>
      <c r="W267" s="1004">
        <f>IF($S267,J267/VLOOKUP($M230,CropResidue!$H$74:$L$90,5,FALSE)/VLOOKUP($M230,CropResidue!$H$74:$L$90,4,FALSE)/VLOOKUP($M230,CropResidue!$H$74:$L$90,2,FALSE)*VLOOKUP($M230,CropResidue!$G$133:$H$149,2,FALSE),Crop!J267)</f>
        <v>4000</v>
      </c>
      <c r="X267" s="1004">
        <f>IF($S267,K267/VLOOKUP($M230,CropResidue!$H$74:$L$90,5,FALSE)/VLOOKUP($M230,CropResidue!$H$74:$L$90,4,FALSE)/VLOOKUP($M230,CropResidue!$H$74:$L$90,2,FALSE)*VLOOKUP($M230,CropResidue!$G$133:$H$149,2,FALSE),Crop!K267)</f>
        <v>4000</v>
      </c>
      <c r="Y267" s="1004">
        <f>IF($S267,L267/VLOOKUP($M230,CropResidue!$H$74:$L$90,5,FALSE)/VLOOKUP($M230,CropResidue!$H$74:$L$90,4,FALSE)/VLOOKUP($M230,CropResidue!$H$74:$L$90,2,FALSE)*VLOOKUP($M230,CropResidue!$G$133:$H$149,2,FALSE),Crop!L267)</f>
        <v>4000</v>
      </c>
      <c r="Z267" s="1004">
        <f>IF($S267,M267/VLOOKUP($M230,CropResidue!$H$74:$L$90,5,FALSE)/VLOOKUP($M230,CropResidue!$H$74:$L$90,4,FALSE)/VLOOKUP($M230,CropResidue!$H$74:$L$90,2,FALSE)*VLOOKUP($M230,CropResidue!$G$133:$H$149,2,FALSE),Crop!M267)</f>
        <v>4000</v>
      </c>
      <c r="AA267" s="1004">
        <f>IF($S267,N267/VLOOKUP($M230,CropResidue!$H$74:$L$90,5,FALSE)/VLOOKUP($M230,CropResidue!$H$74:$L$90,4,FALSE)/VLOOKUP($M230,CropResidue!$H$74:$L$90,2,FALSE)*VLOOKUP($M230,CropResidue!$G$133:$H$149,2,FALSE),Crop!N267)</f>
        <v>4000</v>
      </c>
      <c r="AB267" s="1004">
        <f>IF($S267,O267/VLOOKUP($M230,CropResidue!$H$74:$L$90,5,FALSE)/VLOOKUP($M230,CropResidue!$H$74:$L$90,4,FALSE)/VLOOKUP($M230,CropResidue!$H$74:$L$90,2,FALSE)*VLOOKUP($M230,CropResidue!$G$133:$H$149,2,FALSE),Crop!O267)</f>
        <v>4000</v>
      </c>
      <c r="AC267" s="1004">
        <f>IF($S267,P267/VLOOKUP($M230,CropResidue!$H$74:$L$90,5,FALSE)/VLOOKUP($M230,CropResidue!$H$74:$L$90,4,FALSE)/VLOOKUP($M230,CropResidue!$H$74:$L$90,2,FALSE)*VLOOKUP($M230,CropResidue!$G$133:$H$149,2,FALSE),Crop!P267)</f>
        <v>4000</v>
      </c>
      <c r="AD267" s="1004">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739"/>
      <c r="AY267" s="734"/>
      <c r="AZ267" s="734"/>
      <c r="BA267" s="734"/>
    </row>
    <row r="268" spans="1:68" s="77" customFormat="1" ht="15" outlineLevel="1" x14ac:dyDescent="0.25">
      <c r="A268" s="237"/>
      <c r="B268" s="238"/>
      <c r="C268" s="248"/>
      <c r="D268" s="248"/>
      <c r="E268" s="248"/>
      <c r="F268" s="256"/>
      <c r="G268" s="748" t="str">
        <f t="shared" si="15"/>
        <v>YYNBNb</v>
      </c>
      <c r="H268" s="1006">
        <v>4000</v>
      </c>
      <c r="I268" s="1006">
        <v>4000</v>
      </c>
      <c r="J268" s="1006">
        <v>4000</v>
      </c>
      <c r="K268" s="1006">
        <v>4000</v>
      </c>
      <c r="L268" s="1006">
        <v>4000</v>
      </c>
      <c r="M268" s="1006">
        <v>4000</v>
      </c>
      <c r="N268" s="1006">
        <v>4000</v>
      </c>
      <c r="O268" s="1006">
        <v>4000</v>
      </c>
      <c r="P268" s="1006">
        <v>4000</v>
      </c>
      <c r="Q268" s="1006">
        <v>4000</v>
      </c>
      <c r="S268" s="1003" t="b">
        <v>0</v>
      </c>
      <c r="T268" s="1005" t="str">
        <f t="shared" si="14"/>
        <v>YYNBNb</v>
      </c>
      <c r="U268" s="1004">
        <f>IF($S268,H268/VLOOKUP($M231,CropResidue!$H$74:$L$90,5,FALSE)/VLOOKUP($M231,CropResidue!$H$74:$L$90,4,FALSE)/VLOOKUP($M231,CropResidue!$H$74:$L$90,2,FALSE)*VLOOKUP($M231,CropResidue!$G$133:$H$149,2,FALSE),Crop!H268)</f>
        <v>4000</v>
      </c>
      <c r="V268" s="1004">
        <f>IF($S268,I268/VLOOKUP($M231,CropResidue!$H$74:$L$90,5,FALSE)/VLOOKUP($M231,CropResidue!$H$74:$L$90,4,FALSE)/VLOOKUP($M231,CropResidue!$H$74:$L$90,2,FALSE)*VLOOKUP($M231,CropResidue!$G$133:$H$149,2,FALSE),Crop!I268)</f>
        <v>4000</v>
      </c>
      <c r="W268" s="1004">
        <f>IF($S268,J268/VLOOKUP($M231,CropResidue!$H$74:$L$90,5,FALSE)/VLOOKUP($M231,CropResidue!$H$74:$L$90,4,FALSE)/VLOOKUP($M231,CropResidue!$H$74:$L$90,2,FALSE)*VLOOKUP($M231,CropResidue!$G$133:$H$149,2,FALSE),Crop!J268)</f>
        <v>4000</v>
      </c>
      <c r="X268" s="1004">
        <f>IF($S268,K268/VLOOKUP($M231,CropResidue!$H$74:$L$90,5,FALSE)/VLOOKUP($M231,CropResidue!$H$74:$L$90,4,FALSE)/VLOOKUP($M231,CropResidue!$H$74:$L$90,2,FALSE)*VLOOKUP($M231,CropResidue!$G$133:$H$149,2,FALSE),Crop!K268)</f>
        <v>4000</v>
      </c>
      <c r="Y268" s="1004">
        <f>IF($S268,L268/VLOOKUP($M231,CropResidue!$H$74:$L$90,5,FALSE)/VLOOKUP($M231,CropResidue!$H$74:$L$90,4,FALSE)/VLOOKUP($M231,CropResidue!$H$74:$L$90,2,FALSE)*VLOOKUP($M231,CropResidue!$G$133:$H$149,2,FALSE),Crop!L268)</f>
        <v>4000</v>
      </c>
      <c r="Z268" s="1004">
        <f>IF($S268,M268/VLOOKUP($M231,CropResidue!$H$74:$L$90,5,FALSE)/VLOOKUP($M231,CropResidue!$H$74:$L$90,4,FALSE)/VLOOKUP($M231,CropResidue!$H$74:$L$90,2,FALSE)*VLOOKUP($M231,CropResidue!$G$133:$H$149,2,FALSE),Crop!M268)</f>
        <v>4000</v>
      </c>
      <c r="AA268" s="1004">
        <f>IF($S268,N268/VLOOKUP($M231,CropResidue!$H$74:$L$90,5,FALSE)/VLOOKUP($M231,CropResidue!$H$74:$L$90,4,FALSE)/VLOOKUP($M231,CropResidue!$H$74:$L$90,2,FALSE)*VLOOKUP($M231,CropResidue!$G$133:$H$149,2,FALSE),Crop!N268)</f>
        <v>4000</v>
      </c>
      <c r="AB268" s="1004">
        <f>IF($S268,O268/VLOOKUP($M231,CropResidue!$H$74:$L$90,5,FALSE)/VLOOKUP($M231,CropResidue!$H$74:$L$90,4,FALSE)/VLOOKUP($M231,CropResidue!$H$74:$L$90,2,FALSE)*VLOOKUP($M231,CropResidue!$G$133:$H$149,2,FALSE),Crop!O268)</f>
        <v>4000</v>
      </c>
      <c r="AC268" s="1004">
        <f>IF($S268,P268/VLOOKUP($M231,CropResidue!$H$74:$L$90,5,FALSE)/VLOOKUP($M231,CropResidue!$H$74:$L$90,4,FALSE)/VLOOKUP($M231,CropResidue!$H$74:$L$90,2,FALSE)*VLOOKUP($M231,CropResidue!$G$133:$H$149,2,FALSE),Crop!P268)</f>
        <v>4000</v>
      </c>
      <c r="AD268" s="1004">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247"/>
      <c r="AY268" s="239"/>
      <c r="AZ268" s="239"/>
      <c r="BA268" s="239"/>
    </row>
    <row r="269" spans="1:68" s="77" customFormat="1" ht="15" outlineLevel="1" x14ac:dyDescent="0.25">
      <c r="A269" s="237"/>
      <c r="B269" s="238"/>
      <c r="C269" s="248"/>
      <c r="D269" s="248"/>
      <c r="E269" s="248"/>
      <c r="F269" s="256"/>
      <c r="G269" s="748" t="str">
        <f t="shared" si="15"/>
        <v>YYBNBz</v>
      </c>
      <c r="H269" s="1006">
        <v>1800</v>
      </c>
      <c r="I269" s="1006">
        <v>1800</v>
      </c>
      <c r="J269" s="1006">
        <v>1800</v>
      </c>
      <c r="K269" s="1006">
        <v>1800</v>
      </c>
      <c r="L269" s="1006">
        <v>1800</v>
      </c>
      <c r="M269" s="1006">
        <v>1800</v>
      </c>
      <c r="N269" s="1006">
        <v>1800</v>
      </c>
      <c r="O269" s="1006">
        <v>1800</v>
      </c>
      <c r="P269" s="1006">
        <v>1800</v>
      </c>
      <c r="Q269" s="1006">
        <v>1800</v>
      </c>
      <c r="R269" s="312"/>
      <c r="S269" s="1003" t="b">
        <v>0</v>
      </c>
      <c r="T269" s="1005" t="str">
        <f t="shared" si="14"/>
        <v>YYBNBz</v>
      </c>
      <c r="U269" s="1004">
        <f>IF($S269,H269/VLOOKUP($M232,CropResidue!$H$74:$L$90,5,FALSE)/VLOOKUP($M232,CropResidue!$H$74:$L$90,4,FALSE)/VLOOKUP($M232,CropResidue!$H$74:$L$90,2,FALSE)*VLOOKUP($M232,CropResidue!$G$133:$H$149,2,FALSE),Crop!H269)</f>
        <v>1800</v>
      </c>
      <c r="V269" s="1004">
        <f>IF($S269,I269/VLOOKUP($M232,CropResidue!$H$74:$L$90,5,FALSE)/VLOOKUP($M232,CropResidue!$H$74:$L$90,4,FALSE)/VLOOKUP($M232,CropResidue!$H$74:$L$90,2,FALSE)*VLOOKUP($M232,CropResidue!$G$133:$H$149,2,FALSE),Crop!I269)</f>
        <v>1800</v>
      </c>
      <c r="W269" s="1004">
        <f>IF($S269,J269/VLOOKUP($M232,CropResidue!$H$74:$L$90,5,FALSE)/VLOOKUP($M232,CropResidue!$H$74:$L$90,4,FALSE)/VLOOKUP($M232,CropResidue!$H$74:$L$90,2,FALSE)*VLOOKUP($M232,CropResidue!$G$133:$H$149,2,FALSE),Crop!J269)</f>
        <v>1800</v>
      </c>
      <c r="X269" s="1004">
        <f>IF($S269,K269/VLOOKUP($M232,CropResidue!$H$74:$L$90,5,FALSE)/VLOOKUP($M232,CropResidue!$H$74:$L$90,4,FALSE)/VLOOKUP($M232,CropResidue!$H$74:$L$90,2,FALSE)*VLOOKUP($M232,CropResidue!$G$133:$H$149,2,FALSE),Crop!K269)</f>
        <v>1800</v>
      </c>
      <c r="Y269" s="1004">
        <f>IF($S269,L269/VLOOKUP($M232,CropResidue!$H$74:$L$90,5,FALSE)/VLOOKUP($M232,CropResidue!$H$74:$L$90,4,FALSE)/VLOOKUP($M232,CropResidue!$H$74:$L$90,2,FALSE)*VLOOKUP($M232,CropResidue!$G$133:$H$149,2,FALSE),Crop!L269)</f>
        <v>1800</v>
      </c>
      <c r="Z269" s="1004">
        <f>IF($S269,M269/VLOOKUP($M232,CropResidue!$H$74:$L$90,5,FALSE)/VLOOKUP($M232,CropResidue!$H$74:$L$90,4,FALSE)/VLOOKUP($M232,CropResidue!$H$74:$L$90,2,FALSE)*VLOOKUP($M232,CropResidue!$G$133:$H$149,2,FALSE),Crop!M269)</f>
        <v>1800</v>
      </c>
      <c r="AA269" s="1004">
        <f>IF($S269,N269/VLOOKUP($M232,CropResidue!$H$74:$L$90,5,FALSE)/VLOOKUP($M232,CropResidue!$H$74:$L$90,4,FALSE)/VLOOKUP($M232,CropResidue!$H$74:$L$90,2,FALSE)*VLOOKUP($M232,CropResidue!$G$133:$H$149,2,FALSE),Crop!N269)</f>
        <v>1800</v>
      </c>
      <c r="AB269" s="1004">
        <f>IF($S269,O269/VLOOKUP($M232,CropResidue!$H$74:$L$90,5,FALSE)/VLOOKUP($M232,CropResidue!$H$74:$L$90,4,FALSE)/VLOOKUP($M232,CropResidue!$H$74:$L$90,2,FALSE)*VLOOKUP($M232,CropResidue!$G$133:$H$149,2,FALSE),Crop!O269)</f>
        <v>1800</v>
      </c>
      <c r="AC269" s="1004">
        <f>IF($S269,P269/VLOOKUP($M232,CropResidue!$H$74:$L$90,5,FALSE)/VLOOKUP($M232,CropResidue!$H$74:$L$90,4,FALSE)/VLOOKUP($M232,CropResidue!$H$74:$L$90,2,FALSE)*VLOOKUP($M232,CropResidue!$G$133:$H$149,2,FALSE),Crop!P269)</f>
        <v>1800</v>
      </c>
      <c r="AD269" s="1004">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247"/>
      <c r="AY269" s="239"/>
      <c r="AZ269" s="239"/>
      <c r="BA269" s="239"/>
    </row>
    <row r="270" spans="1:68" s="77" customFormat="1" ht="15" outlineLevel="1" x14ac:dyDescent="0.25">
      <c r="A270" s="237"/>
      <c r="B270" s="238"/>
      <c r="C270" s="248"/>
      <c r="D270" s="248"/>
      <c r="E270" s="248"/>
      <c r="F270" s="256"/>
      <c r="G270" s="748" t="str">
        <f t="shared" si="15"/>
        <v>YYBNBr</v>
      </c>
      <c r="H270" s="1006">
        <v>2000</v>
      </c>
      <c r="I270" s="1006">
        <v>2000</v>
      </c>
      <c r="J270" s="1006">
        <v>2000</v>
      </c>
      <c r="K270" s="1006">
        <v>2000</v>
      </c>
      <c r="L270" s="1006">
        <v>2000</v>
      </c>
      <c r="M270" s="1006">
        <v>2000</v>
      </c>
      <c r="N270" s="1006">
        <v>2000</v>
      </c>
      <c r="O270" s="1006">
        <v>2000</v>
      </c>
      <c r="P270" s="1006">
        <v>2000</v>
      </c>
      <c r="Q270" s="1006">
        <v>2000</v>
      </c>
      <c r="R270" s="312"/>
      <c r="S270" s="1003" t="b">
        <v>0</v>
      </c>
      <c r="T270" s="1005" t="str">
        <f t="shared" si="14"/>
        <v>YYBNBr</v>
      </c>
      <c r="U270" s="1004">
        <f>IF($S270,H270/VLOOKUP($M233,CropResidue!$H$74:$L$90,5,FALSE)/VLOOKUP($M233,CropResidue!$H$74:$L$90,4,FALSE)/VLOOKUP($M233,CropResidue!$H$74:$L$90,2,FALSE)*VLOOKUP($M233,CropResidue!$G$133:$H$149,2,FALSE),Crop!H270)</f>
        <v>2000</v>
      </c>
      <c r="V270" s="1004">
        <f>IF($S270,I270/VLOOKUP($M233,CropResidue!$H$74:$L$90,5,FALSE)/VLOOKUP($M233,CropResidue!$H$74:$L$90,4,FALSE)/VLOOKUP($M233,CropResidue!$H$74:$L$90,2,FALSE)*VLOOKUP($M233,CropResidue!$G$133:$H$149,2,FALSE),Crop!I270)</f>
        <v>2000</v>
      </c>
      <c r="W270" s="1004">
        <f>IF($S270,J270/VLOOKUP($M233,CropResidue!$H$74:$L$90,5,FALSE)/VLOOKUP($M233,CropResidue!$H$74:$L$90,4,FALSE)/VLOOKUP($M233,CropResidue!$H$74:$L$90,2,FALSE)*VLOOKUP($M233,CropResidue!$G$133:$H$149,2,FALSE),Crop!J270)</f>
        <v>2000</v>
      </c>
      <c r="X270" s="1004">
        <f>IF($S270,K270/VLOOKUP($M233,CropResidue!$H$74:$L$90,5,FALSE)/VLOOKUP($M233,CropResidue!$H$74:$L$90,4,FALSE)/VLOOKUP($M233,CropResidue!$H$74:$L$90,2,FALSE)*VLOOKUP($M233,CropResidue!$G$133:$H$149,2,FALSE),Crop!K270)</f>
        <v>2000</v>
      </c>
      <c r="Y270" s="1004">
        <f>IF($S270,L270/VLOOKUP($M233,CropResidue!$H$74:$L$90,5,FALSE)/VLOOKUP($M233,CropResidue!$H$74:$L$90,4,FALSE)/VLOOKUP($M233,CropResidue!$H$74:$L$90,2,FALSE)*VLOOKUP($M233,CropResidue!$G$133:$H$149,2,FALSE),Crop!L270)</f>
        <v>2000</v>
      </c>
      <c r="Z270" s="1004">
        <f>IF($S270,M270/VLOOKUP($M233,CropResidue!$H$74:$L$90,5,FALSE)/VLOOKUP($M233,CropResidue!$H$74:$L$90,4,FALSE)/VLOOKUP($M233,CropResidue!$H$74:$L$90,2,FALSE)*VLOOKUP($M233,CropResidue!$G$133:$H$149,2,FALSE),Crop!M270)</f>
        <v>2000</v>
      </c>
      <c r="AA270" s="1004">
        <f>IF($S270,N270/VLOOKUP($M233,CropResidue!$H$74:$L$90,5,FALSE)/VLOOKUP($M233,CropResidue!$H$74:$L$90,4,FALSE)/VLOOKUP($M233,CropResidue!$H$74:$L$90,2,FALSE)*VLOOKUP($M233,CropResidue!$G$133:$H$149,2,FALSE),Crop!N270)</f>
        <v>2000</v>
      </c>
      <c r="AB270" s="1004">
        <f>IF($S270,O270/VLOOKUP($M233,CropResidue!$H$74:$L$90,5,FALSE)/VLOOKUP($M233,CropResidue!$H$74:$L$90,4,FALSE)/VLOOKUP($M233,CropResidue!$H$74:$L$90,2,FALSE)*VLOOKUP($M233,CropResidue!$G$133:$H$149,2,FALSE),Crop!O270)</f>
        <v>2000</v>
      </c>
      <c r="AC270" s="1004">
        <f>IF($S270,P270/VLOOKUP($M233,CropResidue!$H$74:$L$90,5,FALSE)/VLOOKUP($M233,CropResidue!$H$74:$L$90,4,FALSE)/VLOOKUP($M233,CropResidue!$H$74:$L$90,2,FALSE)*VLOOKUP($M233,CropResidue!$G$133:$H$149,2,FALSE),Crop!P270)</f>
        <v>2000</v>
      </c>
      <c r="AD270" s="1004">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247"/>
      <c r="AY270" s="239"/>
      <c r="AZ270" s="239"/>
      <c r="BA270" s="239"/>
    </row>
    <row r="271" spans="1:68" s="77" customFormat="1" ht="15" outlineLevel="1" x14ac:dyDescent="0.25">
      <c r="A271" s="237"/>
      <c r="B271" s="238"/>
      <c r="C271" s="248"/>
      <c r="D271" s="248"/>
      <c r="E271" s="248"/>
      <c r="F271" s="256"/>
      <c r="G271" s="748" t="str">
        <f t="shared" si="15"/>
        <v>YYNWBr</v>
      </c>
      <c r="H271" s="1006">
        <v>2000</v>
      </c>
      <c r="I271" s="1006">
        <v>2000</v>
      </c>
      <c r="J271" s="1006">
        <v>2000</v>
      </c>
      <c r="K271" s="1006">
        <v>2000</v>
      </c>
      <c r="L271" s="1006">
        <v>2000</v>
      </c>
      <c r="M271" s="1006">
        <v>2000</v>
      </c>
      <c r="N271" s="1006">
        <v>2000</v>
      </c>
      <c r="O271" s="1006">
        <v>2000</v>
      </c>
      <c r="P271" s="1006">
        <v>2000</v>
      </c>
      <c r="Q271" s="1006">
        <v>2000</v>
      </c>
      <c r="R271" s="312"/>
      <c r="S271" s="1003" t="b">
        <v>0</v>
      </c>
      <c r="T271" s="1005" t="str">
        <f t="shared" si="14"/>
        <v>YYNWBr</v>
      </c>
      <c r="U271" s="1004">
        <f>IF($S271,H271/VLOOKUP($M234,CropResidue!$H$74:$L$90,5,FALSE)/VLOOKUP($M234,CropResidue!$H$74:$L$90,4,FALSE)/VLOOKUP($M234,CropResidue!$H$74:$L$90,2,FALSE)*VLOOKUP($M234,CropResidue!$G$133:$H$149,2,FALSE),Crop!H271)</f>
        <v>2000</v>
      </c>
      <c r="V271" s="1004">
        <f>IF($S271,I271/VLOOKUP($M234,CropResidue!$H$74:$L$90,5,FALSE)/VLOOKUP($M234,CropResidue!$H$74:$L$90,4,FALSE)/VLOOKUP($M234,CropResidue!$H$74:$L$90,2,FALSE)*VLOOKUP($M234,CropResidue!$G$133:$H$149,2,FALSE),Crop!I271)</f>
        <v>2000</v>
      </c>
      <c r="W271" s="1004">
        <f>IF($S271,J271/VLOOKUP($M234,CropResidue!$H$74:$L$90,5,FALSE)/VLOOKUP($M234,CropResidue!$H$74:$L$90,4,FALSE)/VLOOKUP($M234,CropResidue!$H$74:$L$90,2,FALSE)*VLOOKUP($M234,CropResidue!$G$133:$H$149,2,FALSE),Crop!J271)</f>
        <v>2000</v>
      </c>
      <c r="X271" s="1004">
        <f>IF($S271,K271/VLOOKUP($M234,CropResidue!$H$74:$L$90,5,FALSE)/VLOOKUP($M234,CropResidue!$H$74:$L$90,4,FALSE)/VLOOKUP($M234,CropResidue!$H$74:$L$90,2,FALSE)*VLOOKUP($M234,CropResidue!$G$133:$H$149,2,FALSE),Crop!K271)</f>
        <v>2000</v>
      </c>
      <c r="Y271" s="1004">
        <f>IF($S271,L271/VLOOKUP($M234,CropResidue!$H$74:$L$90,5,FALSE)/VLOOKUP($M234,CropResidue!$H$74:$L$90,4,FALSE)/VLOOKUP($M234,CropResidue!$H$74:$L$90,2,FALSE)*VLOOKUP($M234,CropResidue!$G$133:$H$149,2,FALSE),Crop!L271)</f>
        <v>2000</v>
      </c>
      <c r="Z271" s="1004">
        <f>IF($S271,M271/VLOOKUP($M234,CropResidue!$H$74:$L$90,5,FALSE)/VLOOKUP($M234,CropResidue!$H$74:$L$90,4,FALSE)/VLOOKUP($M234,CropResidue!$H$74:$L$90,2,FALSE)*VLOOKUP($M234,CropResidue!$G$133:$H$149,2,FALSE),Crop!M271)</f>
        <v>2000</v>
      </c>
      <c r="AA271" s="1004">
        <f>IF($S271,N271/VLOOKUP($M234,CropResidue!$H$74:$L$90,5,FALSE)/VLOOKUP($M234,CropResidue!$H$74:$L$90,4,FALSE)/VLOOKUP($M234,CropResidue!$H$74:$L$90,2,FALSE)*VLOOKUP($M234,CropResidue!$G$133:$H$149,2,FALSE),Crop!N271)</f>
        <v>2000</v>
      </c>
      <c r="AB271" s="1004">
        <f>IF($S271,O271/VLOOKUP($M234,CropResidue!$H$74:$L$90,5,FALSE)/VLOOKUP($M234,CropResidue!$H$74:$L$90,4,FALSE)/VLOOKUP($M234,CropResidue!$H$74:$L$90,2,FALSE)*VLOOKUP($M234,CropResidue!$G$133:$H$149,2,FALSE),Crop!O271)</f>
        <v>2000</v>
      </c>
      <c r="AC271" s="1004">
        <f>IF($S271,P271/VLOOKUP($M234,CropResidue!$H$74:$L$90,5,FALSE)/VLOOKUP($M234,CropResidue!$H$74:$L$90,4,FALSE)/VLOOKUP($M234,CropResidue!$H$74:$L$90,2,FALSE)*VLOOKUP($M234,CropResidue!$G$133:$H$149,2,FALSE),Crop!P271)</f>
        <v>2000</v>
      </c>
      <c r="AD271" s="1004">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247"/>
      <c r="AY271" s="239"/>
      <c r="AZ271" s="239"/>
      <c r="BA271" s="239"/>
    </row>
    <row r="272" spans="1:68" s="77" customFormat="1" ht="15" outlineLevel="1" x14ac:dyDescent="0.25">
      <c r="A272" s="237"/>
      <c r="B272" s="238"/>
      <c r="C272" s="248"/>
      <c r="D272" s="248"/>
      <c r="E272" s="248"/>
      <c r="F272" s="256"/>
      <c r="G272" s="748" t="str">
        <f t="shared" si="15"/>
        <v>YYWBNw</v>
      </c>
      <c r="H272" s="1006">
        <v>3800</v>
      </c>
      <c r="I272" s="1006">
        <v>3800</v>
      </c>
      <c r="J272" s="1006">
        <v>3800</v>
      </c>
      <c r="K272" s="1006">
        <v>3800</v>
      </c>
      <c r="L272" s="1006">
        <v>3800</v>
      </c>
      <c r="M272" s="1006">
        <v>3800</v>
      </c>
      <c r="N272" s="1006">
        <v>3800</v>
      </c>
      <c r="O272" s="1006">
        <v>3800</v>
      </c>
      <c r="P272" s="1006">
        <v>3800</v>
      </c>
      <c r="Q272" s="1006">
        <v>3800</v>
      </c>
      <c r="R272" s="312"/>
      <c r="S272" s="1003" t="b">
        <v>0</v>
      </c>
      <c r="T272" s="1005" t="str">
        <f t="shared" si="14"/>
        <v>YYWBNw</v>
      </c>
      <c r="U272" s="1004">
        <f>IF($S272,H272/VLOOKUP($M235,CropResidue!$H$74:$L$90,5,FALSE)/VLOOKUP($M235,CropResidue!$H$74:$L$90,4,FALSE)/VLOOKUP($M235,CropResidue!$H$74:$L$90,2,FALSE)*VLOOKUP($M235,CropResidue!$G$133:$H$149,2,FALSE),Crop!H272)</f>
        <v>3800</v>
      </c>
      <c r="V272" s="1004">
        <f>IF($S272,I272/VLOOKUP($M235,CropResidue!$H$74:$L$90,5,FALSE)/VLOOKUP($M235,CropResidue!$H$74:$L$90,4,FALSE)/VLOOKUP($M235,CropResidue!$H$74:$L$90,2,FALSE)*VLOOKUP($M235,CropResidue!$G$133:$H$149,2,FALSE),Crop!I272)</f>
        <v>3800</v>
      </c>
      <c r="W272" s="1004">
        <f>IF($S272,J272/VLOOKUP($M235,CropResidue!$H$74:$L$90,5,FALSE)/VLOOKUP($M235,CropResidue!$H$74:$L$90,4,FALSE)/VLOOKUP($M235,CropResidue!$H$74:$L$90,2,FALSE)*VLOOKUP($M235,CropResidue!$G$133:$H$149,2,FALSE),Crop!J272)</f>
        <v>3800</v>
      </c>
      <c r="X272" s="1004">
        <f>IF($S272,K272/VLOOKUP($M235,CropResidue!$H$74:$L$90,5,FALSE)/VLOOKUP($M235,CropResidue!$H$74:$L$90,4,FALSE)/VLOOKUP($M235,CropResidue!$H$74:$L$90,2,FALSE)*VLOOKUP($M235,CropResidue!$G$133:$H$149,2,FALSE),Crop!K272)</f>
        <v>3800</v>
      </c>
      <c r="Y272" s="1004">
        <f>IF($S272,L272/VLOOKUP($M235,CropResidue!$H$74:$L$90,5,FALSE)/VLOOKUP($M235,CropResidue!$H$74:$L$90,4,FALSE)/VLOOKUP($M235,CropResidue!$H$74:$L$90,2,FALSE)*VLOOKUP($M235,CropResidue!$G$133:$H$149,2,FALSE),Crop!L272)</f>
        <v>3800</v>
      </c>
      <c r="Z272" s="1004">
        <f>IF($S272,M272/VLOOKUP($M235,CropResidue!$H$74:$L$90,5,FALSE)/VLOOKUP($M235,CropResidue!$H$74:$L$90,4,FALSE)/VLOOKUP($M235,CropResidue!$H$74:$L$90,2,FALSE)*VLOOKUP($M235,CropResidue!$G$133:$H$149,2,FALSE),Crop!M272)</f>
        <v>3800</v>
      </c>
      <c r="AA272" s="1004">
        <f>IF($S272,N272/VLOOKUP($M235,CropResidue!$H$74:$L$90,5,FALSE)/VLOOKUP($M235,CropResidue!$H$74:$L$90,4,FALSE)/VLOOKUP($M235,CropResidue!$H$74:$L$90,2,FALSE)*VLOOKUP($M235,CropResidue!$G$133:$H$149,2,FALSE),Crop!N272)</f>
        <v>3800</v>
      </c>
      <c r="AB272" s="1004">
        <f>IF($S272,O272/VLOOKUP($M235,CropResidue!$H$74:$L$90,5,FALSE)/VLOOKUP($M235,CropResidue!$H$74:$L$90,4,FALSE)/VLOOKUP($M235,CropResidue!$H$74:$L$90,2,FALSE)*VLOOKUP($M235,CropResidue!$G$133:$H$149,2,FALSE),Crop!O272)</f>
        <v>3800</v>
      </c>
      <c r="AC272" s="1004">
        <f>IF($S272,P272/VLOOKUP($M235,CropResidue!$H$74:$L$90,5,FALSE)/VLOOKUP($M235,CropResidue!$H$74:$L$90,4,FALSE)/VLOOKUP($M235,CropResidue!$H$74:$L$90,2,FALSE)*VLOOKUP($M235,CropResidue!$G$133:$H$149,2,FALSE),Crop!P272)</f>
        <v>3800</v>
      </c>
      <c r="AD272" s="1004">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247"/>
      <c r="AY272" s="239"/>
      <c r="AZ272" s="239"/>
      <c r="BA272" s="239"/>
    </row>
    <row r="273" spans="1:53" s="77" customFormat="1" ht="15" outlineLevel="1" x14ac:dyDescent="0.25">
      <c r="A273" s="237"/>
      <c r="B273" s="238"/>
      <c r="C273" s="248"/>
      <c r="D273" s="248"/>
      <c r="E273" s="248"/>
      <c r="F273" s="256"/>
      <c r="G273" s="748" t="str">
        <f t="shared" si="15"/>
        <v>YYBNWb</v>
      </c>
      <c r="H273" s="1006">
        <v>4000</v>
      </c>
      <c r="I273" s="1006">
        <v>4000</v>
      </c>
      <c r="J273" s="1006">
        <v>4000</v>
      </c>
      <c r="K273" s="1006">
        <v>4000</v>
      </c>
      <c r="L273" s="1006">
        <v>4000</v>
      </c>
      <c r="M273" s="1006">
        <v>4000</v>
      </c>
      <c r="N273" s="1006">
        <v>4000</v>
      </c>
      <c r="O273" s="1006">
        <v>4000</v>
      </c>
      <c r="P273" s="1006">
        <v>4000</v>
      </c>
      <c r="Q273" s="1006">
        <v>4000</v>
      </c>
      <c r="S273" s="1003" t="b">
        <v>0</v>
      </c>
      <c r="T273" s="1005" t="str">
        <f t="shared" si="14"/>
        <v>YYBNWb</v>
      </c>
      <c r="U273" s="1004">
        <f>IF($S273,H273/VLOOKUP($M236,CropResidue!$H$74:$L$90,5,FALSE)/VLOOKUP($M236,CropResidue!$H$74:$L$90,4,FALSE)/VLOOKUP($M236,CropResidue!$H$74:$L$90,2,FALSE)*VLOOKUP($M236,CropResidue!$G$133:$H$149,2,FALSE),Crop!H273)</f>
        <v>4000</v>
      </c>
      <c r="V273" s="1004">
        <f>IF($S273,I273/VLOOKUP($M236,CropResidue!$H$74:$L$90,5,FALSE)/VLOOKUP($M236,CropResidue!$H$74:$L$90,4,FALSE)/VLOOKUP($M236,CropResidue!$H$74:$L$90,2,FALSE)*VLOOKUP($M236,CropResidue!$G$133:$H$149,2,FALSE),Crop!I273)</f>
        <v>4000</v>
      </c>
      <c r="W273" s="1004">
        <f>IF($S273,J273/VLOOKUP($M236,CropResidue!$H$74:$L$90,5,FALSE)/VLOOKUP($M236,CropResidue!$H$74:$L$90,4,FALSE)/VLOOKUP($M236,CropResidue!$H$74:$L$90,2,FALSE)*VLOOKUP($M236,CropResidue!$G$133:$H$149,2,FALSE),Crop!J273)</f>
        <v>4000</v>
      </c>
      <c r="X273" s="1004">
        <f>IF($S273,K273/VLOOKUP($M236,CropResidue!$H$74:$L$90,5,FALSE)/VLOOKUP($M236,CropResidue!$H$74:$L$90,4,FALSE)/VLOOKUP($M236,CropResidue!$H$74:$L$90,2,FALSE)*VLOOKUP($M236,CropResidue!$G$133:$H$149,2,FALSE),Crop!K273)</f>
        <v>4000</v>
      </c>
      <c r="Y273" s="1004">
        <f>IF($S273,L273/VLOOKUP($M236,CropResidue!$H$74:$L$90,5,FALSE)/VLOOKUP($M236,CropResidue!$H$74:$L$90,4,FALSE)/VLOOKUP($M236,CropResidue!$H$74:$L$90,2,FALSE)*VLOOKUP($M236,CropResidue!$G$133:$H$149,2,FALSE),Crop!L273)</f>
        <v>4000</v>
      </c>
      <c r="Z273" s="1004">
        <f>IF($S273,M273/VLOOKUP($M236,CropResidue!$H$74:$L$90,5,FALSE)/VLOOKUP($M236,CropResidue!$H$74:$L$90,4,FALSE)/VLOOKUP($M236,CropResidue!$H$74:$L$90,2,FALSE)*VLOOKUP($M236,CropResidue!$G$133:$H$149,2,FALSE),Crop!M273)</f>
        <v>4000</v>
      </c>
      <c r="AA273" s="1004">
        <f>IF($S273,N273/VLOOKUP($M236,CropResidue!$H$74:$L$90,5,FALSE)/VLOOKUP($M236,CropResidue!$H$74:$L$90,4,FALSE)/VLOOKUP($M236,CropResidue!$H$74:$L$90,2,FALSE)*VLOOKUP($M236,CropResidue!$G$133:$H$149,2,FALSE),Crop!N273)</f>
        <v>4000</v>
      </c>
      <c r="AB273" s="1004">
        <f>IF($S273,O273/VLOOKUP($M236,CropResidue!$H$74:$L$90,5,FALSE)/VLOOKUP($M236,CropResidue!$H$74:$L$90,4,FALSE)/VLOOKUP($M236,CropResidue!$H$74:$L$90,2,FALSE)*VLOOKUP($M236,CropResidue!$G$133:$H$149,2,FALSE),Crop!O273)</f>
        <v>4000</v>
      </c>
      <c r="AC273" s="1004">
        <f>IF($S273,P273/VLOOKUP($M236,CropResidue!$H$74:$L$90,5,FALSE)/VLOOKUP($M236,CropResidue!$H$74:$L$90,4,FALSE)/VLOOKUP($M236,CropResidue!$H$74:$L$90,2,FALSE)*VLOOKUP($M236,CropResidue!$G$133:$H$149,2,FALSE),Crop!P273)</f>
        <v>4000</v>
      </c>
      <c r="AD273" s="1004">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247"/>
      <c r="AY273" s="239"/>
      <c r="AZ273" s="239"/>
      <c r="BA273" s="239"/>
    </row>
    <row r="274" spans="1:53" s="77" customFormat="1" ht="15" outlineLevel="1" x14ac:dyDescent="0.25">
      <c r="A274" s="237"/>
      <c r="B274" s="238"/>
      <c r="C274" s="248"/>
      <c r="D274" s="248"/>
      <c r="E274" s="248"/>
      <c r="F274" s="256"/>
      <c r="G274" s="748" t="str">
        <f t="shared" si="15"/>
        <v>AAAAAz</v>
      </c>
      <c r="H274" s="1006">
        <v>1800</v>
      </c>
      <c r="I274" s="1006">
        <v>1800</v>
      </c>
      <c r="J274" s="1006">
        <v>1800</v>
      </c>
      <c r="K274" s="1006">
        <v>1800</v>
      </c>
      <c r="L274" s="1006">
        <v>1800</v>
      </c>
      <c r="M274" s="1006">
        <v>1800</v>
      </c>
      <c r="N274" s="1006">
        <v>1800</v>
      </c>
      <c r="O274" s="1006">
        <v>1800</v>
      </c>
      <c r="P274" s="1006">
        <v>1800</v>
      </c>
      <c r="Q274" s="1006">
        <v>1800</v>
      </c>
      <c r="R274" s="312"/>
      <c r="S274" s="1003" t="b">
        <v>0</v>
      </c>
      <c r="T274" s="1005" t="str">
        <f t="shared" si="14"/>
        <v>AAAAAz</v>
      </c>
      <c r="U274" s="1004">
        <f>IF($S274,H274/VLOOKUP($M237,CropResidue!$H$74:$L$90,5,FALSE)/VLOOKUP($M237,CropResidue!$H$74:$L$90,4,FALSE)/VLOOKUP($M237,CropResidue!$H$74:$L$90,2,FALSE)*VLOOKUP($M237,CropResidue!$G$133:$H$149,2,FALSE),Crop!H274)</f>
        <v>1800</v>
      </c>
      <c r="V274" s="1004">
        <f>IF($S274,I274/VLOOKUP($M237,CropResidue!$H$74:$L$90,5,FALSE)/VLOOKUP($M237,CropResidue!$H$74:$L$90,4,FALSE)/VLOOKUP($M237,CropResidue!$H$74:$L$90,2,FALSE)*VLOOKUP($M237,CropResidue!$G$133:$H$149,2,FALSE),Crop!I274)</f>
        <v>1800</v>
      </c>
      <c r="W274" s="1004">
        <f>IF($S274,J274/VLOOKUP($M237,CropResidue!$H$74:$L$90,5,FALSE)/VLOOKUP($M237,CropResidue!$H$74:$L$90,4,FALSE)/VLOOKUP($M237,CropResidue!$H$74:$L$90,2,FALSE)*VLOOKUP($M237,CropResidue!$G$133:$H$149,2,FALSE),Crop!J274)</f>
        <v>1800</v>
      </c>
      <c r="X274" s="1004">
        <f>IF($S274,K274/VLOOKUP($M237,CropResidue!$H$74:$L$90,5,FALSE)/VLOOKUP($M237,CropResidue!$H$74:$L$90,4,FALSE)/VLOOKUP($M237,CropResidue!$H$74:$L$90,2,FALSE)*VLOOKUP($M237,CropResidue!$G$133:$H$149,2,FALSE),Crop!K274)</f>
        <v>1800</v>
      </c>
      <c r="Y274" s="1004">
        <f>IF($S274,L274/VLOOKUP($M237,CropResidue!$H$74:$L$90,5,FALSE)/VLOOKUP($M237,CropResidue!$H$74:$L$90,4,FALSE)/VLOOKUP($M237,CropResidue!$H$74:$L$90,2,FALSE)*VLOOKUP($M237,CropResidue!$G$133:$H$149,2,FALSE),Crop!L274)</f>
        <v>1800</v>
      </c>
      <c r="Z274" s="1004">
        <f>IF($S274,M274/VLOOKUP($M237,CropResidue!$H$74:$L$90,5,FALSE)/VLOOKUP($M237,CropResidue!$H$74:$L$90,4,FALSE)/VLOOKUP($M237,CropResidue!$H$74:$L$90,2,FALSE)*VLOOKUP($M237,CropResidue!$G$133:$H$149,2,FALSE),Crop!M274)</f>
        <v>1800</v>
      </c>
      <c r="AA274" s="1004">
        <f>IF($S274,N274/VLOOKUP($M237,CropResidue!$H$74:$L$90,5,FALSE)/VLOOKUP($M237,CropResidue!$H$74:$L$90,4,FALSE)/VLOOKUP($M237,CropResidue!$H$74:$L$90,2,FALSE)*VLOOKUP($M237,CropResidue!$G$133:$H$149,2,FALSE),Crop!N274)</f>
        <v>1800</v>
      </c>
      <c r="AB274" s="1004">
        <f>IF($S274,O274/VLOOKUP($M237,CropResidue!$H$74:$L$90,5,FALSE)/VLOOKUP($M237,CropResidue!$H$74:$L$90,4,FALSE)/VLOOKUP($M237,CropResidue!$H$74:$L$90,2,FALSE)*VLOOKUP($M237,CropResidue!$G$133:$H$149,2,FALSE),Crop!O274)</f>
        <v>1800</v>
      </c>
      <c r="AC274" s="1004">
        <f>IF($S274,P274/VLOOKUP($M237,CropResidue!$H$74:$L$90,5,FALSE)/VLOOKUP($M237,CropResidue!$H$74:$L$90,4,FALSE)/VLOOKUP($M237,CropResidue!$H$74:$L$90,2,FALSE)*VLOOKUP($M237,CropResidue!$G$133:$H$149,2,FALSE),Crop!P274)</f>
        <v>1800</v>
      </c>
      <c r="AD274" s="1004">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247"/>
      <c r="AY274" s="239"/>
      <c r="AZ274" s="239"/>
      <c r="BA274" s="239"/>
    </row>
    <row r="275" spans="1:53" s="77" customFormat="1" ht="15" outlineLevel="1" x14ac:dyDescent="0.25">
      <c r="A275" s="237"/>
      <c r="B275" s="238"/>
      <c r="C275" s="248"/>
      <c r="D275" s="248"/>
      <c r="E275" s="248"/>
      <c r="F275" s="256"/>
      <c r="G275" s="748" t="str">
        <f t="shared" si="15"/>
        <v>AAAANw</v>
      </c>
      <c r="H275" s="1006">
        <v>3800</v>
      </c>
      <c r="I275" s="1006">
        <v>3800</v>
      </c>
      <c r="J275" s="1006">
        <v>3800</v>
      </c>
      <c r="K275" s="1006">
        <v>3800</v>
      </c>
      <c r="L275" s="1006">
        <v>3800</v>
      </c>
      <c r="M275" s="1006">
        <v>3800</v>
      </c>
      <c r="N275" s="1006">
        <v>3800</v>
      </c>
      <c r="O275" s="1006">
        <v>3800</v>
      </c>
      <c r="P275" s="1006">
        <v>3800</v>
      </c>
      <c r="Q275" s="1006">
        <v>3800</v>
      </c>
      <c r="R275" s="312"/>
      <c r="S275" s="1003" t="b">
        <v>0</v>
      </c>
      <c r="T275" s="1005" t="str">
        <f t="shared" si="14"/>
        <v>AAAANw</v>
      </c>
      <c r="U275" s="1004">
        <f>IF($S275,H275/VLOOKUP($M238,CropResidue!$H$74:$L$90,5,FALSE)/VLOOKUP($M238,CropResidue!$H$74:$L$90,4,FALSE)/VLOOKUP($M238,CropResidue!$H$74:$L$90,2,FALSE)*VLOOKUP($M238,CropResidue!$G$133:$H$149,2,FALSE),Crop!H275)</f>
        <v>3800</v>
      </c>
      <c r="V275" s="1004">
        <f>IF($S275,I275/VLOOKUP($M238,CropResidue!$H$74:$L$90,5,FALSE)/VLOOKUP($M238,CropResidue!$H$74:$L$90,4,FALSE)/VLOOKUP($M238,CropResidue!$H$74:$L$90,2,FALSE)*VLOOKUP($M238,CropResidue!$G$133:$H$149,2,FALSE),Crop!I275)</f>
        <v>3800</v>
      </c>
      <c r="W275" s="1004">
        <f>IF($S275,J275/VLOOKUP($M238,CropResidue!$H$74:$L$90,5,FALSE)/VLOOKUP($M238,CropResidue!$H$74:$L$90,4,FALSE)/VLOOKUP($M238,CropResidue!$H$74:$L$90,2,FALSE)*VLOOKUP($M238,CropResidue!$G$133:$H$149,2,FALSE),Crop!J275)</f>
        <v>3800</v>
      </c>
      <c r="X275" s="1004">
        <f>IF($S275,K275/VLOOKUP($M238,CropResidue!$H$74:$L$90,5,FALSE)/VLOOKUP($M238,CropResidue!$H$74:$L$90,4,FALSE)/VLOOKUP($M238,CropResidue!$H$74:$L$90,2,FALSE)*VLOOKUP($M238,CropResidue!$G$133:$H$149,2,FALSE),Crop!K275)</f>
        <v>3800</v>
      </c>
      <c r="Y275" s="1004">
        <f>IF($S275,L275/VLOOKUP($M238,CropResidue!$H$74:$L$90,5,FALSE)/VLOOKUP($M238,CropResidue!$H$74:$L$90,4,FALSE)/VLOOKUP($M238,CropResidue!$H$74:$L$90,2,FALSE)*VLOOKUP($M238,CropResidue!$G$133:$H$149,2,FALSE),Crop!L275)</f>
        <v>3800</v>
      </c>
      <c r="Z275" s="1004">
        <f>IF($S275,M275/VLOOKUP($M238,CropResidue!$H$74:$L$90,5,FALSE)/VLOOKUP($M238,CropResidue!$H$74:$L$90,4,FALSE)/VLOOKUP($M238,CropResidue!$H$74:$L$90,2,FALSE)*VLOOKUP($M238,CropResidue!$G$133:$H$149,2,FALSE),Crop!M275)</f>
        <v>3800</v>
      </c>
      <c r="AA275" s="1004">
        <f>IF($S275,N275/VLOOKUP($M238,CropResidue!$H$74:$L$90,5,FALSE)/VLOOKUP($M238,CropResidue!$H$74:$L$90,4,FALSE)/VLOOKUP($M238,CropResidue!$H$74:$L$90,2,FALSE)*VLOOKUP($M238,CropResidue!$G$133:$H$149,2,FALSE),Crop!N275)</f>
        <v>3800</v>
      </c>
      <c r="AB275" s="1004">
        <f>IF($S275,O275/VLOOKUP($M238,CropResidue!$H$74:$L$90,5,FALSE)/VLOOKUP($M238,CropResidue!$H$74:$L$90,4,FALSE)/VLOOKUP($M238,CropResidue!$H$74:$L$90,2,FALSE)*VLOOKUP($M238,CropResidue!$G$133:$H$149,2,FALSE),Crop!O275)</f>
        <v>3800</v>
      </c>
      <c r="AC275" s="1004">
        <f>IF($S275,P275/VLOOKUP($M238,CropResidue!$H$74:$L$90,5,FALSE)/VLOOKUP($M238,CropResidue!$H$74:$L$90,4,FALSE)/VLOOKUP($M238,CropResidue!$H$74:$L$90,2,FALSE)*VLOOKUP($M238,CropResidue!$G$133:$H$149,2,FALSE),Crop!P275)</f>
        <v>3800</v>
      </c>
      <c r="AD275" s="1004">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247"/>
      <c r="AY275" s="239"/>
      <c r="AZ275" s="239"/>
      <c r="BA275" s="239"/>
    </row>
    <row r="276" spans="1:53" s="77" customFormat="1" ht="15" outlineLevel="1" x14ac:dyDescent="0.25">
      <c r="A276" s="237"/>
      <c r="B276" s="238"/>
      <c r="C276" s="248"/>
      <c r="D276" s="248"/>
      <c r="E276" s="248"/>
      <c r="F276" s="256"/>
      <c r="G276" s="748" t="str">
        <f t="shared" si="15"/>
        <v>AAANWb</v>
      </c>
      <c r="H276" s="1006">
        <v>4000</v>
      </c>
      <c r="I276" s="1006">
        <v>4000</v>
      </c>
      <c r="J276" s="1006">
        <v>4000</v>
      </c>
      <c r="K276" s="1006">
        <v>4000</v>
      </c>
      <c r="L276" s="1006">
        <v>4000</v>
      </c>
      <c r="M276" s="1006">
        <v>4000</v>
      </c>
      <c r="N276" s="1006">
        <v>4000</v>
      </c>
      <c r="O276" s="1006">
        <v>4000</v>
      </c>
      <c r="P276" s="1006">
        <v>4000</v>
      </c>
      <c r="Q276" s="1006">
        <v>4000</v>
      </c>
      <c r="R276" s="312"/>
      <c r="S276" s="1003" t="b">
        <v>0</v>
      </c>
      <c r="T276" s="1005" t="str">
        <f t="shared" si="14"/>
        <v>AAANWb</v>
      </c>
      <c r="U276" s="1004">
        <f>IF($S276,H276/VLOOKUP($M239,CropResidue!$H$74:$L$90,5,FALSE)/VLOOKUP($M239,CropResidue!$H$74:$L$90,4,FALSE)/VLOOKUP($M239,CropResidue!$H$74:$L$90,2,FALSE)*VLOOKUP($M239,CropResidue!$G$133:$H$149,2,FALSE),Crop!H276)</f>
        <v>4000</v>
      </c>
      <c r="V276" s="1004">
        <f>IF($S276,I276/VLOOKUP($M239,CropResidue!$H$74:$L$90,5,FALSE)/VLOOKUP($M239,CropResidue!$H$74:$L$90,4,FALSE)/VLOOKUP($M239,CropResidue!$H$74:$L$90,2,FALSE)*VLOOKUP($M239,CropResidue!$G$133:$H$149,2,FALSE),Crop!I276)</f>
        <v>4000</v>
      </c>
      <c r="W276" s="1004">
        <f>IF($S276,J276/VLOOKUP($M239,CropResidue!$H$74:$L$90,5,FALSE)/VLOOKUP($M239,CropResidue!$H$74:$L$90,4,FALSE)/VLOOKUP($M239,CropResidue!$H$74:$L$90,2,FALSE)*VLOOKUP($M239,CropResidue!$G$133:$H$149,2,FALSE),Crop!J276)</f>
        <v>4000</v>
      </c>
      <c r="X276" s="1004">
        <f>IF($S276,K276/VLOOKUP($M239,CropResidue!$H$74:$L$90,5,FALSE)/VLOOKUP($M239,CropResidue!$H$74:$L$90,4,FALSE)/VLOOKUP($M239,CropResidue!$H$74:$L$90,2,FALSE)*VLOOKUP($M239,CropResidue!$G$133:$H$149,2,FALSE),Crop!K276)</f>
        <v>4000</v>
      </c>
      <c r="Y276" s="1004">
        <f>IF($S276,L276/VLOOKUP($M239,CropResidue!$H$74:$L$90,5,FALSE)/VLOOKUP($M239,CropResidue!$H$74:$L$90,4,FALSE)/VLOOKUP($M239,CropResidue!$H$74:$L$90,2,FALSE)*VLOOKUP($M239,CropResidue!$G$133:$H$149,2,FALSE),Crop!L276)</f>
        <v>4000</v>
      </c>
      <c r="Z276" s="1004">
        <f>IF($S276,M276/VLOOKUP($M239,CropResidue!$H$74:$L$90,5,FALSE)/VLOOKUP($M239,CropResidue!$H$74:$L$90,4,FALSE)/VLOOKUP($M239,CropResidue!$H$74:$L$90,2,FALSE)*VLOOKUP($M239,CropResidue!$G$133:$H$149,2,FALSE),Crop!M276)</f>
        <v>4000</v>
      </c>
      <c r="AA276" s="1004">
        <f>IF($S276,N276/VLOOKUP($M239,CropResidue!$H$74:$L$90,5,FALSE)/VLOOKUP($M239,CropResidue!$H$74:$L$90,4,FALSE)/VLOOKUP($M239,CropResidue!$H$74:$L$90,2,FALSE)*VLOOKUP($M239,CropResidue!$G$133:$H$149,2,FALSE),Crop!N276)</f>
        <v>4000</v>
      </c>
      <c r="AB276" s="1004">
        <f>IF($S276,O276/VLOOKUP($M239,CropResidue!$H$74:$L$90,5,FALSE)/VLOOKUP($M239,CropResidue!$H$74:$L$90,4,FALSE)/VLOOKUP($M239,CropResidue!$H$74:$L$90,2,FALSE)*VLOOKUP($M239,CropResidue!$G$133:$H$149,2,FALSE),Crop!O276)</f>
        <v>4000</v>
      </c>
      <c r="AC276" s="1004">
        <f>IF($S276,P276/VLOOKUP($M239,CropResidue!$H$74:$L$90,5,FALSE)/VLOOKUP($M239,CropResidue!$H$74:$L$90,4,FALSE)/VLOOKUP($M239,CropResidue!$H$74:$L$90,2,FALSE)*VLOOKUP($M239,CropResidue!$G$133:$H$149,2,FALSE),Crop!P276)</f>
        <v>4000</v>
      </c>
      <c r="AD276" s="1004">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247"/>
      <c r="AY276" s="239"/>
      <c r="AZ276" s="239"/>
      <c r="BA276" s="239"/>
    </row>
    <row r="277" spans="1:53" s="77" customFormat="1" ht="15" outlineLevel="1" x14ac:dyDescent="0.25">
      <c r="A277" s="237"/>
      <c r="B277" s="238"/>
      <c r="C277" s="248"/>
      <c r="D277" s="248"/>
      <c r="E277" s="248"/>
      <c r="F277" s="256"/>
      <c r="G277" s="748" t="str">
        <f t="shared" si="15"/>
        <v>AANWBa</v>
      </c>
      <c r="H277" s="1006">
        <v>0</v>
      </c>
      <c r="I277" s="1006">
        <v>0</v>
      </c>
      <c r="J277" s="1006">
        <v>0</v>
      </c>
      <c r="K277" s="1006">
        <v>0</v>
      </c>
      <c r="L277" s="1006">
        <v>0</v>
      </c>
      <c r="M277" s="1006">
        <v>0</v>
      </c>
      <c r="N277" s="1006">
        <v>0</v>
      </c>
      <c r="O277" s="1006">
        <v>0</v>
      </c>
      <c r="P277" s="1006">
        <v>0</v>
      </c>
      <c r="Q277" s="1006">
        <v>0</v>
      </c>
      <c r="R277" s="312"/>
      <c r="S277" s="1003" t="b">
        <v>0</v>
      </c>
      <c r="T277" s="1005" t="str">
        <f t="shared" si="14"/>
        <v>AANWBa</v>
      </c>
      <c r="U277" s="1004">
        <f>IF($S277,H277/VLOOKUP($M240,CropResidue!$H$74:$L$90,5,FALSE)/VLOOKUP($M240,CropResidue!$H$74:$L$90,4,FALSE)/VLOOKUP($M240,CropResidue!$H$74:$L$90,2,FALSE)*VLOOKUP($M240,CropResidue!$G$133:$H$149,2,FALSE),Crop!H277)</f>
        <v>0</v>
      </c>
      <c r="V277" s="1004">
        <f>IF($S277,I277/VLOOKUP($M240,CropResidue!$H$74:$L$90,5,FALSE)/VLOOKUP($M240,CropResidue!$H$74:$L$90,4,FALSE)/VLOOKUP($M240,CropResidue!$H$74:$L$90,2,FALSE)*VLOOKUP($M240,CropResidue!$G$133:$H$149,2,FALSE),Crop!I277)</f>
        <v>0</v>
      </c>
      <c r="W277" s="1004">
        <f>IF($S277,J277/VLOOKUP($M240,CropResidue!$H$74:$L$90,5,FALSE)/VLOOKUP($M240,CropResidue!$H$74:$L$90,4,FALSE)/VLOOKUP($M240,CropResidue!$H$74:$L$90,2,FALSE)*VLOOKUP($M240,CropResidue!$G$133:$H$149,2,FALSE),Crop!J277)</f>
        <v>0</v>
      </c>
      <c r="X277" s="1004">
        <f>IF($S277,K277/VLOOKUP($M240,CropResidue!$H$74:$L$90,5,FALSE)/VLOOKUP($M240,CropResidue!$H$74:$L$90,4,FALSE)/VLOOKUP($M240,CropResidue!$H$74:$L$90,2,FALSE)*VLOOKUP($M240,CropResidue!$G$133:$H$149,2,FALSE),Crop!K277)</f>
        <v>0</v>
      </c>
      <c r="Y277" s="1004">
        <f>IF($S277,L277/VLOOKUP($M240,CropResidue!$H$74:$L$90,5,FALSE)/VLOOKUP($M240,CropResidue!$H$74:$L$90,4,FALSE)/VLOOKUP($M240,CropResidue!$H$74:$L$90,2,FALSE)*VLOOKUP($M240,CropResidue!$G$133:$H$149,2,FALSE),Crop!L277)</f>
        <v>0</v>
      </c>
      <c r="Z277" s="1004">
        <f>IF($S277,M277/VLOOKUP($M240,CropResidue!$H$74:$L$90,5,FALSE)/VLOOKUP($M240,CropResidue!$H$74:$L$90,4,FALSE)/VLOOKUP($M240,CropResidue!$H$74:$L$90,2,FALSE)*VLOOKUP($M240,CropResidue!$G$133:$H$149,2,FALSE),Crop!M277)</f>
        <v>0</v>
      </c>
      <c r="AA277" s="1004">
        <f>IF($S277,N277/VLOOKUP($M240,CropResidue!$H$74:$L$90,5,FALSE)/VLOOKUP($M240,CropResidue!$H$74:$L$90,4,FALSE)/VLOOKUP($M240,CropResidue!$H$74:$L$90,2,FALSE)*VLOOKUP($M240,CropResidue!$G$133:$H$149,2,FALSE),Crop!N277)</f>
        <v>0</v>
      </c>
      <c r="AB277" s="1004">
        <f>IF($S277,O277/VLOOKUP($M240,CropResidue!$H$74:$L$90,5,FALSE)/VLOOKUP($M240,CropResidue!$H$74:$L$90,4,FALSE)/VLOOKUP($M240,CropResidue!$H$74:$L$90,2,FALSE)*VLOOKUP($M240,CropResidue!$G$133:$H$149,2,FALSE),Crop!O277)</f>
        <v>0</v>
      </c>
      <c r="AC277" s="1004">
        <f>IF($S277,P277/VLOOKUP($M240,CropResidue!$H$74:$L$90,5,FALSE)/VLOOKUP($M240,CropResidue!$H$74:$L$90,4,FALSE)/VLOOKUP($M240,CropResidue!$H$74:$L$90,2,FALSE)*VLOOKUP($M240,CropResidue!$G$133:$H$149,2,FALSE),Crop!P277)</f>
        <v>0</v>
      </c>
      <c r="AD277" s="1004">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247"/>
      <c r="AY277" s="239"/>
      <c r="AZ277" s="239"/>
      <c r="BA277" s="239"/>
    </row>
    <row r="278" spans="1:53" s="77" customFormat="1" ht="15" outlineLevel="1" x14ac:dyDescent="0.25">
      <c r="A278" s="237"/>
      <c r="B278" s="238"/>
      <c r="C278" s="248"/>
      <c r="D278" s="248"/>
      <c r="E278" s="248"/>
      <c r="F278" s="256"/>
      <c r="G278" s="748" t="str">
        <f t="shared" si="15"/>
        <v>AYWBAa</v>
      </c>
      <c r="H278" s="1006">
        <v>0</v>
      </c>
      <c r="I278" s="1006">
        <v>0</v>
      </c>
      <c r="J278" s="1006">
        <v>0</v>
      </c>
      <c r="K278" s="1006">
        <v>0</v>
      </c>
      <c r="L278" s="1006">
        <v>0</v>
      </c>
      <c r="M278" s="1006">
        <v>0</v>
      </c>
      <c r="N278" s="1006">
        <v>0</v>
      </c>
      <c r="O278" s="1006">
        <v>0</v>
      </c>
      <c r="P278" s="1006">
        <v>0</v>
      </c>
      <c r="Q278" s="1006">
        <v>0</v>
      </c>
      <c r="R278" s="312"/>
      <c r="S278" s="1003" t="b">
        <v>0</v>
      </c>
      <c r="T278" s="1005" t="str">
        <f t="shared" si="14"/>
        <v>AYWBAa</v>
      </c>
      <c r="U278" s="1004">
        <f>IF($S278,H278/VLOOKUP($M241,CropResidue!$H$74:$L$90,5,FALSE)/VLOOKUP($M241,CropResidue!$H$74:$L$90,4,FALSE)/VLOOKUP($M241,CropResidue!$H$74:$L$90,2,FALSE)*VLOOKUP($M241,CropResidue!$G$133:$H$149,2,FALSE),Crop!H278)</f>
        <v>0</v>
      </c>
      <c r="V278" s="1004">
        <f>IF($S278,I278/VLOOKUP($M241,CropResidue!$H$74:$L$90,5,FALSE)/VLOOKUP($M241,CropResidue!$H$74:$L$90,4,FALSE)/VLOOKUP($M241,CropResidue!$H$74:$L$90,2,FALSE)*VLOOKUP($M241,CropResidue!$G$133:$H$149,2,FALSE),Crop!I278)</f>
        <v>0</v>
      </c>
      <c r="W278" s="1004">
        <f>IF($S278,J278/VLOOKUP($M241,CropResidue!$H$74:$L$90,5,FALSE)/VLOOKUP($M241,CropResidue!$H$74:$L$90,4,FALSE)/VLOOKUP($M241,CropResidue!$H$74:$L$90,2,FALSE)*VLOOKUP($M241,CropResidue!$G$133:$H$149,2,FALSE),Crop!J278)</f>
        <v>0</v>
      </c>
      <c r="X278" s="1004">
        <f>IF($S278,K278/VLOOKUP($M241,CropResidue!$H$74:$L$90,5,FALSE)/VLOOKUP($M241,CropResidue!$H$74:$L$90,4,FALSE)/VLOOKUP($M241,CropResidue!$H$74:$L$90,2,FALSE)*VLOOKUP($M241,CropResidue!$G$133:$H$149,2,FALSE),Crop!K278)</f>
        <v>0</v>
      </c>
      <c r="Y278" s="1004">
        <f>IF($S278,L278/VLOOKUP($M241,CropResidue!$H$74:$L$90,5,FALSE)/VLOOKUP($M241,CropResidue!$H$74:$L$90,4,FALSE)/VLOOKUP($M241,CropResidue!$H$74:$L$90,2,FALSE)*VLOOKUP($M241,CropResidue!$G$133:$H$149,2,FALSE),Crop!L278)</f>
        <v>0</v>
      </c>
      <c r="Z278" s="1004">
        <f>IF($S278,M278/VLOOKUP($M241,CropResidue!$H$74:$L$90,5,FALSE)/VLOOKUP($M241,CropResidue!$H$74:$L$90,4,FALSE)/VLOOKUP($M241,CropResidue!$H$74:$L$90,2,FALSE)*VLOOKUP($M241,CropResidue!$G$133:$H$149,2,FALSE),Crop!M278)</f>
        <v>0</v>
      </c>
      <c r="AA278" s="1004">
        <f>IF($S278,N278/VLOOKUP($M241,CropResidue!$H$74:$L$90,5,FALSE)/VLOOKUP($M241,CropResidue!$H$74:$L$90,4,FALSE)/VLOOKUP($M241,CropResidue!$H$74:$L$90,2,FALSE)*VLOOKUP($M241,CropResidue!$G$133:$H$149,2,FALSE),Crop!N278)</f>
        <v>0</v>
      </c>
      <c r="AB278" s="1004">
        <f>IF($S278,O278/VLOOKUP($M241,CropResidue!$H$74:$L$90,5,FALSE)/VLOOKUP($M241,CropResidue!$H$74:$L$90,4,FALSE)/VLOOKUP($M241,CropResidue!$H$74:$L$90,2,FALSE)*VLOOKUP($M241,CropResidue!$G$133:$H$149,2,FALSE),Crop!O278)</f>
        <v>0</v>
      </c>
      <c r="AC278" s="1004">
        <f>IF($S278,P278/VLOOKUP($M241,CropResidue!$H$74:$L$90,5,FALSE)/VLOOKUP($M241,CropResidue!$H$74:$L$90,4,FALSE)/VLOOKUP($M241,CropResidue!$H$74:$L$90,2,FALSE)*VLOOKUP($M241,CropResidue!$G$133:$H$149,2,FALSE),Crop!P278)</f>
        <v>0</v>
      </c>
      <c r="AD278" s="1004">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247"/>
      <c r="AY278" s="239"/>
      <c r="AZ278" s="239"/>
      <c r="BA278" s="239"/>
    </row>
    <row r="279" spans="1:53" s="77" customFormat="1" ht="15" outlineLevel="1" x14ac:dyDescent="0.25">
      <c r="A279" s="237"/>
      <c r="B279" s="238"/>
      <c r="C279" s="248"/>
      <c r="D279" s="248"/>
      <c r="E279" s="248"/>
      <c r="F279" s="256"/>
      <c r="G279" s="748" t="str">
        <f t="shared" si="15"/>
        <v>YYBAAa</v>
      </c>
      <c r="H279" s="1006">
        <v>0</v>
      </c>
      <c r="I279" s="1006">
        <v>0</v>
      </c>
      <c r="J279" s="1006">
        <v>0</v>
      </c>
      <c r="K279" s="1006">
        <v>0</v>
      </c>
      <c r="L279" s="1006">
        <v>0</v>
      </c>
      <c r="M279" s="1006">
        <v>0</v>
      </c>
      <c r="N279" s="1006">
        <v>0</v>
      </c>
      <c r="O279" s="1006">
        <v>0</v>
      </c>
      <c r="P279" s="1006">
        <v>0</v>
      </c>
      <c r="Q279" s="1006">
        <v>0</v>
      </c>
      <c r="R279" s="312"/>
      <c r="S279" s="1003" t="b">
        <v>0</v>
      </c>
      <c r="T279" s="1005" t="str">
        <f t="shared" si="14"/>
        <v>YYBAAa</v>
      </c>
      <c r="U279" s="1004">
        <f>IF($S279,H279/VLOOKUP($M242,CropResidue!$H$74:$L$90,5,FALSE)/VLOOKUP($M242,CropResidue!$H$74:$L$90,4,FALSE)/VLOOKUP($M242,CropResidue!$H$74:$L$90,2,FALSE)*VLOOKUP($M242,CropResidue!$G$133:$H$149,2,FALSE),Crop!H279)</f>
        <v>0</v>
      </c>
      <c r="V279" s="1004">
        <f>IF($S279,I279/VLOOKUP($M242,CropResidue!$H$74:$L$90,5,FALSE)/VLOOKUP($M242,CropResidue!$H$74:$L$90,4,FALSE)/VLOOKUP($M242,CropResidue!$H$74:$L$90,2,FALSE)*VLOOKUP($M242,CropResidue!$G$133:$H$149,2,FALSE),Crop!I279)</f>
        <v>0</v>
      </c>
      <c r="W279" s="1004">
        <f>IF($S279,J279/VLOOKUP($M242,CropResidue!$H$74:$L$90,5,FALSE)/VLOOKUP($M242,CropResidue!$H$74:$L$90,4,FALSE)/VLOOKUP($M242,CropResidue!$H$74:$L$90,2,FALSE)*VLOOKUP($M242,CropResidue!$G$133:$H$149,2,FALSE),Crop!J279)</f>
        <v>0</v>
      </c>
      <c r="X279" s="1004">
        <f>IF($S279,K279/VLOOKUP($M242,CropResidue!$H$74:$L$90,5,FALSE)/VLOOKUP($M242,CropResidue!$H$74:$L$90,4,FALSE)/VLOOKUP($M242,CropResidue!$H$74:$L$90,2,FALSE)*VLOOKUP($M242,CropResidue!$G$133:$H$149,2,FALSE),Crop!K279)</f>
        <v>0</v>
      </c>
      <c r="Y279" s="1004">
        <f>IF($S279,L279/VLOOKUP($M242,CropResidue!$H$74:$L$90,5,FALSE)/VLOOKUP($M242,CropResidue!$H$74:$L$90,4,FALSE)/VLOOKUP($M242,CropResidue!$H$74:$L$90,2,FALSE)*VLOOKUP($M242,CropResidue!$G$133:$H$149,2,FALSE),Crop!L279)</f>
        <v>0</v>
      </c>
      <c r="Z279" s="1004">
        <f>IF($S279,M279/VLOOKUP($M242,CropResidue!$H$74:$L$90,5,FALSE)/VLOOKUP($M242,CropResidue!$H$74:$L$90,4,FALSE)/VLOOKUP($M242,CropResidue!$H$74:$L$90,2,FALSE)*VLOOKUP($M242,CropResidue!$G$133:$H$149,2,FALSE),Crop!M279)</f>
        <v>0</v>
      </c>
      <c r="AA279" s="1004">
        <f>IF($S279,N279/VLOOKUP($M242,CropResidue!$H$74:$L$90,5,FALSE)/VLOOKUP($M242,CropResidue!$H$74:$L$90,4,FALSE)/VLOOKUP($M242,CropResidue!$H$74:$L$90,2,FALSE)*VLOOKUP($M242,CropResidue!$G$133:$H$149,2,FALSE),Crop!N279)</f>
        <v>0</v>
      </c>
      <c r="AB279" s="1004">
        <f>IF($S279,O279/VLOOKUP($M242,CropResidue!$H$74:$L$90,5,FALSE)/VLOOKUP($M242,CropResidue!$H$74:$L$90,4,FALSE)/VLOOKUP($M242,CropResidue!$H$74:$L$90,2,FALSE)*VLOOKUP($M242,CropResidue!$G$133:$H$149,2,FALSE),Crop!O279)</f>
        <v>0</v>
      </c>
      <c r="AC279" s="1004">
        <f>IF($S279,P279/VLOOKUP($M242,CropResidue!$H$74:$L$90,5,FALSE)/VLOOKUP($M242,CropResidue!$H$74:$L$90,4,FALSE)/VLOOKUP($M242,CropResidue!$H$74:$L$90,2,FALSE)*VLOOKUP($M242,CropResidue!$G$133:$H$149,2,FALSE),Crop!P279)</f>
        <v>0</v>
      </c>
      <c r="AD279" s="1004">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247"/>
      <c r="AY279" s="239"/>
      <c r="AZ279" s="239"/>
      <c r="BA279" s="239"/>
    </row>
    <row r="280" spans="1:53" s="77" customFormat="1" ht="15" outlineLevel="1" x14ac:dyDescent="0.25">
      <c r="A280" s="237"/>
      <c r="B280" s="238"/>
      <c r="C280" s="248"/>
      <c r="D280" s="248"/>
      <c r="E280" s="248"/>
      <c r="F280" s="256"/>
      <c r="G280" s="748" t="str">
        <f t="shared" si="15"/>
        <v>YYAAAa</v>
      </c>
      <c r="H280" s="1006">
        <v>0</v>
      </c>
      <c r="I280" s="1006">
        <v>0</v>
      </c>
      <c r="J280" s="1006">
        <v>0</v>
      </c>
      <c r="K280" s="1006">
        <v>0</v>
      </c>
      <c r="L280" s="1006">
        <v>0</v>
      </c>
      <c r="M280" s="1006">
        <v>0</v>
      </c>
      <c r="N280" s="1006">
        <v>0</v>
      </c>
      <c r="O280" s="1006">
        <v>0</v>
      </c>
      <c r="P280" s="1006">
        <v>0</v>
      </c>
      <c r="Q280" s="1006">
        <v>0</v>
      </c>
      <c r="R280" s="312"/>
      <c r="S280" s="1003" t="b">
        <v>0</v>
      </c>
      <c r="T280" s="1005" t="str">
        <f t="shared" si="14"/>
        <v>YYAAAa</v>
      </c>
      <c r="U280" s="1004">
        <f>IF($S280,H280/VLOOKUP($M243,CropResidue!$H$74:$L$90,5,FALSE)/VLOOKUP($M243,CropResidue!$H$74:$L$90,4,FALSE)/VLOOKUP($M243,CropResidue!$H$74:$L$90,2,FALSE)*VLOOKUP($M243,CropResidue!$G$133:$H$149,2,FALSE),Crop!H280)</f>
        <v>0</v>
      </c>
      <c r="V280" s="1004">
        <f>IF($S280,I280/VLOOKUP($M243,CropResidue!$H$74:$L$90,5,FALSE)/VLOOKUP($M243,CropResidue!$H$74:$L$90,4,FALSE)/VLOOKUP($M243,CropResidue!$H$74:$L$90,2,FALSE)*VLOOKUP($M243,CropResidue!$G$133:$H$149,2,FALSE),Crop!I280)</f>
        <v>0</v>
      </c>
      <c r="W280" s="1004">
        <f>IF($S280,J280/VLOOKUP($M243,CropResidue!$H$74:$L$90,5,FALSE)/VLOOKUP($M243,CropResidue!$H$74:$L$90,4,FALSE)/VLOOKUP($M243,CropResidue!$H$74:$L$90,2,FALSE)*VLOOKUP($M243,CropResidue!$G$133:$H$149,2,FALSE),Crop!J280)</f>
        <v>0</v>
      </c>
      <c r="X280" s="1004">
        <f>IF($S280,K280/VLOOKUP($M243,CropResidue!$H$74:$L$90,5,FALSE)/VLOOKUP($M243,CropResidue!$H$74:$L$90,4,FALSE)/VLOOKUP($M243,CropResidue!$H$74:$L$90,2,FALSE)*VLOOKUP($M243,CropResidue!$G$133:$H$149,2,FALSE),Crop!K280)</f>
        <v>0</v>
      </c>
      <c r="Y280" s="1004">
        <f>IF($S280,L280/VLOOKUP($M243,CropResidue!$H$74:$L$90,5,FALSE)/VLOOKUP($M243,CropResidue!$H$74:$L$90,4,FALSE)/VLOOKUP($M243,CropResidue!$H$74:$L$90,2,FALSE)*VLOOKUP($M243,CropResidue!$G$133:$H$149,2,FALSE),Crop!L280)</f>
        <v>0</v>
      </c>
      <c r="Z280" s="1004">
        <f>IF($S280,M280/VLOOKUP($M243,CropResidue!$H$74:$L$90,5,FALSE)/VLOOKUP($M243,CropResidue!$H$74:$L$90,4,FALSE)/VLOOKUP($M243,CropResidue!$H$74:$L$90,2,FALSE)*VLOOKUP($M243,CropResidue!$G$133:$H$149,2,FALSE),Crop!M280)</f>
        <v>0</v>
      </c>
      <c r="AA280" s="1004">
        <f>IF($S280,N280/VLOOKUP($M243,CropResidue!$H$74:$L$90,5,FALSE)/VLOOKUP($M243,CropResidue!$H$74:$L$90,4,FALSE)/VLOOKUP($M243,CropResidue!$H$74:$L$90,2,FALSE)*VLOOKUP($M243,CropResidue!$G$133:$H$149,2,FALSE),Crop!N280)</f>
        <v>0</v>
      </c>
      <c r="AB280" s="1004">
        <f>IF($S280,O280/VLOOKUP($M243,CropResidue!$H$74:$L$90,5,FALSE)/VLOOKUP($M243,CropResidue!$H$74:$L$90,4,FALSE)/VLOOKUP($M243,CropResidue!$H$74:$L$90,2,FALSE)*VLOOKUP($M243,CropResidue!$G$133:$H$149,2,FALSE),Crop!O280)</f>
        <v>0</v>
      </c>
      <c r="AC280" s="1004">
        <f>IF($S280,P280/VLOOKUP($M243,CropResidue!$H$74:$L$90,5,FALSE)/VLOOKUP($M243,CropResidue!$H$74:$L$90,4,FALSE)/VLOOKUP($M243,CropResidue!$H$74:$L$90,2,FALSE)*VLOOKUP($M243,CropResidue!$G$133:$H$149,2,FALSE),Crop!P280)</f>
        <v>0</v>
      </c>
      <c r="AD280" s="1004">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247"/>
      <c r="AY280" s="239"/>
      <c r="AZ280" s="239"/>
      <c r="BA280" s="239"/>
    </row>
    <row r="281" spans="1:53" s="77" customFormat="1" ht="15" outlineLevel="1" x14ac:dyDescent="0.25">
      <c r="A281" s="237"/>
      <c r="B281" s="238"/>
      <c r="C281" s="248"/>
      <c r="D281" s="248"/>
      <c r="E281" s="248"/>
      <c r="F281" s="256"/>
      <c r="G281" s="748" t="str">
        <f t="shared" si="15"/>
        <v>YAAAAa</v>
      </c>
      <c r="H281" s="1006">
        <v>0</v>
      </c>
      <c r="I281" s="1006">
        <v>0</v>
      </c>
      <c r="J281" s="1006">
        <v>0</v>
      </c>
      <c r="K281" s="1006">
        <v>0</v>
      </c>
      <c r="L281" s="1006">
        <v>0</v>
      </c>
      <c r="M281" s="1006">
        <v>0</v>
      </c>
      <c r="N281" s="1006">
        <v>0</v>
      </c>
      <c r="O281" s="1006">
        <v>0</v>
      </c>
      <c r="P281" s="1006">
        <v>0</v>
      </c>
      <c r="Q281" s="1006">
        <v>0</v>
      </c>
      <c r="S281" s="1003" t="b">
        <v>0</v>
      </c>
      <c r="T281" s="1005" t="str">
        <f t="shared" si="14"/>
        <v>YAAAAa</v>
      </c>
      <c r="U281" s="1004">
        <f>IF($S281,H281/VLOOKUP($M244,CropResidue!$H$74:$L$90,5,FALSE)/VLOOKUP($M244,CropResidue!$H$74:$L$90,4,FALSE)/VLOOKUP($M244,CropResidue!$H$74:$L$90,2,FALSE)*VLOOKUP($M244,CropResidue!$G$133:$H$149,2,FALSE),Crop!H281)</f>
        <v>0</v>
      </c>
      <c r="V281" s="1004">
        <f>IF($S281,I281/VLOOKUP($M244,CropResidue!$H$74:$L$90,5,FALSE)/VLOOKUP($M244,CropResidue!$H$74:$L$90,4,FALSE)/VLOOKUP($M244,CropResidue!$H$74:$L$90,2,FALSE)*VLOOKUP($M244,CropResidue!$G$133:$H$149,2,FALSE),Crop!I281)</f>
        <v>0</v>
      </c>
      <c r="W281" s="1004">
        <f>IF($S281,J281/VLOOKUP($M244,CropResidue!$H$74:$L$90,5,FALSE)/VLOOKUP($M244,CropResidue!$H$74:$L$90,4,FALSE)/VLOOKUP($M244,CropResidue!$H$74:$L$90,2,FALSE)*VLOOKUP($M244,CropResidue!$G$133:$H$149,2,FALSE),Crop!J281)</f>
        <v>0</v>
      </c>
      <c r="X281" s="1004">
        <f>IF($S281,K281/VLOOKUP($M244,CropResidue!$H$74:$L$90,5,FALSE)/VLOOKUP($M244,CropResidue!$H$74:$L$90,4,FALSE)/VLOOKUP($M244,CropResidue!$H$74:$L$90,2,FALSE)*VLOOKUP($M244,CropResidue!$G$133:$H$149,2,FALSE),Crop!K281)</f>
        <v>0</v>
      </c>
      <c r="Y281" s="1004">
        <f>IF($S281,L281/VLOOKUP($M244,CropResidue!$H$74:$L$90,5,FALSE)/VLOOKUP($M244,CropResidue!$H$74:$L$90,4,FALSE)/VLOOKUP($M244,CropResidue!$H$74:$L$90,2,FALSE)*VLOOKUP($M244,CropResidue!$G$133:$H$149,2,FALSE),Crop!L281)</f>
        <v>0</v>
      </c>
      <c r="Z281" s="1004">
        <f>IF($S281,M281/VLOOKUP($M244,CropResidue!$H$74:$L$90,5,FALSE)/VLOOKUP($M244,CropResidue!$H$74:$L$90,4,FALSE)/VLOOKUP($M244,CropResidue!$H$74:$L$90,2,FALSE)*VLOOKUP($M244,CropResidue!$G$133:$H$149,2,FALSE),Crop!M281)</f>
        <v>0</v>
      </c>
      <c r="AA281" s="1004">
        <f>IF($S281,N281/VLOOKUP($M244,CropResidue!$H$74:$L$90,5,FALSE)/VLOOKUP($M244,CropResidue!$H$74:$L$90,4,FALSE)/VLOOKUP($M244,CropResidue!$H$74:$L$90,2,FALSE)*VLOOKUP($M244,CropResidue!$G$133:$H$149,2,FALSE),Crop!N281)</f>
        <v>0</v>
      </c>
      <c r="AB281" s="1004">
        <f>IF($S281,O281/VLOOKUP($M244,CropResidue!$H$74:$L$90,5,FALSE)/VLOOKUP($M244,CropResidue!$H$74:$L$90,4,FALSE)/VLOOKUP($M244,CropResidue!$H$74:$L$90,2,FALSE)*VLOOKUP($M244,CropResidue!$G$133:$H$149,2,FALSE),Crop!O281)</f>
        <v>0</v>
      </c>
      <c r="AC281" s="1004">
        <f>IF($S281,P281/VLOOKUP($M244,CropResidue!$H$74:$L$90,5,FALSE)/VLOOKUP($M244,CropResidue!$H$74:$L$90,4,FALSE)/VLOOKUP($M244,CropResidue!$H$74:$L$90,2,FALSE)*VLOOKUP($M244,CropResidue!$G$133:$H$149,2,FALSE),Crop!P281)</f>
        <v>0</v>
      </c>
      <c r="AD281" s="1004">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247"/>
      <c r="AY281" s="239"/>
      <c r="AZ281" s="239"/>
      <c r="BA281" s="239"/>
    </row>
    <row r="282" spans="1:53" s="77" customFormat="1" ht="15" outlineLevel="1" x14ac:dyDescent="0.25">
      <c r="A282" s="237"/>
      <c r="B282" s="238"/>
      <c r="C282" s="248"/>
      <c r="D282" s="248"/>
      <c r="E282" s="248"/>
      <c r="F282" s="256"/>
      <c r="G282" s="748" t="str">
        <f t="shared" si="15"/>
        <v>YYWNWl</v>
      </c>
      <c r="H282" s="1006">
        <v>0</v>
      </c>
      <c r="I282" s="1006">
        <v>0</v>
      </c>
      <c r="J282" s="1006">
        <v>0</v>
      </c>
      <c r="K282" s="1006">
        <v>0</v>
      </c>
      <c r="L282" s="1006">
        <v>0</v>
      </c>
      <c r="M282" s="1006">
        <v>0</v>
      </c>
      <c r="N282" s="1006">
        <v>0</v>
      </c>
      <c r="O282" s="1006">
        <v>0</v>
      </c>
      <c r="P282" s="1006">
        <v>0</v>
      </c>
      <c r="Q282" s="1006">
        <v>0</v>
      </c>
      <c r="S282" s="1003" t="b">
        <v>0</v>
      </c>
      <c r="T282" s="1005" t="str">
        <f t="shared" si="14"/>
        <v>YYWNWl</v>
      </c>
      <c r="U282" s="1004">
        <f>IF($S282,H282/VLOOKUP($M245,CropResidue!$H$74:$L$90,5,FALSE)/VLOOKUP($M245,CropResidue!$H$74:$L$90,4,FALSE)/VLOOKUP($M245,CropResidue!$H$74:$L$90,2,FALSE)*VLOOKUP($M245,CropResidue!$G$133:$H$149,2,FALSE),Crop!H282)</f>
        <v>0</v>
      </c>
      <c r="V282" s="1004">
        <f>IF($S282,I282/VLOOKUP($M245,CropResidue!$H$74:$L$90,5,FALSE)/VLOOKUP($M245,CropResidue!$H$74:$L$90,4,FALSE)/VLOOKUP($M245,CropResidue!$H$74:$L$90,2,FALSE)*VLOOKUP($M245,CropResidue!$G$133:$H$149,2,FALSE),Crop!I282)</f>
        <v>0</v>
      </c>
      <c r="W282" s="1004">
        <f>IF($S282,J282/VLOOKUP($M245,CropResidue!$H$74:$L$90,5,FALSE)/VLOOKUP($M245,CropResidue!$H$74:$L$90,4,FALSE)/VLOOKUP($M245,CropResidue!$H$74:$L$90,2,FALSE)*VLOOKUP($M245,CropResidue!$G$133:$H$149,2,FALSE),Crop!J282)</f>
        <v>0</v>
      </c>
      <c r="X282" s="1004">
        <f>IF($S282,K282/VLOOKUP($M245,CropResidue!$H$74:$L$90,5,FALSE)/VLOOKUP($M245,CropResidue!$H$74:$L$90,4,FALSE)/VLOOKUP($M245,CropResidue!$H$74:$L$90,2,FALSE)*VLOOKUP($M245,CropResidue!$G$133:$H$149,2,FALSE),Crop!K282)</f>
        <v>0</v>
      </c>
      <c r="Y282" s="1004">
        <f>IF($S282,L282/VLOOKUP($M245,CropResidue!$H$74:$L$90,5,FALSE)/VLOOKUP($M245,CropResidue!$H$74:$L$90,4,FALSE)/VLOOKUP($M245,CropResidue!$H$74:$L$90,2,FALSE)*VLOOKUP($M245,CropResidue!$G$133:$H$149,2,FALSE),Crop!L282)</f>
        <v>0</v>
      </c>
      <c r="Z282" s="1004">
        <f>IF($S282,M282/VLOOKUP($M245,CropResidue!$H$74:$L$90,5,FALSE)/VLOOKUP($M245,CropResidue!$H$74:$L$90,4,FALSE)/VLOOKUP($M245,CropResidue!$H$74:$L$90,2,FALSE)*VLOOKUP($M245,CropResidue!$G$133:$H$149,2,FALSE),Crop!M282)</f>
        <v>0</v>
      </c>
      <c r="AA282" s="1004">
        <f>IF($S282,N282/VLOOKUP($M245,CropResidue!$H$74:$L$90,5,FALSE)/VLOOKUP($M245,CropResidue!$H$74:$L$90,4,FALSE)/VLOOKUP($M245,CropResidue!$H$74:$L$90,2,FALSE)*VLOOKUP($M245,CropResidue!$G$133:$H$149,2,FALSE),Crop!N282)</f>
        <v>0</v>
      </c>
      <c r="AB282" s="1004">
        <f>IF($S282,O282/VLOOKUP($M245,CropResidue!$H$74:$L$90,5,FALSE)/VLOOKUP($M245,CropResidue!$H$74:$L$90,4,FALSE)/VLOOKUP($M245,CropResidue!$H$74:$L$90,2,FALSE)*VLOOKUP($M245,CropResidue!$G$133:$H$149,2,FALSE),Crop!O282)</f>
        <v>0</v>
      </c>
      <c r="AC282" s="1004">
        <f>IF($S282,P282/VLOOKUP($M245,CropResidue!$H$74:$L$90,5,FALSE)/VLOOKUP($M245,CropResidue!$H$74:$L$90,4,FALSE)/VLOOKUP($M245,CropResidue!$H$74:$L$90,2,FALSE)*VLOOKUP($M245,CropResidue!$G$133:$H$149,2,FALSE),Crop!P282)</f>
        <v>0</v>
      </c>
      <c r="AD282" s="1004">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247"/>
      <c r="AY282" s="239"/>
      <c r="AZ282" s="239"/>
      <c r="BA282" s="239"/>
    </row>
    <row r="283" spans="1:53" s="77" customFormat="1" ht="15" outlineLevel="1" x14ac:dyDescent="0.25">
      <c r="A283" s="237"/>
      <c r="B283" s="238"/>
      <c r="C283" s="248"/>
      <c r="D283" s="248"/>
      <c r="E283" s="248"/>
      <c r="F283" s="256"/>
      <c r="G283" s="748" t="str">
        <f t="shared" si="15"/>
        <v>YYLWNw</v>
      </c>
      <c r="H283" s="1006">
        <v>0</v>
      </c>
      <c r="I283" s="1006">
        <v>0</v>
      </c>
      <c r="J283" s="1006">
        <v>0</v>
      </c>
      <c r="K283" s="1006">
        <v>0</v>
      </c>
      <c r="L283" s="1006">
        <v>0</v>
      </c>
      <c r="M283" s="1006">
        <v>0</v>
      </c>
      <c r="N283" s="1006">
        <v>0</v>
      </c>
      <c r="O283" s="1006">
        <v>0</v>
      </c>
      <c r="P283" s="1006">
        <v>0</v>
      </c>
      <c r="Q283" s="1006">
        <v>0</v>
      </c>
      <c r="S283" s="1003" t="b">
        <v>0</v>
      </c>
      <c r="T283" s="1005" t="str">
        <f t="shared" si="14"/>
        <v>YYLWNw</v>
      </c>
      <c r="U283" s="1004">
        <f>IF($S283,H283/VLOOKUP($M246,CropResidue!$H$74:$L$90,5,FALSE)/VLOOKUP($M246,CropResidue!$H$74:$L$90,4,FALSE)/VLOOKUP($M246,CropResidue!$H$74:$L$90,2,FALSE)*VLOOKUP($M246,CropResidue!$G$133:$H$149,2,FALSE),Crop!H283)</f>
        <v>0</v>
      </c>
      <c r="V283" s="1004">
        <f>IF($S283,I283/VLOOKUP($M246,CropResidue!$H$74:$L$90,5,FALSE)/VLOOKUP($M246,CropResidue!$H$74:$L$90,4,FALSE)/VLOOKUP($M246,CropResidue!$H$74:$L$90,2,FALSE)*VLOOKUP($M246,CropResidue!$G$133:$H$149,2,FALSE),Crop!I283)</f>
        <v>0</v>
      </c>
      <c r="W283" s="1004">
        <f>IF($S283,J283/VLOOKUP($M246,CropResidue!$H$74:$L$90,5,FALSE)/VLOOKUP($M246,CropResidue!$H$74:$L$90,4,FALSE)/VLOOKUP($M246,CropResidue!$H$74:$L$90,2,FALSE)*VLOOKUP($M246,CropResidue!$G$133:$H$149,2,FALSE),Crop!J283)</f>
        <v>0</v>
      </c>
      <c r="X283" s="1004">
        <f>IF($S283,K283/VLOOKUP($M246,CropResidue!$H$74:$L$90,5,FALSE)/VLOOKUP($M246,CropResidue!$H$74:$L$90,4,FALSE)/VLOOKUP($M246,CropResidue!$H$74:$L$90,2,FALSE)*VLOOKUP($M246,CropResidue!$G$133:$H$149,2,FALSE),Crop!K283)</f>
        <v>0</v>
      </c>
      <c r="Y283" s="1004">
        <f>IF($S283,L283/VLOOKUP($M246,CropResidue!$H$74:$L$90,5,FALSE)/VLOOKUP($M246,CropResidue!$H$74:$L$90,4,FALSE)/VLOOKUP($M246,CropResidue!$H$74:$L$90,2,FALSE)*VLOOKUP($M246,CropResidue!$G$133:$H$149,2,FALSE),Crop!L283)</f>
        <v>0</v>
      </c>
      <c r="Z283" s="1004">
        <f>IF($S283,M283/VLOOKUP($M246,CropResidue!$H$74:$L$90,5,FALSE)/VLOOKUP($M246,CropResidue!$H$74:$L$90,4,FALSE)/VLOOKUP($M246,CropResidue!$H$74:$L$90,2,FALSE)*VLOOKUP($M246,CropResidue!$G$133:$H$149,2,FALSE),Crop!M283)</f>
        <v>0</v>
      </c>
      <c r="AA283" s="1004">
        <f>IF($S283,N283/VLOOKUP($M246,CropResidue!$H$74:$L$90,5,FALSE)/VLOOKUP($M246,CropResidue!$H$74:$L$90,4,FALSE)/VLOOKUP($M246,CropResidue!$H$74:$L$90,2,FALSE)*VLOOKUP($M246,CropResidue!$G$133:$H$149,2,FALSE),Crop!N283)</f>
        <v>0</v>
      </c>
      <c r="AB283" s="1004">
        <f>IF($S283,O283/VLOOKUP($M246,CropResidue!$H$74:$L$90,5,FALSE)/VLOOKUP($M246,CropResidue!$H$74:$L$90,4,FALSE)/VLOOKUP($M246,CropResidue!$H$74:$L$90,2,FALSE)*VLOOKUP($M246,CropResidue!$G$133:$H$149,2,FALSE),Crop!O283)</f>
        <v>0</v>
      </c>
      <c r="AC283" s="1004">
        <f>IF($S283,P283/VLOOKUP($M246,CropResidue!$H$74:$L$90,5,FALSE)/VLOOKUP($M246,CropResidue!$H$74:$L$90,4,FALSE)/VLOOKUP($M246,CropResidue!$H$74:$L$90,2,FALSE)*VLOOKUP($M246,CropResidue!$G$133:$H$149,2,FALSE),Crop!P283)</f>
        <v>0</v>
      </c>
      <c r="AD283" s="1004">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247"/>
      <c r="AY283" s="239"/>
      <c r="AZ283" s="239"/>
      <c r="BA283" s="239"/>
    </row>
    <row r="284" spans="1:53" s="77" customFormat="1" ht="15" outlineLevel="1" x14ac:dyDescent="0.25">
      <c r="A284" s="237"/>
      <c r="B284" s="238"/>
      <c r="C284" s="248"/>
      <c r="D284" s="248"/>
      <c r="E284" s="248"/>
      <c r="F284" s="256"/>
      <c r="G284" s="748" t="str">
        <f t="shared" si="15"/>
        <v>YYWLWz</v>
      </c>
      <c r="H284" s="1006">
        <v>0</v>
      </c>
      <c r="I284" s="1006">
        <v>0</v>
      </c>
      <c r="J284" s="1006">
        <v>0</v>
      </c>
      <c r="K284" s="1006">
        <v>0</v>
      </c>
      <c r="L284" s="1006">
        <v>0</v>
      </c>
      <c r="M284" s="1006">
        <v>0</v>
      </c>
      <c r="N284" s="1006">
        <v>0</v>
      </c>
      <c r="O284" s="1006">
        <v>0</v>
      </c>
      <c r="P284" s="1006">
        <v>0</v>
      </c>
      <c r="Q284" s="1006">
        <v>0</v>
      </c>
      <c r="S284" s="1003" t="b">
        <v>0</v>
      </c>
      <c r="T284" s="1005" t="str">
        <f t="shared" si="14"/>
        <v>YYWLWz</v>
      </c>
      <c r="U284" s="1004">
        <f>IF($S284,H284/VLOOKUP($M247,CropResidue!$H$74:$L$90,5,FALSE)/VLOOKUP($M247,CropResidue!$H$74:$L$90,4,FALSE)/VLOOKUP($M247,CropResidue!$H$74:$L$90,2,FALSE)*VLOOKUP($M247,CropResidue!$G$133:$H$149,2,FALSE),Crop!H284)</f>
        <v>0</v>
      </c>
      <c r="V284" s="1004">
        <f>IF($S284,I284/VLOOKUP($M247,CropResidue!$H$74:$L$90,5,FALSE)/VLOOKUP($M247,CropResidue!$H$74:$L$90,4,FALSE)/VLOOKUP($M247,CropResidue!$H$74:$L$90,2,FALSE)*VLOOKUP($M247,CropResidue!$G$133:$H$149,2,FALSE),Crop!I284)</f>
        <v>0</v>
      </c>
      <c r="W284" s="1004">
        <f>IF($S284,J284/VLOOKUP($M247,CropResidue!$H$74:$L$90,5,FALSE)/VLOOKUP($M247,CropResidue!$H$74:$L$90,4,FALSE)/VLOOKUP($M247,CropResidue!$H$74:$L$90,2,FALSE)*VLOOKUP($M247,CropResidue!$G$133:$H$149,2,FALSE),Crop!J284)</f>
        <v>0</v>
      </c>
      <c r="X284" s="1004">
        <f>IF($S284,K284/VLOOKUP($M247,CropResidue!$H$74:$L$90,5,FALSE)/VLOOKUP($M247,CropResidue!$H$74:$L$90,4,FALSE)/VLOOKUP($M247,CropResidue!$H$74:$L$90,2,FALSE)*VLOOKUP($M247,CropResidue!$G$133:$H$149,2,FALSE),Crop!K284)</f>
        <v>0</v>
      </c>
      <c r="Y284" s="1004">
        <f>IF($S284,L284/VLOOKUP($M247,CropResidue!$H$74:$L$90,5,FALSE)/VLOOKUP($M247,CropResidue!$H$74:$L$90,4,FALSE)/VLOOKUP($M247,CropResidue!$H$74:$L$90,2,FALSE)*VLOOKUP($M247,CropResidue!$G$133:$H$149,2,FALSE),Crop!L284)</f>
        <v>0</v>
      </c>
      <c r="Z284" s="1004">
        <f>IF($S284,M284/VLOOKUP($M247,CropResidue!$H$74:$L$90,5,FALSE)/VLOOKUP($M247,CropResidue!$H$74:$L$90,4,FALSE)/VLOOKUP($M247,CropResidue!$H$74:$L$90,2,FALSE)*VLOOKUP($M247,CropResidue!$G$133:$H$149,2,FALSE),Crop!M284)</f>
        <v>0</v>
      </c>
      <c r="AA284" s="1004">
        <f>IF($S284,N284/VLOOKUP($M247,CropResidue!$H$74:$L$90,5,FALSE)/VLOOKUP($M247,CropResidue!$H$74:$L$90,4,FALSE)/VLOOKUP($M247,CropResidue!$H$74:$L$90,2,FALSE)*VLOOKUP($M247,CropResidue!$G$133:$H$149,2,FALSE),Crop!N284)</f>
        <v>0</v>
      </c>
      <c r="AB284" s="1004">
        <f>IF($S284,O284/VLOOKUP($M247,CropResidue!$H$74:$L$90,5,FALSE)/VLOOKUP($M247,CropResidue!$H$74:$L$90,4,FALSE)/VLOOKUP($M247,CropResidue!$H$74:$L$90,2,FALSE)*VLOOKUP($M247,CropResidue!$G$133:$H$149,2,FALSE),Crop!O284)</f>
        <v>0</v>
      </c>
      <c r="AC284" s="1004">
        <f>IF($S284,P284/VLOOKUP($M247,CropResidue!$H$74:$L$90,5,FALSE)/VLOOKUP($M247,CropResidue!$H$74:$L$90,4,FALSE)/VLOOKUP($M247,CropResidue!$H$74:$L$90,2,FALSE)*VLOOKUP($M247,CropResidue!$G$133:$H$149,2,FALSE),Crop!P284)</f>
        <v>0</v>
      </c>
      <c r="AD284" s="1004">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247"/>
      <c r="AY284" s="239"/>
      <c r="AZ284" s="239"/>
      <c r="BA284" s="239"/>
    </row>
    <row r="285" spans="1:53" s="77" customFormat="1" ht="15" outlineLevel="1" x14ac:dyDescent="0.25">
      <c r="A285" s="237"/>
      <c r="B285" s="238"/>
      <c r="C285" s="248"/>
      <c r="D285" s="248"/>
      <c r="E285" s="248"/>
      <c r="F285" s="256"/>
      <c r="G285" s="748" t="str">
        <f t="shared" si="15"/>
        <v>YYNWLw</v>
      </c>
      <c r="H285" s="1006">
        <v>0</v>
      </c>
      <c r="I285" s="1006">
        <v>0</v>
      </c>
      <c r="J285" s="1006">
        <v>0</v>
      </c>
      <c r="K285" s="1006">
        <v>0</v>
      </c>
      <c r="L285" s="1006">
        <v>0</v>
      </c>
      <c r="M285" s="1006">
        <v>0</v>
      </c>
      <c r="N285" s="1006">
        <v>0</v>
      </c>
      <c r="O285" s="1006">
        <v>0</v>
      </c>
      <c r="P285" s="1006">
        <v>0</v>
      </c>
      <c r="Q285" s="1006">
        <v>0</v>
      </c>
      <c r="S285" s="1003" t="b">
        <v>0</v>
      </c>
      <c r="T285" s="1005" t="str">
        <f t="shared" si="14"/>
        <v>YYNWLw</v>
      </c>
      <c r="U285" s="1004">
        <f>IF($S285,H285/VLOOKUP($M248,CropResidue!$H$74:$L$90,5,FALSE)/VLOOKUP($M248,CropResidue!$H$74:$L$90,4,FALSE)/VLOOKUP($M248,CropResidue!$H$74:$L$90,2,FALSE)*VLOOKUP($M248,CropResidue!$G$133:$H$149,2,FALSE),Crop!H285)</f>
        <v>0</v>
      </c>
      <c r="V285" s="1004">
        <f>IF($S285,I285/VLOOKUP($M248,CropResidue!$H$74:$L$90,5,FALSE)/VLOOKUP($M248,CropResidue!$H$74:$L$90,4,FALSE)/VLOOKUP($M248,CropResidue!$H$74:$L$90,2,FALSE)*VLOOKUP($M248,CropResidue!$G$133:$H$149,2,FALSE),Crop!I285)</f>
        <v>0</v>
      </c>
      <c r="W285" s="1004">
        <f>IF($S285,J285/VLOOKUP($M248,CropResidue!$H$74:$L$90,5,FALSE)/VLOOKUP($M248,CropResidue!$H$74:$L$90,4,FALSE)/VLOOKUP($M248,CropResidue!$H$74:$L$90,2,FALSE)*VLOOKUP($M248,CropResidue!$G$133:$H$149,2,FALSE),Crop!J285)</f>
        <v>0</v>
      </c>
      <c r="X285" s="1004">
        <f>IF($S285,K285/VLOOKUP($M248,CropResidue!$H$74:$L$90,5,FALSE)/VLOOKUP($M248,CropResidue!$H$74:$L$90,4,FALSE)/VLOOKUP($M248,CropResidue!$H$74:$L$90,2,FALSE)*VLOOKUP($M248,CropResidue!$G$133:$H$149,2,FALSE),Crop!K285)</f>
        <v>0</v>
      </c>
      <c r="Y285" s="1004">
        <f>IF($S285,L285/VLOOKUP($M248,CropResidue!$H$74:$L$90,5,FALSE)/VLOOKUP($M248,CropResidue!$H$74:$L$90,4,FALSE)/VLOOKUP($M248,CropResidue!$H$74:$L$90,2,FALSE)*VLOOKUP($M248,CropResidue!$G$133:$H$149,2,FALSE),Crop!L285)</f>
        <v>0</v>
      </c>
      <c r="Z285" s="1004">
        <f>IF($S285,M285/VLOOKUP($M248,CropResidue!$H$74:$L$90,5,FALSE)/VLOOKUP($M248,CropResidue!$H$74:$L$90,4,FALSE)/VLOOKUP($M248,CropResidue!$H$74:$L$90,2,FALSE)*VLOOKUP($M248,CropResidue!$G$133:$H$149,2,FALSE),Crop!M285)</f>
        <v>0</v>
      </c>
      <c r="AA285" s="1004">
        <f>IF($S285,N285/VLOOKUP($M248,CropResidue!$H$74:$L$90,5,FALSE)/VLOOKUP($M248,CropResidue!$H$74:$L$90,4,FALSE)/VLOOKUP($M248,CropResidue!$H$74:$L$90,2,FALSE)*VLOOKUP($M248,CropResidue!$G$133:$H$149,2,FALSE),Crop!N285)</f>
        <v>0</v>
      </c>
      <c r="AB285" s="1004">
        <f>IF($S285,O285/VLOOKUP($M248,CropResidue!$H$74:$L$90,5,FALSE)/VLOOKUP($M248,CropResidue!$H$74:$L$90,4,FALSE)/VLOOKUP($M248,CropResidue!$H$74:$L$90,2,FALSE)*VLOOKUP($M248,CropResidue!$G$133:$H$149,2,FALSE),Crop!O285)</f>
        <v>0</v>
      </c>
      <c r="AC285" s="1004">
        <f>IF($S285,P285/VLOOKUP($M248,CropResidue!$H$74:$L$90,5,FALSE)/VLOOKUP($M248,CropResidue!$H$74:$L$90,4,FALSE)/VLOOKUP($M248,CropResidue!$H$74:$L$90,2,FALSE)*VLOOKUP($M248,CropResidue!$G$133:$H$149,2,FALSE),Crop!P285)</f>
        <v>0</v>
      </c>
      <c r="AD285" s="1004">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247"/>
      <c r="AY285" s="239"/>
      <c r="AZ285" s="239"/>
      <c r="BA285" s="239"/>
    </row>
    <row r="286" spans="1:53" s="77" customFormat="1" ht="15" outlineLevel="1" x14ac:dyDescent="0.25">
      <c r="A286" s="237"/>
      <c r="B286" s="238"/>
      <c r="C286" s="248"/>
      <c r="D286" s="248"/>
      <c r="E286" s="248"/>
      <c r="F286" s="256"/>
      <c r="G286" s="748" t="str">
        <f t="shared" si="15"/>
        <v>AYAAAw</v>
      </c>
      <c r="H286" s="1006">
        <v>0</v>
      </c>
      <c r="I286" s="1006">
        <v>0</v>
      </c>
      <c r="J286" s="1006">
        <v>0</v>
      </c>
      <c r="K286" s="1006">
        <v>0</v>
      </c>
      <c r="L286" s="1006">
        <v>0</v>
      </c>
      <c r="M286" s="1006">
        <v>0</v>
      </c>
      <c r="N286" s="1006">
        <v>0</v>
      </c>
      <c r="O286" s="1006">
        <v>0</v>
      </c>
      <c r="P286" s="1006">
        <v>0</v>
      </c>
      <c r="Q286" s="1006">
        <v>0</v>
      </c>
      <c r="S286" s="1003" t="b">
        <v>0</v>
      </c>
      <c r="T286" s="1005" t="str">
        <f t="shared" si="14"/>
        <v>AYAAAw</v>
      </c>
      <c r="U286" s="1004">
        <f>IF($S286,H286/VLOOKUP($M249,CropResidue!$H$74:$L$90,5,FALSE)/VLOOKUP($M249,CropResidue!$H$74:$L$90,4,FALSE)/VLOOKUP($M249,CropResidue!$H$74:$L$90,2,FALSE)*VLOOKUP($M249,CropResidue!$G$133:$H$149,2,FALSE),Crop!H286)</f>
        <v>0</v>
      </c>
      <c r="V286" s="1004">
        <f>IF($S286,I286/VLOOKUP($M249,CropResidue!$H$74:$L$90,5,FALSE)/VLOOKUP($M249,CropResidue!$H$74:$L$90,4,FALSE)/VLOOKUP($M249,CropResidue!$H$74:$L$90,2,FALSE)*VLOOKUP($M249,CropResidue!$G$133:$H$149,2,FALSE),Crop!I286)</f>
        <v>0</v>
      </c>
      <c r="W286" s="1004">
        <f>IF($S286,J286/VLOOKUP($M249,CropResidue!$H$74:$L$90,5,FALSE)/VLOOKUP($M249,CropResidue!$H$74:$L$90,4,FALSE)/VLOOKUP($M249,CropResidue!$H$74:$L$90,2,FALSE)*VLOOKUP($M249,CropResidue!$G$133:$H$149,2,FALSE),Crop!J286)</f>
        <v>0</v>
      </c>
      <c r="X286" s="1004">
        <f>IF($S286,K286/VLOOKUP($M249,CropResidue!$H$74:$L$90,5,FALSE)/VLOOKUP($M249,CropResidue!$H$74:$L$90,4,FALSE)/VLOOKUP($M249,CropResidue!$H$74:$L$90,2,FALSE)*VLOOKUP($M249,CropResidue!$G$133:$H$149,2,FALSE),Crop!K286)</f>
        <v>0</v>
      </c>
      <c r="Y286" s="1004">
        <f>IF($S286,L286/VLOOKUP($M249,CropResidue!$H$74:$L$90,5,FALSE)/VLOOKUP($M249,CropResidue!$H$74:$L$90,4,FALSE)/VLOOKUP($M249,CropResidue!$H$74:$L$90,2,FALSE)*VLOOKUP($M249,CropResidue!$G$133:$H$149,2,FALSE),Crop!L286)</f>
        <v>0</v>
      </c>
      <c r="Z286" s="1004">
        <f>IF($S286,M286/VLOOKUP($M249,CropResidue!$H$74:$L$90,5,FALSE)/VLOOKUP($M249,CropResidue!$H$74:$L$90,4,FALSE)/VLOOKUP($M249,CropResidue!$H$74:$L$90,2,FALSE)*VLOOKUP($M249,CropResidue!$G$133:$H$149,2,FALSE),Crop!M286)</f>
        <v>0</v>
      </c>
      <c r="AA286" s="1004">
        <f>IF($S286,N286/VLOOKUP($M249,CropResidue!$H$74:$L$90,5,FALSE)/VLOOKUP($M249,CropResidue!$H$74:$L$90,4,FALSE)/VLOOKUP($M249,CropResidue!$H$74:$L$90,2,FALSE)*VLOOKUP($M249,CropResidue!$G$133:$H$149,2,FALSE),Crop!N286)</f>
        <v>0</v>
      </c>
      <c r="AB286" s="1004">
        <f>IF($S286,O286/VLOOKUP($M249,CropResidue!$H$74:$L$90,5,FALSE)/VLOOKUP($M249,CropResidue!$H$74:$L$90,4,FALSE)/VLOOKUP($M249,CropResidue!$H$74:$L$90,2,FALSE)*VLOOKUP($M249,CropResidue!$G$133:$H$149,2,FALSE),Crop!O286)</f>
        <v>0</v>
      </c>
      <c r="AC286" s="1004">
        <f>IF($S286,P286/VLOOKUP($M249,CropResidue!$H$74:$L$90,5,FALSE)/VLOOKUP($M249,CropResidue!$H$74:$L$90,4,FALSE)/VLOOKUP($M249,CropResidue!$H$74:$L$90,2,FALSE)*VLOOKUP($M249,CropResidue!$G$133:$H$149,2,FALSE),Crop!P286)</f>
        <v>0</v>
      </c>
      <c r="AD286" s="1004">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247"/>
      <c r="AY286" s="239"/>
      <c r="AZ286" s="239"/>
      <c r="BA286" s="239"/>
    </row>
    <row r="287" spans="1:53" s="77" customFormat="1" ht="15" outlineLevel="1" x14ac:dyDescent="0.25">
      <c r="A287" s="237"/>
      <c r="B287" s="238"/>
      <c r="C287" s="248"/>
      <c r="D287" s="248"/>
      <c r="E287" s="248"/>
      <c r="F287" s="256"/>
      <c r="G287" s="748" t="str">
        <f t="shared" si="15"/>
        <v>AAWAAa</v>
      </c>
      <c r="H287" s="1006">
        <v>0</v>
      </c>
      <c r="I287" s="1006">
        <v>0</v>
      </c>
      <c r="J287" s="1006">
        <v>0</v>
      </c>
      <c r="K287" s="1006">
        <v>0</v>
      </c>
      <c r="L287" s="1006">
        <v>0</v>
      </c>
      <c r="M287" s="1006">
        <v>0</v>
      </c>
      <c r="N287" s="1006">
        <v>0</v>
      </c>
      <c r="O287" s="1006">
        <v>0</v>
      </c>
      <c r="P287" s="1006">
        <v>0</v>
      </c>
      <c r="Q287" s="1006">
        <v>0</v>
      </c>
      <c r="S287" s="1003" t="b">
        <v>0</v>
      </c>
      <c r="T287" s="1005" t="str">
        <f t="shared" si="14"/>
        <v>AAWAAa</v>
      </c>
      <c r="U287" s="1004">
        <f>IF($S287,H287/VLOOKUP($M250,CropResidue!$H$74:$L$90,5,FALSE)/VLOOKUP($M250,CropResidue!$H$74:$L$90,4,FALSE)/VLOOKUP($M250,CropResidue!$H$74:$L$90,2,FALSE)*VLOOKUP($M250,CropResidue!$G$133:$H$149,2,FALSE),Crop!H287)</f>
        <v>0</v>
      </c>
      <c r="V287" s="1004">
        <f>IF($S287,I287/VLOOKUP($M250,CropResidue!$H$74:$L$90,5,FALSE)/VLOOKUP($M250,CropResidue!$H$74:$L$90,4,FALSE)/VLOOKUP($M250,CropResidue!$H$74:$L$90,2,FALSE)*VLOOKUP($M250,CropResidue!$G$133:$H$149,2,FALSE),Crop!I287)</f>
        <v>0</v>
      </c>
      <c r="W287" s="1004">
        <f>IF($S287,J287/VLOOKUP($M250,CropResidue!$H$74:$L$90,5,FALSE)/VLOOKUP($M250,CropResidue!$H$74:$L$90,4,FALSE)/VLOOKUP($M250,CropResidue!$H$74:$L$90,2,FALSE)*VLOOKUP($M250,CropResidue!$G$133:$H$149,2,FALSE),Crop!J287)</f>
        <v>0</v>
      </c>
      <c r="X287" s="1004">
        <f>IF($S287,K287/VLOOKUP($M250,CropResidue!$H$74:$L$90,5,FALSE)/VLOOKUP($M250,CropResidue!$H$74:$L$90,4,FALSE)/VLOOKUP($M250,CropResidue!$H$74:$L$90,2,FALSE)*VLOOKUP($M250,CropResidue!$G$133:$H$149,2,FALSE),Crop!K287)</f>
        <v>0</v>
      </c>
      <c r="Y287" s="1004">
        <f>IF($S287,L287/VLOOKUP($M250,CropResidue!$H$74:$L$90,5,FALSE)/VLOOKUP($M250,CropResidue!$H$74:$L$90,4,FALSE)/VLOOKUP($M250,CropResidue!$H$74:$L$90,2,FALSE)*VLOOKUP($M250,CropResidue!$G$133:$H$149,2,FALSE),Crop!L287)</f>
        <v>0</v>
      </c>
      <c r="Z287" s="1004">
        <f>IF($S287,M287/VLOOKUP($M250,CropResidue!$H$74:$L$90,5,FALSE)/VLOOKUP($M250,CropResidue!$H$74:$L$90,4,FALSE)/VLOOKUP($M250,CropResidue!$H$74:$L$90,2,FALSE)*VLOOKUP($M250,CropResidue!$G$133:$H$149,2,FALSE),Crop!M287)</f>
        <v>0</v>
      </c>
      <c r="AA287" s="1004">
        <f>IF($S287,N287/VLOOKUP($M250,CropResidue!$H$74:$L$90,5,FALSE)/VLOOKUP($M250,CropResidue!$H$74:$L$90,4,FALSE)/VLOOKUP($M250,CropResidue!$H$74:$L$90,2,FALSE)*VLOOKUP($M250,CropResidue!$G$133:$H$149,2,FALSE),Crop!N287)</f>
        <v>0</v>
      </c>
      <c r="AB287" s="1004">
        <f>IF($S287,O287/VLOOKUP($M250,CropResidue!$H$74:$L$90,5,FALSE)/VLOOKUP($M250,CropResidue!$H$74:$L$90,4,FALSE)/VLOOKUP($M250,CropResidue!$H$74:$L$90,2,FALSE)*VLOOKUP($M250,CropResidue!$G$133:$H$149,2,FALSE),Crop!O287)</f>
        <v>0</v>
      </c>
      <c r="AC287" s="1004">
        <f>IF($S287,P287/VLOOKUP($M250,CropResidue!$H$74:$L$90,5,FALSE)/VLOOKUP($M250,CropResidue!$H$74:$L$90,4,FALSE)/VLOOKUP($M250,CropResidue!$H$74:$L$90,2,FALSE)*VLOOKUP($M250,CropResidue!$G$133:$H$149,2,FALSE),Crop!P287)</f>
        <v>0</v>
      </c>
      <c r="AD287" s="1004">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247"/>
      <c r="AY287" s="239"/>
      <c r="AZ287" s="239"/>
      <c r="BA287" s="239"/>
    </row>
    <row r="288" spans="1:53" s="77" customFormat="1" ht="15" outlineLevel="1" x14ac:dyDescent="0.25">
      <c r="A288" s="237"/>
      <c r="B288" s="238"/>
      <c r="C288" s="248"/>
      <c r="D288" s="248"/>
      <c r="E288" s="248"/>
      <c r="F288" s="256"/>
      <c r="G288" s="748" t="str">
        <f t="shared" si="15"/>
        <v>AAAWAa</v>
      </c>
      <c r="H288" s="1006">
        <v>0</v>
      </c>
      <c r="I288" s="1006">
        <v>0</v>
      </c>
      <c r="J288" s="1006">
        <v>0</v>
      </c>
      <c r="K288" s="1006">
        <v>0</v>
      </c>
      <c r="L288" s="1006">
        <v>0</v>
      </c>
      <c r="M288" s="1006">
        <v>0</v>
      </c>
      <c r="N288" s="1006">
        <v>0</v>
      </c>
      <c r="O288" s="1006">
        <v>0</v>
      </c>
      <c r="P288" s="1006">
        <v>0</v>
      </c>
      <c r="Q288" s="1006">
        <v>0</v>
      </c>
      <c r="S288" s="1003" t="b">
        <v>0</v>
      </c>
      <c r="T288" s="1005" t="str">
        <f t="shared" si="14"/>
        <v>AAAWAa</v>
      </c>
      <c r="U288" s="1004">
        <f>IF($S288,H288/VLOOKUP($M251,CropResidue!$H$74:$L$90,5,FALSE)/VLOOKUP($M251,CropResidue!$H$74:$L$90,4,FALSE)/VLOOKUP($M251,CropResidue!$H$74:$L$90,2,FALSE)*VLOOKUP($M251,CropResidue!$G$133:$H$149,2,FALSE),Crop!H288)</f>
        <v>0</v>
      </c>
      <c r="V288" s="1004">
        <f>IF($S288,I288/VLOOKUP($M251,CropResidue!$H$74:$L$90,5,FALSE)/VLOOKUP($M251,CropResidue!$H$74:$L$90,4,FALSE)/VLOOKUP($M251,CropResidue!$H$74:$L$90,2,FALSE)*VLOOKUP($M251,CropResidue!$G$133:$H$149,2,FALSE),Crop!I288)</f>
        <v>0</v>
      </c>
      <c r="W288" s="1004">
        <f>IF($S288,J288/VLOOKUP($M251,CropResidue!$H$74:$L$90,5,FALSE)/VLOOKUP($M251,CropResidue!$H$74:$L$90,4,FALSE)/VLOOKUP($M251,CropResidue!$H$74:$L$90,2,FALSE)*VLOOKUP($M251,CropResidue!$G$133:$H$149,2,FALSE),Crop!J288)</f>
        <v>0</v>
      </c>
      <c r="X288" s="1004">
        <f>IF($S288,K288/VLOOKUP($M251,CropResidue!$H$74:$L$90,5,FALSE)/VLOOKUP($M251,CropResidue!$H$74:$L$90,4,FALSE)/VLOOKUP($M251,CropResidue!$H$74:$L$90,2,FALSE)*VLOOKUP($M251,CropResidue!$G$133:$H$149,2,FALSE),Crop!K288)</f>
        <v>0</v>
      </c>
      <c r="Y288" s="1004">
        <f>IF($S288,L288/VLOOKUP($M251,CropResidue!$H$74:$L$90,5,FALSE)/VLOOKUP($M251,CropResidue!$H$74:$L$90,4,FALSE)/VLOOKUP($M251,CropResidue!$H$74:$L$90,2,FALSE)*VLOOKUP($M251,CropResidue!$G$133:$H$149,2,FALSE),Crop!L288)</f>
        <v>0</v>
      </c>
      <c r="Z288" s="1004">
        <f>IF($S288,M288/VLOOKUP($M251,CropResidue!$H$74:$L$90,5,FALSE)/VLOOKUP($M251,CropResidue!$H$74:$L$90,4,FALSE)/VLOOKUP($M251,CropResidue!$H$74:$L$90,2,FALSE)*VLOOKUP($M251,CropResidue!$G$133:$H$149,2,FALSE),Crop!M288)</f>
        <v>0</v>
      </c>
      <c r="AA288" s="1004">
        <f>IF($S288,N288/VLOOKUP($M251,CropResidue!$H$74:$L$90,5,FALSE)/VLOOKUP($M251,CropResidue!$H$74:$L$90,4,FALSE)/VLOOKUP($M251,CropResidue!$H$74:$L$90,2,FALSE)*VLOOKUP($M251,CropResidue!$G$133:$H$149,2,FALSE),Crop!N288)</f>
        <v>0</v>
      </c>
      <c r="AB288" s="1004">
        <f>IF($S288,O288/VLOOKUP($M251,CropResidue!$H$74:$L$90,5,FALSE)/VLOOKUP($M251,CropResidue!$H$74:$L$90,4,FALSE)/VLOOKUP($M251,CropResidue!$H$74:$L$90,2,FALSE)*VLOOKUP($M251,CropResidue!$G$133:$H$149,2,FALSE),Crop!O288)</f>
        <v>0</v>
      </c>
      <c r="AC288" s="1004">
        <f>IF($S288,P288/VLOOKUP($M251,CropResidue!$H$74:$L$90,5,FALSE)/VLOOKUP($M251,CropResidue!$H$74:$L$90,4,FALSE)/VLOOKUP($M251,CropResidue!$H$74:$L$90,2,FALSE)*VLOOKUP($M251,CropResidue!$G$133:$H$149,2,FALSE),Crop!P288)</f>
        <v>0</v>
      </c>
      <c r="AD288" s="1004">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247"/>
      <c r="AY288" s="239"/>
      <c r="AZ288" s="239"/>
      <c r="BA288" s="239"/>
    </row>
    <row r="289" spans="1:53" s="77" customFormat="1" ht="15" outlineLevel="1" x14ac:dyDescent="0.25">
      <c r="A289" s="237"/>
      <c r="B289" s="238"/>
      <c r="C289" s="248"/>
      <c r="D289" s="248"/>
      <c r="E289" s="248"/>
      <c r="F289" s="256"/>
      <c r="G289" s="748" t="str">
        <f t="shared" si="15"/>
        <v>YAAAWa</v>
      </c>
      <c r="H289" s="1006">
        <v>0</v>
      </c>
      <c r="I289" s="1006">
        <v>0</v>
      </c>
      <c r="J289" s="1006">
        <v>0</v>
      </c>
      <c r="K289" s="1006">
        <v>0</v>
      </c>
      <c r="L289" s="1006">
        <v>0</v>
      </c>
      <c r="M289" s="1006">
        <v>0</v>
      </c>
      <c r="N289" s="1006">
        <v>0</v>
      </c>
      <c r="O289" s="1006">
        <v>0</v>
      </c>
      <c r="P289" s="1006">
        <v>0</v>
      </c>
      <c r="Q289" s="1006">
        <v>0</v>
      </c>
      <c r="S289" s="1003" t="b">
        <v>0</v>
      </c>
      <c r="T289" s="1005" t="str">
        <f t="shared" si="14"/>
        <v>YAAAWa</v>
      </c>
      <c r="U289" s="1004">
        <f>IF($S289,H289/VLOOKUP($M252,CropResidue!$H$74:$L$90,5,FALSE)/VLOOKUP($M252,CropResidue!$H$74:$L$90,4,FALSE)/VLOOKUP($M252,CropResidue!$H$74:$L$90,2,FALSE)*VLOOKUP($M252,CropResidue!$G$133:$H$149,2,FALSE),Crop!H289)</f>
        <v>0</v>
      </c>
      <c r="V289" s="1004">
        <f>IF($S289,I289/VLOOKUP($M252,CropResidue!$H$74:$L$90,5,FALSE)/VLOOKUP($M252,CropResidue!$H$74:$L$90,4,FALSE)/VLOOKUP($M252,CropResidue!$H$74:$L$90,2,FALSE)*VLOOKUP($M252,CropResidue!$G$133:$H$149,2,FALSE),Crop!I289)</f>
        <v>0</v>
      </c>
      <c r="W289" s="1004">
        <f>IF($S289,J289/VLOOKUP($M252,CropResidue!$H$74:$L$90,5,FALSE)/VLOOKUP($M252,CropResidue!$H$74:$L$90,4,FALSE)/VLOOKUP($M252,CropResidue!$H$74:$L$90,2,FALSE)*VLOOKUP($M252,CropResidue!$G$133:$H$149,2,FALSE),Crop!J289)</f>
        <v>0</v>
      </c>
      <c r="X289" s="1004">
        <f>IF($S289,K289/VLOOKUP($M252,CropResidue!$H$74:$L$90,5,FALSE)/VLOOKUP($M252,CropResidue!$H$74:$L$90,4,FALSE)/VLOOKUP($M252,CropResidue!$H$74:$L$90,2,FALSE)*VLOOKUP($M252,CropResidue!$G$133:$H$149,2,FALSE),Crop!K289)</f>
        <v>0</v>
      </c>
      <c r="Y289" s="1004">
        <f>IF($S289,L289/VLOOKUP($M252,CropResidue!$H$74:$L$90,5,FALSE)/VLOOKUP($M252,CropResidue!$H$74:$L$90,4,FALSE)/VLOOKUP($M252,CropResidue!$H$74:$L$90,2,FALSE)*VLOOKUP($M252,CropResidue!$G$133:$H$149,2,FALSE),Crop!L289)</f>
        <v>0</v>
      </c>
      <c r="Z289" s="1004">
        <f>IF($S289,M289/VLOOKUP($M252,CropResidue!$H$74:$L$90,5,FALSE)/VLOOKUP($M252,CropResidue!$H$74:$L$90,4,FALSE)/VLOOKUP($M252,CropResidue!$H$74:$L$90,2,FALSE)*VLOOKUP($M252,CropResidue!$G$133:$H$149,2,FALSE),Crop!M289)</f>
        <v>0</v>
      </c>
      <c r="AA289" s="1004">
        <f>IF($S289,N289/VLOOKUP($M252,CropResidue!$H$74:$L$90,5,FALSE)/VLOOKUP($M252,CropResidue!$H$74:$L$90,4,FALSE)/VLOOKUP($M252,CropResidue!$H$74:$L$90,2,FALSE)*VLOOKUP($M252,CropResidue!$G$133:$H$149,2,FALSE),Crop!N289)</f>
        <v>0</v>
      </c>
      <c r="AB289" s="1004">
        <f>IF($S289,O289/VLOOKUP($M252,CropResidue!$H$74:$L$90,5,FALSE)/VLOOKUP($M252,CropResidue!$H$74:$L$90,4,FALSE)/VLOOKUP($M252,CropResidue!$H$74:$L$90,2,FALSE)*VLOOKUP($M252,CropResidue!$G$133:$H$149,2,FALSE),Crop!O289)</f>
        <v>0</v>
      </c>
      <c r="AC289" s="1004">
        <f>IF($S289,P289/VLOOKUP($M252,CropResidue!$H$74:$L$90,5,FALSE)/VLOOKUP($M252,CropResidue!$H$74:$L$90,4,FALSE)/VLOOKUP($M252,CropResidue!$H$74:$L$90,2,FALSE)*VLOOKUP($M252,CropResidue!$G$133:$H$149,2,FALSE),Crop!P289)</f>
        <v>0</v>
      </c>
      <c r="AD289" s="1004">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247"/>
      <c r="AY289" s="239"/>
      <c r="AZ289" s="239"/>
      <c r="BA289" s="239"/>
    </row>
    <row r="290" spans="1:53" s="77" customFormat="1" ht="15" outlineLevel="1" x14ac:dyDescent="0.25">
      <c r="A290" s="237"/>
      <c r="B290" s="238"/>
      <c r="C290" s="248"/>
      <c r="D290" s="248"/>
      <c r="E290" s="248"/>
      <c r="F290" s="256"/>
      <c r="G290" s="748" t="str">
        <f t="shared" si="15"/>
        <v>YAAANw</v>
      </c>
      <c r="H290" s="1006">
        <v>0</v>
      </c>
      <c r="I290" s="1006">
        <v>0</v>
      </c>
      <c r="J290" s="1006">
        <v>0</v>
      </c>
      <c r="K290" s="1006">
        <v>0</v>
      </c>
      <c r="L290" s="1006">
        <v>0</v>
      </c>
      <c r="M290" s="1006">
        <v>0</v>
      </c>
      <c r="N290" s="1006">
        <v>0</v>
      </c>
      <c r="O290" s="1006">
        <v>0</v>
      </c>
      <c r="P290" s="1006">
        <v>0</v>
      </c>
      <c r="Q290" s="1006">
        <v>0</v>
      </c>
      <c r="S290" s="1003" t="b">
        <v>0</v>
      </c>
      <c r="T290" s="1005" t="str">
        <f t="shared" si="14"/>
        <v>YAAANw</v>
      </c>
      <c r="U290" s="1004">
        <f>IF($S290,H290/VLOOKUP($M253,CropResidue!$H$74:$L$90,5,FALSE)/VLOOKUP($M253,CropResidue!$H$74:$L$90,4,FALSE)/VLOOKUP($M253,CropResidue!$H$74:$L$90,2,FALSE)*VLOOKUP($M253,CropResidue!$G$133:$H$149,2,FALSE),Crop!H290)</f>
        <v>0</v>
      </c>
      <c r="V290" s="1004">
        <f>IF($S290,I290/VLOOKUP($M253,CropResidue!$H$74:$L$90,5,FALSE)/VLOOKUP($M253,CropResidue!$H$74:$L$90,4,FALSE)/VLOOKUP($M253,CropResidue!$H$74:$L$90,2,FALSE)*VLOOKUP($M253,CropResidue!$G$133:$H$149,2,FALSE),Crop!I290)</f>
        <v>0</v>
      </c>
      <c r="W290" s="1004">
        <f>IF($S290,J290/VLOOKUP($M253,CropResidue!$H$74:$L$90,5,FALSE)/VLOOKUP($M253,CropResidue!$H$74:$L$90,4,FALSE)/VLOOKUP($M253,CropResidue!$H$74:$L$90,2,FALSE)*VLOOKUP($M253,CropResidue!$G$133:$H$149,2,FALSE),Crop!J290)</f>
        <v>0</v>
      </c>
      <c r="X290" s="1004">
        <f>IF($S290,K290/VLOOKUP($M253,CropResidue!$H$74:$L$90,5,FALSE)/VLOOKUP($M253,CropResidue!$H$74:$L$90,4,FALSE)/VLOOKUP($M253,CropResidue!$H$74:$L$90,2,FALSE)*VLOOKUP($M253,CropResidue!$G$133:$H$149,2,FALSE),Crop!K290)</f>
        <v>0</v>
      </c>
      <c r="Y290" s="1004">
        <f>IF($S290,L290/VLOOKUP($M253,CropResidue!$H$74:$L$90,5,FALSE)/VLOOKUP($M253,CropResidue!$H$74:$L$90,4,FALSE)/VLOOKUP($M253,CropResidue!$H$74:$L$90,2,FALSE)*VLOOKUP($M253,CropResidue!$G$133:$H$149,2,FALSE),Crop!L290)</f>
        <v>0</v>
      </c>
      <c r="Z290" s="1004">
        <f>IF($S290,M290/VLOOKUP($M253,CropResidue!$H$74:$L$90,5,FALSE)/VLOOKUP($M253,CropResidue!$H$74:$L$90,4,FALSE)/VLOOKUP($M253,CropResidue!$H$74:$L$90,2,FALSE)*VLOOKUP($M253,CropResidue!$G$133:$H$149,2,FALSE),Crop!M290)</f>
        <v>0</v>
      </c>
      <c r="AA290" s="1004">
        <f>IF($S290,N290/VLOOKUP($M253,CropResidue!$H$74:$L$90,5,FALSE)/VLOOKUP($M253,CropResidue!$H$74:$L$90,4,FALSE)/VLOOKUP($M253,CropResidue!$H$74:$L$90,2,FALSE)*VLOOKUP($M253,CropResidue!$G$133:$H$149,2,FALSE),Crop!N290)</f>
        <v>0</v>
      </c>
      <c r="AB290" s="1004">
        <f>IF($S290,O290/VLOOKUP($M253,CropResidue!$H$74:$L$90,5,FALSE)/VLOOKUP($M253,CropResidue!$H$74:$L$90,4,FALSE)/VLOOKUP($M253,CropResidue!$H$74:$L$90,2,FALSE)*VLOOKUP($M253,CropResidue!$G$133:$H$149,2,FALSE),Crop!O290)</f>
        <v>0</v>
      </c>
      <c r="AC290" s="1004">
        <f>IF($S290,P290/VLOOKUP($M253,CropResidue!$H$74:$L$90,5,FALSE)/VLOOKUP($M253,CropResidue!$H$74:$L$90,4,FALSE)/VLOOKUP($M253,CropResidue!$H$74:$L$90,2,FALSE)*VLOOKUP($M253,CropResidue!$G$133:$H$149,2,FALSE),Crop!P290)</f>
        <v>0</v>
      </c>
      <c r="AD290" s="1004">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247"/>
      <c r="AY290" s="239"/>
      <c r="AZ290" s="239"/>
      <c r="BA290" s="239"/>
    </row>
    <row r="291" spans="1:53" s="77" customFormat="1" ht="15" outlineLevel="1" x14ac:dyDescent="0.25">
      <c r="A291" s="237"/>
      <c r="B291" s="238"/>
      <c r="C291" s="248"/>
      <c r="D291" s="248"/>
      <c r="E291" s="248"/>
      <c r="F291" s="256"/>
      <c r="G291" s="748" t="str">
        <f t="shared" si="15"/>
        <v>AYAAAz</v>
      </c>
      <c r="H291" s="1006">
        <v>0</v>
      </c>
      <c r="I291" s="1006">
        <v>0</v>
      </c>
      <c r="J291" s="1006">
        <v>0</v>
      </c>
      <c r="K291" s="1006">
        <v>0</v>
      </c>
      <c r="L291" s="1006">
        <v>0</v>
      </c>
      <c r="M291" s="1006">
        <v>0</v>
      </c>
      <c r="N291" s="1006">
        <v>0</v>
      </c>
      <c r="O291" s="1006">
        <v>0</v>
      </c>
      <c r="P291" s="1006">
        <v>0</v>
      </c>
      <c r="Q291" s="1006">
        <v>0</v>
      </c>
      <c r="S291" s="1003" t="b">
        <v>0</v>
      </c>
      <c r="T291" s="1005" t="str">
        <f t="shared" si="14"/>
        <v>AYAAAz</v>
      </c>
      <c r="U291" s="1004">
        <f>IF($S291,H291/VLOOKUP($M254,CropResidue!$H$74:$L$90,5,FALSE)/VLOOKUP($M254,CropResidue!$H$74:$L$90,4,FALSE)/VLOOKUP($M254,CropResidue!$H$74:$L$90,2,FALSE)*VLOOKUP($M254,CropResidue!$G$133:$H$149,2,FALSE),Crop!H291)</f>
        <v>0</v>
      </c>
      <c r="V291" s="1004">
        <f>IF($S291,I291/VLOOKUP($M254,CropResidue!$H$74:$L$90,5,FALSE)/VLOOKUP($M254,CropResidue!$H$74:$L$90,4,FALSE)/VLOOKUP($M254,CropResidue!$H$74:$L$90,2,FALSE)*VLOOKUP($M254,CropResidue!$G$133:$H$149,2,FALSE),Crop!I291)</f>
        <v>0</v>
      </c>
      <c r="W291" s="1004">
        <f>IF($S291,J291/VLOOKUP($M254,CropResidue!$H$74:$L$90,5,FALSE)/VLOOKUP($M254,CropResidue!$H$74:$L$90,4,FALSE)/VLOOKUP($M254,CropResidue!$H$74:$L$90,2,FALSE)*VLOOKUP($M254,CropResidue!$G$133:$H$149,2,FALSE),Crop!J291)</f>
        <v>0</v>
      </c>
      <c r="X291" s="1004">
        <f>IF($S291,K291/VLOOKUP($M254,CropResidue!$H$74:$L$90,5,FALSE)/VLOOKUP($M254,CropResidue!$H$74:$L$90,4,FALSE)/VLOOKUP($M254,CropResidue!$H$74:$L$90,2,FALSE)*VLOOKUP($M254,CropResidue!$G$133:$H$149,2,FALSE),Crop!K291)</f>
        <v>0</v>
      </c>
      <c r="Y291" s="1004">
        <f>IF($S291,L291/VLOOKUP($M254,CropResidue!$H$74:$L$90,5,FALSE)/VLOOKUP($M254,CropResidue!$H$74:$L$90,4,FALSE)/VLOOKUP($M254,CropResidue!$H$74:$L$90,2,FALSE)*VLOOKUP($M254,CropResidue!$G$133:$H$149,2,FALSE),Crop!L291)</f>
        <v>0</v>
      </c>
      <c r="Z291" s="1004">
        <f>IF($S291,M291/VLOOKUP($M254,CropResidue!$H$74:$L$90,5,FALSE)/VLOOKUP($M254,CropResidue!$H$74:$L$90,4,FALSE)/VLOOKUP($M254,CropResidue!$H$74:$L$90,2,FALSE)*VLOOKUP($M254,CropResidue!$G$133:$H$149,2,FALSE),Crop!M291)</f>
        <v>0</v>
      </c>
      <c r="AA291" s="1004">
        <f>IF($S291,N291/VLOOKUP($M254,CropResidue!$H$74:$L$90,5,FALSE)/VLOOKUP($M254,CropResidue!$H$74:$L$90,4,FALSE)/VLOOKUP($M254,CropResidue!$H$74:$L$90,2,FALSE)*VLOOKUP($M254,CropResidue!$G$133:$H$149,2,FALSE),Crop!N291)</f>
        <v>0</v>
      </c>
      <c r="AB291" s="1004">
        <f>IF($S291,O291/VLOOKUP($M254,CropResidue!$H$74:$L$90,5,FALSE)/VLOOKUP($M254,CropResidue!$H$74:$L$90,4,FALSE)/VLOOKUP($M254,CropResidue!$H$74:$L$90,2,FALSE)*VLOOKUP($M254,CropResidue!$G$133:$H$149,2,FALSE),Crop!O291)</f>
        <v>0</v>
      </c>
      <c r="AC291" s="1004">
        <f>IF($S291,P291/VLOOKUP($M254,CropResidue!$H$74:$L$90,5,FALSE)/VLOOKUP($M254,CropResidue!$H$74:$L$90,4,FALSE)/VLOOKUP($M254,CropResidue!$H$74:$L$90,2,FALSE)*VLOOKUP($M254,CropResidue!$G$133:$H$149,2,FALSE),Crop!P291)</f>
        <v>0</v>
      </c>
      <c r="AD291" s="1004">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247"/>
      <c r="AY291" s="239"/>
      <c r="AZ291" s="239"/>
      <c r="BA291" s="239"/>
    </row>
    <row r="292" spans="1:53" s="77" customFormat="1" ht="15" outlineLevel="1" x14ac:dyDescent="0.25">
      <c r="A292" s="237"/>
      <c r="B292" s="238"/>
      <c r="C292" s="248"/>
      <c r="D292" s="248"/>
      <c r="E292" s="248"/>
      <c r="F292" s="256"/>
      <c r="G292" s="748" t="str">
        <f t="shared" si="15"/>
        <v>AYWAAa</v>
      </c>
      <c r="H292" s="1006">
        <v>0</v>
      </c>
      <c r="I292" s="1006">
        <v>0</v>
      </c>
      <c r="J292" s="1006">
        <v>0</v>
      </c>
      <c r="K292" s="1006">
        <v>0</v>
      </c>
      <c r="L292" s="1006">
        <v>0</v>
      </c>
      <c r="M292" s="1006">
        <v>0</v>
      </c>
      <c r="N292" s="1006">
        <v>0</v>
      </c>
      <c r="O292" s="1006">
        <v>0</v>
      </c>
      <c r="P292" s="1006">
        <v>0</v>
      </c>
      <c r="Q292" s="1006">
        <v>0</v>
      </c>
      <c r="S292" s="1003" t="b">
        <v>0</v>
      </c>
      <c r="T292" s="1005" t="str">
        <f t="shared" si="14"/>
        <v>AYWAAa</v>
      </c>
      <c r="U292" s="1004">
        <f>IF($S292,H292/VLOOKUP($M255,CropResidue!$H$74:$L$90,5,FALSE)/VLOOKUP($M255,CropResidue!$H$74:$L$90,4,FALSE)/VLOOKUP($M255,CropResidue!$H$74:$L$90,2,FALSE)*VLOOKUP($M255,CropResidue!$G$133:$H$149,2,FALSE),Crop!H292)</f>
        <v>0</v>
      </c>
      <c r="V292" s="1004">
        <f>IF($S292,I292/VLOOKUP($M255,CropResidue!$H$74:$L$90,5,FALSE)/VLOOKUP($M255,CropResidue!$H$74:$L$90,4,FALSE)/VLOOKUP($M255,CropResidue!$H$74:$L$90,2,FALSE)*VLOOKUP($M255,CropResidue!$G$133:$H$149,2,FALSE),Crop!I292)</f>
        <v>0</v>
      </c>
      <c r="W292" s="1004">
        <f>IF($S292,J292/VLOOKUP($M255,CropResidue!$H$74:$L$90,5,FALSE)/VLOOKUP($M255,CropResidue!$H$74:$L$90,4,FALSE)/VLOOKUP($M255,CropResidue!$H$74:$L$90,2,FALSE)*VLOOKUP($M255,CropResidue!$G$133:$H$149,2,FALSE),Crop!J292)</f>
        <v>0</v>
      </c>
      <c r="X292" s="1004">
        <f>IF($S292,K292/VLOOKUP($M255,CropResidue!$H$74:$L$90,5,FALSE)/VLOOKUP($M255,CropResidue!$H$74:$L$90,4,FALSE)/VLOOKUP($M255,CropResidue!$H$74:$L$90,2,FALSE)*VLOOKUP($M255,CropResidue!$G$133:$H$149,2,FALSE),Crop!K292)</f>
        <v>0</v>
      </c>
      <c r="Y292" s="1004">
        <f>IF($S292,L292/VLOOKUP($M255,CropResidue!$H$74:$L$90,5,FALSE)/VLOOKUP($M255,CropResidue!$H$74:$L$90,4,FALSE)/VLOOKUP($M255,CropResidue!$H$74:$L$90,2,FALSE)*VLOOKUP($M255,CropResidue!$G$133:$H$149,2,FALSE),Crop!L292)</f>
        <v>0</v>
      </c>
      <c r="Z292" s="1004">
        <f>IF($S292,M292/VLOOKUP($M255,CropResidue!$H$74:$L$90,5,FALSE)/VLOOKUP($M255,CropResidue!$H$74:$L$90,4,FALSE)/VLOOKUP($M255,CropResidue!$H$74:$L$90,2,FALSE)*VLOOKUP($M255,CropResidue!$G$133:$H$149,2,FALSE),Crop!M292)</f>
        <v>0</v>
      </c>
      <c r="AA292" s="1004">
        <f>IF($S292,N292/VLOOKUP($M255,CropResidue!$H$74:$L$90,5,FALSE)/VLOOKUP($M255,CropResidue!$H$74:$L$90,4,FALSE)/VLOOKUP($M255,CropResidue!$H$74:$L$90,2,FALSE)*VLOOKUP($M255,CropResidue!$G$133:$H$149,2,FALSE),Crop!N292)</f>
        <v>0</v>
      </c>
      <c r="AB292" s="1004">
        <f>IF($S292,O292/VLOOKUP($M255,CropResidue!$H$74:$L$90,5,FALSE)/VLOOKUP($M255,CropResidue!$H$74:$L$90,4,FALSE)/VLOOKUP($M255,CropResidue!$H$74:$L$90,2,FALSE)*VLOOKUP($M255,CropResidue!$G$133:$H$149,2,FALSE),Crop!O292)</f>
        <v>0</v>
      </c>
      <c r="AC292" s="1004">
        <f>IF($S292,P292/VLOOKUP($M255,CropResidue!$H$74:$L$90,5,FALSE)/VLOOKUP($M255,CropResidue!$H$74:$L$90,4,FALSE)/VLOOKUP($M255,CropResidue!$H$74:$L$90,2,FALSE)*VLOOKUP($M255,CropResidue!$G$133:$H$149,2,FALSE),Crop!P292)</f>
        <v>0</v>
      </c>
      <c r="AD292" s="1004">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247"/>
      <c r="AY292" s="239"/>
      <c r="AZ292" s="239"/>
      <c r="BA292" s="239"/>
    </row>
    <row r="293" spans="1:53" s="77" customFormat="1" ht="15" outlineLevel="1" x14ac:dyDescent="0.25">
      <c r="A293" s="237"/>
      <c r="B293" s="238"/>
      <c r="C293" s="248"/>
      <c r="D293" s="248"/>
      <c r="E293" s="248"/>
      <c r="F293" s="256"/>
      <c r="G293" s="748" t="str">
        <f t="shared" si="15"/>
        <v>AANWAa</v>
      </c>
      <c r="H293" s="1006">
        <v>0</v>
      </c>
      <c r="I293" s="1006">
        <v>0</v>
      </c>
      <c r="J293" s="1006">
        <v>0</v>
      </c>
      <c r="K293" s="1006">
        <v>0</v>
      </c>
      <c r="L293" s="1006">
        <v>0</v>
      </c>
      <c r="M293" s="1006">
        <v>0</v>
      </c>
      <c r="N293" s="1006">
        <v>0</v>
      </c>
      <c r="O293" s="1006">
        <v>0</v>
      </c>
      <c r="P293" s="1006">
        <v>0</v>
      </c>
      <c r="Q293" s="1006">
        <v>0</v>
      </c>
      <c r="S293" s="1003" t="b">
        <v>0</v>
      </c>
      <c r="T293" s="1005" t="str">
        <f t="shared" si="14"/>
        <v>AANWAa</v>
      </c>
      <c r="U293" s="1004">
        <f>IF($S293,H293/VLOOKUP($M256,CropResidue!$H$74:$L$90,5,FALSE)/VLOOKUP($M256,CropResidue!$H$74:$L$90,4,FALSE)/VLOOKUP($M256,CropResidue!$H$74:$L$90,2,FALSE)*VLOOKUP($M256,CropResidue!$G$133:$H$149,2,FALSE),Crop!H293)</f>
        <v>0</v>
      </c>
      <c r="V293" s="1004">
        <f>IF($S293,I293/VLOOKUP($M256,CropResidue!$H$74:$L$90,5,FALSE)/VLOOKUP($M256,CropResidue!$H$74:$L$90,4,FALSE)/VLOOKUP($M256,CropResidue!$H$74:$L$90,2,FALSE)*VLOOKUP($M256,CropResidue!$G$133:$H$149,2,FALSE),Crop!I293)</f>
        <v>0</v>
      </c>
      <c r="W293" s="1004">
        <f>IF($S293,J293/VLOOKUP($M256,CropResidue!$H$74:$L$90,5,FALSE)/VLOOKUP($M256,CropResidue!$H$74:$L$90,4,FALSE)/VLOOKUP($M256,CropResidue!$H$74:$L$90,2,FALSE)*VLOOKUP($M256,CropResidue!$G$133:$H$149,2,FALSE),Crop!J293)</f>
        <v>0</v>
      </c>
      <c r="X293" s="1004">
        <f>IF($S293,K293/VLOOKUP($M256,CropResidue!$H$74:$L$90,5,FALSE)/VLOOKUP($M256,CropResidue!$H$74:$L$90,4,FALSE)/VLOOKUP($M256,CropResidue!$H$74:$L$90,2,FALSE)*VLOOKUP($M256,CropResidue!$G$133:$H$149,2,FALSE),Crop!K293)</f>
        <v>0</v>
      </c>
      <c r="Y293" s="1004">
        <f>IF($S293,L293/VLOOKUP($M256,CropResidue!$H$74:$L$90,5,FALSE)/VLOOKUP($M256,CropResidue!$H$74:$L$90,4,FALSE)/VLOOKUP($M256,CropResidue!$H$74:$L$90,2,FALSE)*VLOOKUP($M256,CropResidue!$G$133:$H$149,2,FALSE),Crop!L293)</f>
        <v>0</v>
      </c>
      <c r="Z293" s="1004">
        <f>IF($S293,M293/VLOOKUP($M256,CropResidue!$H$74:$L$90,5,FALSE)/VLOOKUP($M256,CropResidue!$H$74:$L$90,4,FALSE)/VLOOKUP($M256,CropResidue!$H$74:$L$90,2,FALSE)*VLOOKUP($M256,CropResidue!$G$133:$H$149,2,FALSE),Crop!M293)</f>
        <v>0</v>
      </c>
      <c r="AA293" s="1004">
        <f>IF($S293,N293/VLOOKUP($M256,CropResidue!$H$74:$L$90,5,FALSE)/VLOOKUP($M256,CropResidue!$H$74:$L$90,4,FALSE)/VLOOKUP($M256,CropResidue!$H$74:$L$90,2,FALSE)*VLOOKUP($M256,CropResidue!$G$133:$H$149,2,FALSE),Crop!N293)</f>
        <v>0</v>
      </c>
      <c r="AB293" s="1004">
        <f>IF($S293,O293/VLOOKUP($M256,CropResidue!$H$74:$L$90,5,FALSE)/VLOOKUP($M256,CropResidue!$H$74:$L$90,4,FALSE)/VLOOKUP($M256,CropResidue!$H$74:$L$90,2,FALSE)*VLOOKUP($M256,CropResidue!$G$133:$H$149,2,FALSE),Crop!O293)</f>
        <v>0</v>
      </c>
      <c r="AC293" s="1004">
        <f>IF($S293,P293/VLOOKUP($M256,CropResidue!$H$74:$L$90,5,FALSE)/VLOOKUP($M256,CropResidue!$H$74:$L$90,4,FALSE)/VLOOKUP($M256,CropResidue!$H$74:$L$90,2,FALSE)*VLOOKUP($M256,CropResidue!$G$133:$H$149,2,FALSE),Crop!P293)</f>
        <v>0</v>
      </c>
      <c r="AD293" s="1004">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247"/>
      <c r="AY293" s="239"/>
      <c r="AZ293" s="239"/>
      <c r="BA293" s="239"/>
    </row>
    <row r="294" spans="1:53" s="77" customFormat="1" ht="15" outlineLevel="1" x14ac:dyDescent="0.25">
      <c r="A294" s="237"/>
      <c r="B294" s="238"/>
      <c r="C294" s="248"/>
      <c r="D294" s="248"/>
      <c r="E294" s="248"/>
      <c r="F294" s="256"/>
      <c r="G294" s="748" t="str">
        <f t="shared" si="15"/>
        <v>AAANWa</v>
      </c>
      <c r="H294" s="1006">
        <v>0</v>
      </c>
      <c r="I294" s="1006">
        <v>0</v>
      </c>
      <c r="J294" s="1006">
        <v>0</v>
      </c>
      <c r="K294" s="1006">
        <v>0</v>
      </c>
      <c r="L294" s="1006">
        <v>0</v>
      </c>
      <c r="M294" s="1006">
        <v>0</v>
      </c>
      <c r="N294" s="1006">
        <v>0</v>
      </c>
      <c r="O294" s="1006">
        <v>0</v>
      </c>
      <c r="P294" s="1006">
        <v>0</v>
      </c>
      <c r="Q294" s="1006">
        <v>0</v>
      </c>
      <c r="S294" s="1003" t="b">
        <v>0</v>
      </c>
      <c r="T294" s="1005" t="str">
        <f t="shared" si="14"/>
        <v>AAANWa</v>
      </c>
      <c r="U294" s="1004">
        <f>IF($S294,H294/VLOOKUP($M257,CropResidue!$H$74:$L$90,5,FALSE)/VLOOKUP($M257,CropResidue!$H$74:$L$90,4,FALSE)/VLOOKUP($M257,CropResidue!$H$74:$L$90,2,FALSE)*VLOOKUP($M257,CropResidue!$G$133:$H$149,2,FALSE),Crop!H294)</f>
        <v>0</v>
      </c>
      <c r="V294" s="1004">
        <f>IF($S294,I294/VLOOKUP($M257,CropResidue!$H$74:$L$90,5,FALSE)/VLOOKUP($M257,CropResidue!$H$74:$L$90,4,FALSE)/VLOOKUP($M257,CropResidue!$H$74:$L$90,2,FALSE)*VLOOKUP($M257,CropResidue!$G$133:$H$149,2,FALSE),Crop!I294)</f>
        <v>0</v>
      </c>
      <c r="W294" s="1004">
        <f>IF($S294,J294/VLOOKUP($M257,CropResidue!$H$74:$L$90,5,FALSE)/VLOOKUP($M257,CropResidue!$H$74:$L$90,4,FALSE)/VLOOKUP($M257,CropResidue!$H$74:$L$90,2,FALSE)*VLOOKUP($M257,CropResidue!$G$133:$H$149,2,FALSE),Crop!J294)</f>
        <v>0</v>
      </c>
      <c r="X294" s="1004">
        <f>IF($S294,K294/VLOOKUP($M257,CropResidue!$H$74:$L$90,5,FALSE)/VLOOKUP($M257,CropResidue!$H$74:$L$90,4,FALSE)/VLOOKUP($M257,CropResidue!$H$74:$L$90,2,FALSE)*VLOOKUP($M257,CropResidue!$G$133:$H$149,2,FALSE),Crop!K294)</f>
        <v>0</v>
      </c>
      <c r="Y294" s="1004">
        <f>IF($S294,L294/VLOOKUP($M257,CropResidue!$H$74:$L$90,5,FALSE)/VLOOKUP($M257,CropResidue!$H$74:$L$90,4,FALSE)/VLOOKUP($M257,CropResidue!$H$74:$L$90,2,FALSE)*VLOOKUP($M257,CropResidue!$G$133:$H$149,2,FALSE),Crop!L294)</f>
        <v>0</v>
      </c>
      <c r="Z294" s="1004">
        <f>IF($S294,M294/VLOOKUP($M257,CropResidue!$H$74:$L$90,5,FALSE)/VLOOKUP($M257,CropResidue!$H$74:$L$90,4,FALSE)/VLOOKUP($M257,CropResidue!$H$74:$L$90,2,FALSE)*VLOOKUP($M257,CropResidue!$G$133:$H$149,2,FALSE),Crop!M294)</f>
        <v>0</v>
      </c>
      <c r="AA294" s="1004">
        <f>IF($S294,N294/VLOOKUP($M257,CropResidue!$H$74:$L$90,5,FALSE)/VLOOKUP($M257,CropResidue!$H$74:$L$90,4,FALSE)/VLOOKUP($M257,CropResidue!$H$74:$L$90,2,FALSE)*VLOOKUP($M257,CropResidue!$G$133:$H$149,2,FALSE),Crop!N294)</f>
        <v>0</v>
      </c>
      <c r="AB294" s="1004">
        <f>IF($S294,O294/VLOOKUP($M257,CropResidue!$H$74:$L$90,5,FALSE)/VLOOKUP($M257,CropResidue!$H$74:$L$90,4,FALSE)/VLOOKUP($M257,CropResidue!$H$74:$L$90,2,FALSE)*VLOOKUP($M257,CropResidue!$G$133:$H$149,2,FALSE),Crop!O294)</f>
        <v>0</v>
      </c>
      <c r="AC294" s="1004">
        <f>IF($S294,P294/VLOOKUP($M257,CropResidue!$H$74:$L$90,5,FALSE)/VLOOKUP($M257,CropResidue!$H$74:$L$90,4,FALSE)/VLOOKUP($M257,CropResidue!$H$74:$L$90,2,FALSE)*VLOOKUP($M257,CropResidue!$G$133:$H$149,2,FALSE),Crop!P294)</f>
        <v>0</v>
      </c>
      <c r="AD294" s="1004">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247"/>
      <c r="AY294" s="239"/>
      <c r="AZ294" s="239"/>
      <c r="BA294" s="239"/>
    </row>
    <row r="295" spans="1:53" s="77" customFormat="1" ht="15" outlineLevel="1" x14ac:dyDescent="0.2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247"/>
      <c r="AY295" s="239"/>
      <c r="AZ295" s="239"/>
      <c r="BA295" s="239"/>
    </row>
    <row r="296" spans="1:53" s="731" customFormat="1" ht="15" outlineLevel="1" x14ac:dyDescent="0.2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739"/>
      <c r="AY296" s="734"/>
      <c r="AZ296" s="734"/>
      <c r="BA296" s="734"/>
    </row>
    <row r="297" spans="1:53" s="731" customFormat="1" ht="15" outlineLevel="1" x14ac:dyDescent="0.2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739"/>
      <c r="AY297" s="734"/>
      <c r="AZ297" s="734"/>
      <c r="BA297" s="734"/>
    </row>
    <row r="298" spans="1:53" s="731" customFormat="1" ht="15" outlineLevel="1" x14ac:dyDescent="0.2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739"/>
      <c r="AY298" s="734"/>
      <c r="AZ298" s="734"/>
      <c r="BA298" s="734"/>
    </row>
    <row r="299" spans="1:53" s="731" customFormat="1" ht="15" outlineLevel="1" x14ac:dyDescent="0.2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739"/>
      <c r="AY299" s="734"/>
      <c r="AZ299" s="734"/>
      <c r="BA299" s="734"/>
    </row>
    <row r="300" spans="1:53" s="77" customFormat="1" ht="15" outlineLevel="1" x14ac:dyDescent="0.2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247"/>
      <c r="AY300" s="239"/>
      <c r="AZ300" s="239"/>
      <c r="BA300" s="239"/>
    </row>
    <row r="301" spans="1:53" s="77" customFormat="1" ht="15" outlineLevel="1" x14ac:dyDescent="0.25">
      <c r="A301" s="237"/>
      <c r="B301" s="238"/>
      <c r="C301" s="248"/>
      <c r="D301" s="248"/>
      <c r="E301" s="248"/>
      <c r="F301" s="256"/>
      <c r="G301" s="685" t="s">
        <v>859</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247"/>
      <c r="AY301" s="239"/>
      <c r="AZ301" s="239"/>
      <c r="BA301" s="239"/>
    </row>
    <row r="302" spans="1:53" s="77" customFormat="1" ht="15" outlineLevel="1" x14ac:dyDescent="0.25">
      <c r="A302" s="237"/>
      <c r="B302" s="238"/>
      <c r="C302" s="248"/>
      <c r="D302" s="248"/>
      <c r="E302" s="248"/>
      <c r="F302" s="256"/>
      <c r="G302" s="256"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9"/>
      <c r="AW302" s="319"/>
      <c r="AX302" s="247"/>
      <c r="AY302" s="239"/>
      <c r="AZ302" s="239"/>
      <c r="BA302" s="239"/>
    </row>
    <row r="303" spans="1:53" s="77" customFormat="1" ht="15" outlineLevel="1" x14ac:dyDescent="0.25">
      <c r="A303" s="237"/>
      <c r="B303" s="238"/>
      <c r="C303" s="248"/>
      <c r="D303" s="248"/>
      <c r="E303" s="248"/>
      <c r="F303" s="256"/>
      <c r="G303" s="256" t="s">
        <v>862</v>
      </c>
      <c r="H303" s="77" t="s">
        <v>355</v>
      </c>
      <c r="I303" s="77" t="s">
        <v>356</v>
      </c>
      <c r="J303" s="77" t="s">
        <v>357</v>
      </c>
      <c r="K303" s="77" t="s">
        <v>1147</v>
      </c>
      <c r="L303" s="77" t="s">
        <v>355</v>
      </c>
      <c r="M303" s="77" t="s">
        <v>356</v>
      </c>
      <c r="N303" s="77" t="s">
        <v>357</v>
      </c>
      <c r="O303" s="731" t="s">
        <v>1147</v>
      </c>
      <c r="P303" s="77" t="s">
        <v>355</v>
      </c>
      <c r="Q303" s="77" t="s">
        <v>356</v>
      </c>
      <c r="R303" s="77" t="s">
        <v>357</v>
      </c>
      <c r="S303" s="731" t="s">
        <v>1147</v>
      </c>
      <c r="T303" s="77" t="s">
        <v>355</v>
      </c>
      <c r="U303" s="77" t="s">
        <v>356</v>
      </c>
      <c r="V303" s="77" t="s">
        <v>357</v>
      </c>
      <c r="W303" s="731" t="s">
        <v>1147</v>
      </c>
      <c r="X303" s="77" t="s">
        <v>355</v>
      </c>
      <c r="Y303" s="77" t="s">
        <v>356</v>
      </c>
      <c r="Z303" s="77" t="s">
        <v>357</v>
      </c>
      <c r="AA303" s="731" t="s">
        <v>1147</v>
      </c>
      <c r="AB303" s="77" t="s">
        <v>355</v>
      </c>
      <c r="AC303" s="77" t="s">
        <v>356</v>
      </c>
      <c r="AD303" s="77" t="s">
        <v>357</v>
      </c>
      <c r="AE303" s="731" t="s">
        <v>1147</v>
      </c>
      <c r="AF303" s="77" t="s">
        <v>355</v>
      </c>
      <c r="AG303" s="77" t="s">
        <v>356</v>
      </c>
      <c r="AH303" s="77" t="s">
        <v>357</v>
      </c>
      <c r="AI303" s="731" t="s">
        <v>1147</v>
      </c>
      <c r="AJ303" s="77" t="s">
        <v>355</v>
      </c>
      <c r="AK303" s="77" t="s">
        <v>356</v>
      </c>
      <c r="AL303" s="77" t="s">
        <v>357</v>
      </c>
      <c r="AM303" s="731" t="s">
        <v>1147</v>
      </c>
      <c r="AN303" s="77" t="s">
        <v>355</v>
      </c>
      <c r="AO303" s="77" t="s">
        <v>356</v>
      </c>
      <c r="AP303" s="77" t="s">
        <v>357</v>
      </c>
      <c r="AQ303" s="731" t="s">
        <v>1147</v>
      </c>
      <c r="AR303" s="77" t="s">
        <v>355</v>
      </c>
      <c r="AS303" s="77" t="s">
        <v>356</v>
      </c>
      <c r="AT303" s="77" t="s">
        <v>357</v>
      </c>
      <c r="AU303" s="731" t="s">
        <v>1147</v>
      </c>
      <c r="AV303" s="319"/>
      <c r="AW303" s="319"/>
      <c r="AX303" s="247"/>
      <c r="AY303" s="239"/>
      <c r="AZ303" s="239"/>
      <c r="BA303" s="239"/>
    </row>
    <row r="304" spans="1:5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19"/>
      <c r="AW304" s="319"/>
      <c r="AX304" s="247"/>
      <c r="AY304" s="239"/>
      <c r="AZ304" s="239"/>
      <c r="BA304" s="239"/>
    </row>
    <row r="305" spans="1:53" s="77" customFormat="1" ht="15" outlineLevel="1" x14ac:dyDescent="0.25">
      <c r="A305" s="237"/>
      <c r="B305" s="238"/>
      <c r="C305" s="248"/>
      <c r="D305" s="248"/>
      <c r="E305" s="248"/>
      <c r="F305" s="256"/>
      <c r="G305" s="256" t="str">
        <f t="shared" si="17"/>
        <v>YABABa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19"/>
      <c r="AW305" s="319"/>
      <c r="AX305" s="247"/>
      <c r="AY305" s="239"/>
      <c r="AZ305" s="239"/>
      <c r="BA305" s="239"/>
    </row>
    <row r="306" spans="1:53" s="77" customFormat="1" ht="15" outlineLevel="1" x14ac:dyDescent="0.25">
      <c r="A306" s="237"/>
      <c r="B306" s="238"/>
      <c r="C306" s="248"/>
      <c r="D306" s="248"/>
      <c r="E306" s="248"/>
      <c r="F306" s="256"/>
      <c r="G306" s="256" t="str">
        <f t="shared" si="17"/>
        <v>AYABAb</v>
      </c>
      <c r="H306" s="366">
        <v>1</v>
      </c>
      <c r="I306" s="366">
        <v>1</v>
      </c>
      <c r="J306" s="366">
        <v>1</v>
      </c>
      <c r="K306" s="366">
        <v>1</v>
      </c>
      <c r="L306" s="366">
        <v>1</v>
      </c>
      <c r="M306" s="366">
        <v>1</v>
      </c>
      <c r="N306" s="366">
        <v>1</v>
      </c>
      <c r="O306" s="366">
        <v>1</v>
      </c>
      <c r="P306" s="366">
        <v>1</v>
      </c>
      <c r="Q306" s="366">
        <v>1</v>
      </c>
      <c r="R306" s="366">
        <v>1</v>
      </c>
      <c r="S306" s="366">
        <v>1</v>
      </c>
      <c r="T306" s="366">
        <v>1</v>
      </c>
      <c r="U306" s="366">
        <v>1</v>
      </c>
      <c r="V306" s="366">
        <v>1</v>
      </c>
      <c r="W306" s="366">
        <v>1</v>
      </c>
      <c r="X306" s="366">
        <v>1</v>
      </c>
      <c r="Y306" s="366">
        <v>1</v>
      </c>
      <c r="Z306" s="366">
        <v>1</v>
      </c>
      <c r="AA306" s="366">
        <v>1</v>
      </c>
      <c r="AB306" s="366">
        <v>1</v>
      </c>
      <c r="AC306" s="366">
        <v>1</v>
      </c>
      <c r="AD306" s="366">
        <v>1</v>
      </c>
      <c r="AE306" s="366">
        <v>1</v>
      </c>
      <c r="AF306" s="366">
        <v>1</v>
      </c>
      <c r="AG306" s="366">
        <v>1</v>
      </c>
      <c r="AH306" s="366">
        <v>1</v>
      </c>
      <c r="AI306" s="366">
        <v>1</v>
      </c>
      <c r="AJ306" s="366">
        <v>1</v>
      </c>
      <c r="AK306" s="366">
        <v>1</v>
      </c>
      <c r="AL306" s="366">
        <v>1</v>
      </c>
      <c r="AM306" s="366">
        <v>1</v>
      </c>
      <c r="AN306" s="366">
        <v>1</v>
      </c>
      <c r="AO306" s="366">
        <v>1</v>
      </c>
      <c r="AP306" s="366">
        <v>1</v>
      </c>
      <c r="AQ306" s="366">
        <v>1</v>
      </c>
      <c r="AR306" s="366">
        <v>1</v>
      </c>
      <c r="AS306" s="366">
        <v>1</v>
      </c>
      <c r="AT306" s="366">
        <v>1</v>
      </c>
      <c r="AU306" s="366">
        <v>1</v>
      </c>
      <c r="AV306" s="319"/>
      <c r="AW306" s="319"/>
      <c r="AX306" s="247"/>
      <c r="AY306" s="239"/>
      <c r="AZ306" s="239"/>
      <c r="BA306" s="239"/>
    </row>
    <row r="307" spans="1:53" s="731" customFormat="1" ht="15" outlineLevel="1" x14ac:dyDescent="0.25">
      <c r="A307" s="735"/>
      <c r="B307" s="732"/>
      <c r="C307" s="744"/>
      <c r="D307" s="744"/>
      <c r="E307" s="744"/>
      <c r="F307" s="748"/>
      <c r="G307" s="748" t="str">
        <f t="shared" si="17"/>
        <v>AYABAbd</v>
      </c>
      <c r="H307" s="366">
        <v>1</v>
      </c>
      <c r="I307" s="366">
        <v>1</v>
      </c>
      <c r="J307" s="366">
        <v>1</v>
      </c>
      <c r="K307" s="366">
        <v>1</v>
      </c>
      <c r="L307" s="366">
        <v>1</v>
      </c>
      <c r="M307" s="366">
        <v>1</v>
      </c>
      <c r="N307" s="366">
        <v>1</v>
      </c>
      <c r="O307" s="366">
        <v>1</v>
      </c>
      <c r="P307" s="366">
        <v>1</v>
      </c>
      <c r="Q307" s="366">
        <v>1</v>
      </c>
      <c r="R307" s="366">
        <v>1</v>
      </c>
      <c r="S307" s="366">
        <v>1</v>
      </c>
      <c r="T307" s="366">
        <v>1</v>
      </c>
      <c r="U307" s="366">
        <v>1</v>
      </c>
      <c r="V307" s="366">
        <v>1</v>
      </c>
      <c r="W307" s="366">
        <v>1</v>
      </c>
      <c r="X307" s="366">
        <v>1</v>
      </c>
      <c r="Y307" s="366">
        <v>1</v>
      </c>
      <c r="Z307" s="366">
        <v>1</v>
      </c>
      <c r="AA307" s="366">
        <v>1</v>
      </c>
      <c r="AB307" s="366">
        <v>1</v>
      </c>
      <c r="AC307" s="366">
        <v>1</v>
      </c>
      <c r="AD307" s="366">
        <v>1</v>
      </c>
      <c r="AE307" s="366">
        <v>1</v>
      </c>
      <c r="AF307" s="366">
        <v>1</v>
      </c>
      <c r="AG307" s="366">
        <v>1</v>
      </c>
      <c r="AH307" s="366">
        <v>1</v>
      </c>
      <c r="AI307" s="366">
        <v>1</v>
      </c>
      <c r="AJ307" s="366">
        <v>1</v>
      </c>
      <c r="AK307" s="366">
        <v>1</v>
      </c>
      <c r="AL307" s="366">
        <v>1</v>
      </c>
      <c r="AM307" s="366">
        <v>1</v>
      </c>
      <c r="AN307" s="366">
        <v>1</v>
      </c>
      <c r="AO307" s="366">
        <v>1</v>
      </c>
      <c r="AP307" s="366">
        <v>1</v>
      </c>
      <c r="AQ307" s="366">
        <v>1</v>
      </c>
      <c r="AR307" s="366">
        <v>1</v>
      </c>
      <c r="AS307" s="366">
        <v>1</v>
      </c>
      <c r="AT307" s="366">
        <v>1</v>
      </c>
      <c r="AU307" s="366">
        <v>1</v>
      </c>
      <c r="AV307" s="319"/>
      <c r="AW307" s="319"/>
      <c r="AX307" s="739"/>
      <c r="AY307" s="734"/>
      <c r="AZ307" s="734"/>
      <c r="BA307" s="734"/>
    </row>
    <row r="308" spans="1:53" s="731" customFormat="1" ht="15" outlineLevel="1" x14ac:dyDescent="0.25">
      <c r="A308" s="735"/>
      <c r="B308" s="732"/>
      <c r="C308" s="744"/>
      <c r="D308" s="744"/>
      <c r="E308" s="744"/>
      <c r="F308" s="748"/>
      <c r="G308" s="748" t="str">
        <f t="shared" si="17"/>
        <v>YAOAOFa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19"/>
      <c r="AW308" s="319"/>
      <c r="AX308" s="739"/>
      <c r="AY308" s="734"/>
      <c r="AZ308" s="734"/>
      <c r="BA308" s="734"/>
    </row>
    <row r="309" spans="1:53" s="731" customFormat="1" ht="15" outlineLevel="1" x14ac:dyDescent="0.25">
      <c r="A309" s="735"/>
      <c r="B309" s="732"/>
      <c r="C309" s="744"/>
      <c r="D309" s="744"/>
      <c r="E309" s="744"/>
      <c r="F309" s="748"/>
      <c r="G309" s="748" t="str">
        <f t="shared" si="17"/>
        <v>AYAOAof</v>
      </c>
      <c r="H309" s="366">
        <v>1</v>
      </c>
      <c r="I309" s="366">
        <v>1</v>
      </c>
      <c r="J309" s="366">
        <v>1</v>
      </c>
      <c r="K309" s="366">
        <v>1</v>
      </c>
      <c r="L309" s="366">
        <v>1</v>
      </c>
      <c r="M309" s="366">
        <v>1</v>
      </c>
      <c r="N309" s="366">
        <v>1</v>
      </c>
      <c r="O309" s="366">
        <v>1</v>
      </c>
      <c r="P309" s="366">
        <v>1</v>
      </c>
      <c r="Q309" s="366">
        <v>1</v>
      </c>
      <c r="R309" s="366">
        <v>1</v>
      </c>
      <c r="S309" s="366">
        <v>1</v>
      </c>
      <c r="T309" s="366">
        <v>1</v>
      </c>
      <c r="U309" s="366">
        <v>1</v>
      </c>
      <c r="V309" s="366">
        <v>1</v>
      </c>
      <c r="W309" s="366">
        <v>1</v>
      </c>
      <c r="X309" s="366">
        <v>1</v>
      </c>
      <c r="Y309" s="366">
        <v>1</v>
      </c>
      <c r="Z309" s="366">
        <v>1</v>
      </c>
      <c r="AA309" s="366">
        <v>1</v>
      </c>
      <c r="AB309" s="366">
        <v>1</v>
      </c>
      <c r="AC309" s="366">
        <v>1</v>
      </c>
      <c r="AD309" s="366">
        <v>1</v>
      </c>
      <c r="AE309" s="366">
        <v>1</v>
      </c>
      <c r="AF309" s="366">
        <v>1</v>
      </c>
      <c r="AG309" s="366">
        <v>1</v>
      </c>
      <c r="AH309" s="366">
        <v>1</v>
      </c>
      <c r="AI309" s="366">
        <v>1</v>
      </c>
      <c r="AJ309" s="366">
        <v>1</v>
      </c>
      <c r="AK309" s="366">
        <v>1</v>
      </c>
      <c r="AL309" s="366">
        <v>1</v>
      </c>
      <c r="AM309" s="366">
        <v>1</v>
      </c>
      <c r="AN309" s="366">
        <v>1</v>
      </c>
      <c r="AO309" s="366">
        <v>1</v>
      </c>
      <c r="AP309" s="366">
        <v>1</v>
      </c>
      <c r="AQ309" s="366">
        <v>1</v>
      </c>
      <c r="AR309" s="366">
        <v>1</v>
      </c>
      <c r="AS309" s="366">
        <v>1</v>
      </c>
      <c r="AT309" s="366">
        <v>1</v>
      </c>
      <c r="AU309" s="366">
        <v>1</v>
      </c>
      <c r="AV309" s="319"/>
      <c r="AW309" s="319"/>
      <c r="AX309" s="739"/>
      <c r="AY309" s="734"/>
      <c r="AZ309" s="734"/>
      <c r="BA309" s="734"/>
    </row>
    <row r="310" spans="1:53" s="77" customFormat="1" ht="15" outlineLevel="1" x14ac:dyDescent="0.25">
      <c r="A310" s="237"/>
      <c r="B310" s="238"/>
      <c r="C310" s="248"/>
      <c r="D310" s="248"/>
      <c r="E310" s="248"/>
      <c r="F310" s="256"/>
      <c r="G310" s="256" t="str">
        <f t="shared" si="17"/>
        <v>YYNBNb</v>
      </c>
      <c r="H310" s="366">
        <v>1</v>
      </c>
      <c r="I310" s="366">
        <v>1</v>
      </c>
      <c r="J310" s="366">
        <v>2</v>
      </c>
      <c r="K310" s="366">
        <v>2</v>
      </c>
      <c r="L310" s="366">
        <v>1</v>
      </c>
      <c r="M310" s="366">
        <v>1</v>
      </c>
      <c r="N310" s="366">
        <v>2</v>
      </c>
      <c r="O310" s="366">
        <v>2</v>
      </c>
      <c r="P310" s="366">
        <v>1</v>
      </c>
      <c r="Q310" s="366">
        <v>1</v>
      </c>
      <c r="R310" s="366">
        <v>2</v>
      </c>
      <c r="S310" s="366">
        <v>2</v>
      </c>
      <c r="T310" s="366">
        <v>1</v>
      </c>
      <c r="U310" s="366">
        <v>1</v>
      </c>
      <c r="V310" s="366">
        <v>2</v>
      </c>
      <c r="W310" s="366">
        <v>2</v>
      </c>
      <c r="X310" s="366">
        <v>1</v>
      </c>
      <c r="Y310" s="366">
        <v>1</v>
      </c>
      <c r="Z310" s="366">
        <v>2</v>
      </c>
      <c r="AA310" s="366">
        <v>2</v>
      </c>
      <c r="AB310" s="366">
        <v>1</v>
      </c>
      <c r="AC310" s="366">
        <v>1</v>
      </c>
      <c r="AD310" s="366">
        <v>2</v>
      </c>
      <c r="AE310" s="366">
        <v>2</v>
      </c>
      <c r="AF310" s="366">
        <v>1</v>
      </c>
      <c r="AG310" s="366">
        <v>1</v>
      </c>
      <c r="AH310" s="366">
        <v>2</v>
      </c>
      <c r="AI310" s="366">
        <v>2</v>
      </c>
      <c r="AJ310" s="366">
        <v>1</v>
      </c>
      <c r="AK310" s="366">
        <v>1</v>
      </c>
      <c r="AL310" s="366">
        <v>2</v>
      </c>
      <c r="AM310" s="366">
        <v>2</v>
      </c>
      <c r="AN310" s="366">
        <v>1</v>
      </c>
      <c r="AO310" s="366">
        <v>1</v>
      </c>
      <c r="AP310" s="366">
        <v>2</v>
      </c>
      <c r="AQ310" s="366">
        <v>2</v>
      </c>
      <c r="AR310" s="366">
        <v>1</v>
      </c>
      <c r="AS310" s="366">
        <v>1</v>
      </c>
      <c r="AT310" s="366">
        <v>2</v>
      </c>
      <c r="AU310" s="366">
        <v>2</v>
      </c>
      <c r="AV310" s="319"/>
      <c r="AW310" s="319"/>
      <c r="AX310" s="247"/>
      <c r="AY310" s="239"/>
      <c r="AZ310" s="239"/>
      <c r="BA310" s="239"/>
    </row>
    <row r="311" spans="1:53" s="77" customFormat="1" ht="15" outlineLevel="1" x14ac:dyDescent="0.25">
      <c r="A311" s="237"/>
      <c r="B311" s="238"/>
      <c r="C311" s="248"/>
      <c r="D311" s="248"/>
      <c r="E311" s="248"/>
      <c r="F311" s="256"/>
      <c r="G311" s="256" t="str">
        <f t="shared" si="17"/>
        <v>YYBNBz</v>
      </c>
      <c r="H311" s="366">
        <v>1</v>
      </c>
      <c r="I311" s="366">
        <v>1</v>
      </c>
      <c r="J311" s="366">
        <v>2</v>
      </c>
      <c r="K311" s="366">
        <v>1</v>
      </c>
      <c r="L311" s="366">
        <v>1</v>
      </c>
      <c r="M311" s="366">
        <v>1</v>
      </c>
      <c r="N311" s="366">
        <v>2</v>
      </c>
      <c r="O311" s="366">
        <v>1</v>
      </c>
      <c r="P311" s="366">
        <v>1</v>
      </c>
      <c r="Q311" s="366">
        <v>1</v>
      </c>
      <c r="R311" s="366">
        <v>2</v>
      </c>
      <c r="S311" s="366">
        <v>1</v>
      </c>
      <c r="T311" s="366">
        <v>1</v>
      </c>
      <c r="U311" s="366">
        <v>1</v>
      </c>
      <c r="V311" s="366">
        <v>2</v>
      </c>
      <c r="W311" s="366">
        <v>1</v>
      </c>
      <c r="X311" s="366">
        <v>1</v>
      </c>
      <c r="Y311" s="366">
        <v>1</v>
      </c>
      <c r="Z311" s="366">
        <v>2</v>
      </c>
      <c r="AA311" s="366">
        <v>1</v>
      </c>
      <c r="AB311" s="366">
        <v>1</v>
      </c>
      <c r="AC311" s="366">
        <v>1</v>
      </c>
      <c r="AD311" s="366">
        <v>2</v>
      </c>
      <c r="AE311" s="366">
        <v>1</v>
      </c>
      <c r="AF311" s="366">
        <v>1</v>
      </c>
      <c r="AG311" s="366">
        <v>1</v>
      </c>
      <c r="AH311" s="366">
        <v>2</v>
      </c>
      <c r="AI311" s="366">
        <v>1</v>
      </c>
      <c r="AJ311" s="366">
        <v>1</v>
      </c>
      <c r="AK311" s="366">
        <v>1</v>
      </c>
      <c r="AL311" s="366">
        <v>2</v>
      </c>
      <c r="AM311" s="366">
        <v>1</v>
      </c>
      <c r="AN311" s="366">
        <v>1</v>
      </c>
      <c r="AO311" s="366">
        <v>1</v>
      </c>
      <c r="AP311" s="366">
        <v>2</v>
      </c>
      <c r="AQ311" s="366">
        <v>1</v>
      </c>
      <c r="AR311" s="366">
        <v>1</v>
      </c>
      <c r="AS311" s="366">
        <v>1</v>
      </c>
      <c r="AT311" s="366">
        <v>2</v>
      </c>
      <c r="AU311" s="366">
        <v>1</v>
      </c>
      <c r="AV311" s="319"/>
      <c r="AW311" s="319"/>
      <c r="AX311" s="247"/>
      <c r="AY311" s="239"/>
      <c r="AZ311" s="239"/>
      <c r="BA311" s="239"/>
    </row>
    <row r="312" spans="1:53" s="77" customFormat="1" ht="15" outlineLevel="1" x14ac:dyDescent="0.25">
      <c r="A312" s="237"/>
      <c r="B312" s="238"/>
      <c r="C312" s="248"/>
      <c r="D312" s="248"/>
      <c r="E312" s="248"/>
      <c r="F312" s="256"/>
      <c r="G312" s="256" t="str">
        <f t="shared" si="17"/>
        <v>YYBNBr</v>
      </c>
      <c r="H312" s="366">
        <v>1</v>
      </c>
      <c r="I312" s="366">
        <v>1</v>
      </c>
      <c r="J312" s="366">
        <v>3</v>
      </c>
      <c r="K312" s="366">
        <v>1</v>
      </c>
      <c r="L312" s="366">
        <v>1</v>
      </c>
      <c r="M312" s="366">
        <v>1</v>
      </c>
      <c r="N312" s="366">
        <v>3</v>
      </c>
      <c r="O312" s="366">
        <v>1</v>
      </c>
      <c r="P312" s="366">
        <v>1</v>
      </c>
      <c r="Q312" s="366">
        <v>1</v>
      </c>
      <c r="R312" s="366">
        <v>3</v>
      </c>
      <c r="S312" s="366">
        <v>1</v>
      </c>
      <c r="T312" s="366">
        <v>1</v>
      </c>
      <c r="U312" s="366">
        <v>1</v>
      </c>
      <c r="V312" s="366">
        <v>3</v>
      </c>
      <c r="W312" s="366">
        <v>1</v>
      </c>
      <c r="X312" s="366">
        <v>1</v>
      </c>
      <c r="Y312" s="366">
        <v>1</v>
      </c>
      <c r="Z312" s="366">
        <v>3</v>
      </c>
      <c r="AA312" s="366">
        <v>1</v>
      </c>
      <c r="AB312" s="366">
        <v>1</v>
      </c>
      <c r="AC312" s="366">
        <v>1</v>
      </c>
      <c r="AD312" s="366">
        <v>3</v>
      </c>
      <c r="AE312" s="366">
        <v>1</v>
      </c>
      <c r="AF312" s="366">
        <v>1</v>
      </c>
      <c r="AG312" s="366">
        <v>1</v>
      </c>
      <c r="AH312" s="366">
        <v>3</v>
      </c>
      <c r="AI312" s="366">
        <v>1</v>
      </c>
      <c r="AJ312" s="366">
        <v>1</v>
      </c>
      <c r="AK312" s="366">
        <v>1</v>
      </c>
      <c r="AL312" s="366">
        <v>3</v>
      </c>
      <c r="AM312" s="366">
        <v>1</v>
      </c>
      <c r="AN312" s="366">
        <v>1</v>
      </c>
      <c r="AO312" s="366">
        <v>1</v>
      </c>
      <c r="AP312" s="366">
        <v>3</v>
      </c>
      <c r="AQ312" s="366">
        <v>1</v>
      </c>
      <c r="AR312" s="366">
        <v>1</v>
      </c>
      <c r="AS312" s="366">
        <v>1</v>
      </c>
      <c r="AT312" s="366">
        <v>3</v>
      </c>
      <c r="AU312" s="366">
        <v>1</v>
      </c>
      <c r="AV312" s="319"/>
      <c r="AW312" s="319"/>
      <c r="AX312" s="247"/>
      <c r="AY312" s="239"/>
      <c r="AZ312" s="239"/>
      <c r="BA312" s="239"/>
    </row>
    <row r="313" spans="1:53" s="77" customFormat="1" ht="15" outlineLevel="1" x14ac:dyDescent="0.25">
      <c r="A313" s="237"/>
      <c r="B313" s="238"/>
      <c r="C313" s="248"/>
      <c r="D313" s="248"/>
      <c r="E313" s="248"/>
      <c r="F313" s="256"/>
      <c r="G313" s="256" t="str">
        <f t="shared" si="17"/>
        <v>YYNWBr</v>
      </c>
      <c r="H313" s="366">
        <v>1</v>
      </c>
      <c r="I313" s="366">
        <v>1</v>
      </c>
      <c r="J313" s="366">
        <v>3</v>
      </c>
      <c r="K313" s="366">
        <v>1</v>
      </c>
      <c r="L313" s="366">
        <v>1</v>
      </c>
      <c r="M313" s="366">
        <v>1</v>
      </c>
      <c r="N313" s="366">
        <v>3</v>
      </c>
      <c r="O313" s="366">
        <v>1</v>
      </c>
      <c r="P313" s="366">
        <v>1</v>
      </c>
      <c r="Q313" s="366">
        <v>1</v>
      </c>
      <c r="R313" s="366">
        <v>3</v>
      </c>
      <c r="S313" s="366">
        <v>1</v>
      </c>
      <c r="T313" s="366">
        <v>1</v>
      </c>
      <c r="U313" s="366">
        <v>1</v>
      </c>
      <c r="V313" s="366">
        <v>3</v>
      </c>
      <c r="W313" s="366">
        <v>1</v>
      </c>
      <c r="X313" s="366">
        <v>1</v>
      </c>
      <c r="Y313" s="366">
        <v>1</v>
      </c>
      <c r="Z313" s="366">
        <v>3</v>
      </c>
      <c r="AA313" s="366">
        <v>1</v>
      </c>
      <c r="AB313" s="366">
        <v>1</v>
      </c>
      <c r="AC313" s="366">
        <v>1</v>
      </c>
      <c r="AD313" s="366">
        <v>3</v>
      </c>
      <c r="AE313" s="366">
        <v>1</v>
      </c>
      <c r="AF313" s="366">
        <v>1</v>
      </c>
      <c r="AG313" s="366">
        <v>1</v>
      </c>
      <c r="AH313" s="366">
        <v>3</v>
      </c>
      <c r="AI313" s="366">
        <v>1</v>
      </c>
      <c r="AJ313" s="366">
        <v>1</v>
      </c>
      <c r="AK313" s="366">
        <v>1</v>
      </c>
      <c r="AL313" s="366">
        <v>3</v>
      </c>
      <c r="AM313" s="366">
        <v>1</v>
      </c>
      <c r="AN313" s="366">
        <v>1</v>
      </c>
      <c r="AO313" s="366">
        <v>1</v>
      </c>
      <c r="AP313" s="366">
        <v>3</v>
      </c>
      <c r="AQ313" s="366">
        <v>1</v>
      </c>
      <c r="AR313" s="366">
        <v>1</v>
      </c>
      <c r="AS313" s="366">
        <v>1</v>
      </c>
      <c r="AT313" s="366">
        <v>3</v>
      </c>
      <c r="AU313" s="366">
        <v>1</v>
      </c>
      <c r="AV313" s="319"/>
      <c r="AW313" s="319"/>
      <c r="AX313" s="247"/>
      <c r="AY313" s="239"/>
      <c r="AZ313" s="239"/>
      <c r="BA313" s="239"/>
    </row>
    <row r="314" spans="1:53" s="77" customFormat="1" ht="15" outlineLevel="1" x14ac:dyDescent="0.25">
      <c r="A314" s="237"/>
      <c r="B314" s="238"/>
      <c r="C314" s="248"/>
      <c r="D314" s="248"/>
      <c r="E314" s="248"/>
      <c r="F314" s="256"/>
      <c r="G314" s="256" t="str">
        <f t="shared" si="17"/>
        <v>YYWBNw</v>
      </c>
      <c r="H314" s="366">
        <v>1</v>
      </c>
      <c r="I314" s="366">
        <v>1</v>
      </c>
      <c r="J314" s="366">
        <v>1</v>
      </c>
      <c r="K314" s="366">
        <v>1</v>
      </c>
      <c r="L314" s="366">
        <v>1</v>
      </c>
      <c r="M314" s="366">
        <v>1</v>
      </c>
      <c r="N314" s="366">
        <v>1</v>
      </c>
      <c r="O314" s="366">
        <v>1</v>
      </c>
      <c r="P314" s="366">
        <v>1</v>
      </c>
      <c r="Q314" s="366">
        <v>1</v>
      </c>
      <c r="R314" s="366">
        <v>1</v>
      </c>
      <c r="S314" s="366">
        <v>1</v>
      </c>
      <c r="T314" s="366">
        <v>1</v>
      </c>
      <c r="U314" s="366">
        <v>1</v>
      </c>
      <c r="V314" s="366">
        <v>1</v>
      </c>
      <c r="W314" s="366">
        <v>1</v>
      </c>
      <c r="X314" s="366">
        <v>1</v>
      </c>
      <c r="Y314" s="366">
        <v>1</v>
      </c>
      <c r="Z314" s="366">
        <v>1</v>
      </c>
      <c r="AA314" s="366">
        <v>1</v>
      </c>
      <c r="AB314" s="366">
        <v>1</v>
      </c>
      <c r="AC314" s="366">
        <v>1</v>
      </c>
      <c r="AD314" s="366">
        <v>1</v>
      </c>
      <c r="AE314" s="366">
        <v>1</v>
      </c>
      <c r="AF314" s="366">
        <v>1</v>
      </c>
      <c r="AG314" s="366">
        <v>1</v>
      </c>
      <c r="AH314" s="366">
        <v>1</v>
      </c>
      <c r="AI314" s="366">
        <v>1</v>
      </c>
      <c r="AJ314" s="366">
        <v>1</v>
      </c>
      <c r="AK314" s="366">
        <v>1</v>
      </c>
      <c r="AL314" s="366">
        <v>1</v>
      </c>
      <c r="AM314" s="366">
        <v>1</v>
      </c>
      <c r="AN314" s="366">
        <v>1</v>
      </c>
      <c r="AO314" s="366">
        <v>1</v>
      </c>
      <c r="AP314" s="366">
        <v>1</v>
      </c>
      <c r="AQ314" s="366">
        <v>1</v>
      </c>
      <c r="AR314" s="366">
        <v>1</v>
      </c>
      <c r="AS314" s="366">
        <v>1</v>
      </c>
      <c r="AT314" s="366">
        <v>1</v>
      </c>
      <c r="AU314" s="366">
        <v>1</v>
      </c>
      <c r="AV314" s="319"/>
      <c r="AW314" s="319"/>
      <c r="AX314" s="247"/>
      <c r="AY314" s="239"/>
      <c r="AZ314" s="239"/>
      <c r="BA314" s="239"/>
    </row>
    <row r="315" spans="1:53" s="77" customFormat="1" ht="15" outlineLevel="1" x14ac:dyDescent="0.25">
      <c r="A315" s="237"/>
      <c r="B315" s="238"/>
      <c r="C315" s="248"/>
      <c r="D315" s="248"/>
      <c r="E315" s="248"/>
      <c r="F315" s="256"/>
      <c r="G315" s="256" t="str">
        <f t="shared" si="17"/>
        <v>YYBNWb</v>
      </c>
      <c r="H315" s="366">
        <v>1</v>
      </c>
      <c r="I315" s="366">
        <v>1</v>
      </c>
      <c r="J315" s="366">
        <v>2</v>
      </c>
      <c r="K315" s="366">
        <v>2</v>
      </c>
      <c r="L315" s="366">
        <v>1</v>
      </c>
      <c r="M315" s="366">
        <v>1</v>
      </c>
      <c r="N315" s="366">
        <v>2</v>
      </c>
      <c r="O315" s="366">
        <v>2</v>
      </c>
      <c r="P315" s="366">
        <v>1</v>
      </c>
      <c r="Q315" s="366">
        <v>1</v>
      </c>
      <c r="R315" s="366">
        <v>2</v>
      </c>
      <c r="S315" s="366">
        <v>2</v>
      </c>
      <c r="T315" s="366">
        <v>1</v>
      </c>
      <c r="U315" s="366">
        <v>1</v>
      </c>
      <c r="V315" s="366">
        <v>2</v>
      </c>
      <c r="W315" s="366">
        <v>2</v>
      </c>
      <c r="X315" s="366">
        <v>1</v>
      </c>
      <c r="Y315" s="366">
        <v>1</v>
      </c>
      <c r="Z315" s="366">
        <v>2</v>
      </c>
      <c r="AA315" s="366">
        <v>2</v>
      </c>
      <c r="AB315" s="366">
        <v>1</v>
      </c>
      <c r="AC315" s="366">
        <v>1</v>
      </c>
      <c r="AD315" s="366">
        <v>2</v>
      </c>
      <c r="AE315" s="366">
        <v>2</v>
      </c>
      <c r="AF315" s="366">
        <v>1</v>
      </c>
      <c r="AG315" s="366">
        <v>1</v>
      </c>
      <c r="AH315" s="366">
        <v>2</v>
      </c>
      <c r="AI315" s="366">
        <v>2</v>
      </c>
      <c r="AJ315" s="366">
        <v>1</v>
      </c>
      <c r="AK315" s="366">
        <v>1</v>
      </c>
      <c r="AL315" s="366">
        <v>2</v>
      </c>
      <c r="AM315" s="366">
        <v>2</v>
      </c>
      <c r="AN315" s="366">
        <v>1</v>
      </c>
      <c r="AO315" s="366">
        <v>1</v>
      </c>
      <c r="AP315" s="366">
        <v>2</v>
      </c>
      <c r="AQ315" s="366">
        <v>2</v>
      </c>
      <c r="AR315" s="366">
        <v>1</v>
      </c>
      <c r="AS315" s="366">
        <v>1</v>
      </c>
      <c r="AT315" s="366">
        <v>2</v>
      </c>
      <c r="AU315" s="366">
        <v>2</v>
      </c>
      <c r="AV315" s="319"/>
      <c r="AW315" s="319"/>
      <c r="AX315" s="247"/>
      <c r="AY315" s="239"/>
      <c r="AZ315" s="239"/>
      <c r="BA315" s="239"/>
    </row>
    <row r="316" spans="1:53" s="77" customFormat="1" ht="15" outlineLevel="1" x14ac:dyDescent="0.25">
      <c r="A316" s="237"/>
      <c r="B316" s="238"/>
      <c r="C316" s="248"/>
      <c r="D316" s="248"/>
      <c r="E316" s="248"/>
      <c r="F316" s="256"/>
      <c r="G316" s="256" t="str">
        <f t="shared" si="17"/>
        <v>AAAAAz</v>
      </c>
      <c r="H316" s="366">
        <v>1</v>
      </c>
      <c r="I316" s="366">
        <v>1</v>
      </c>
      <c r="J316" s="366">
        <v>2</v>
      </c>
      <c r="K316" s="366">
        <v>0</v>
      </c>
      <c r="L316" s="366">
        <v>1</v>
      </c>
      <c r="M316" s="366">
        <v>1</v>
      </c>
      <c r="N316" s="366">
        <v>2</v>
      </c>
      <c r="O316" s="366">
        <v>0</v>
      </c>
      <c r="P316" s="366">
        <v>1</v>
      </c>
      <c r="Q316" s="366">
        <v>1</v>
      </c>
      <c r="R316" s="366">
        <v>2</v>
      </c>
      <c r="S316" s="366">
        <v>0</v>
      </c>
      <c r="T316" s="366">
        <v>1</v>
      </c>
      <c r="U316" s="366">
        <v>1</v>
      </c>
      <c r="V316" s="366">
        <v>2</v>
      </c>
      <c r="W316" s="366">
        <v>0</v>
      </c>
      <c r="X316" s="366">
        <v>1</v>
      </c>
      <c r="Y316" s="366">
        <v>1</v>
      </c>
      <c r="Z316" s="366">
        <v>2</v>
      </c>
      <c r="AA316" s="366">
        <v>0</v>
      </c>
      <c r="AB316" s="366">
        <v>1</v>
      </c>
      <c r="AC316" s="366">
        <v>1</v>
      </c>
      <c r="AD316" s="366">
        <v>2</v>
      </c>
      <c r="AE316" s="366">
        <v>0</v>
      </c>
      <c r="AF316" s="366">
        <v>1</v>
      </c>
      <c r="AG316" s="366">
        <v>1</v>
      </c>
      <c r="AH316" s="366">
        <v>2</v>
      </c>
      <c r="AI316" s="366">
        <v>0</v>
      </c>
      <c r="AJ316" s="366">
        <v>1</v>
      </c>
      <c r="AK316" s="366">
        <v>1</v>
      </c>
      <c r="AL316" s="366">
        <v>2</v>
      </c>
      <c r="AM316" s="366">
        <v>0</v>
      </c>
      <c r="AN316" s="366">
        <v>1</v>
      </c>
      <c r="AO316" s="366">
        <v>1</v>
      </c>
      <c r="AP316" s="366">
        <v>2</v>
      </c>
      <c r="AQ316" s="366">
        <v>0</v>
      </c>
      <c r="AR316" s="366">
        <v>1</v>
      </c>
      <c r="AS316" s="366">
        <v>1</v>
      </c>
      <c r="AT316" s="366">
        <v>2</v>
      </c>
      <c r="AU316" s="366">
        <v>0</v>
      </c>
      <c r="AV316" s="319"/>
      <c r="AW316" s="319"/>
      <c r="AX316" s="247"/>
      <c r="AY316" s="239"/>
      <c r="AZ316" s="239"/>
      <c r="BA316" s="239"/>
    </row>
    <row r="317" spans="1:53" s="77" customFormat="1" ht="15" outlineLevel="1" x14ac:dyDescent="0.25">
      <c r="A317" s="237"/>
      <c r="B317" s="238"/>
      <c r="C317" s="248"/>
      <c r="D317" s="248"/>
      <c r="E317" s="248"/>
      <c r="F317" s="256"/>
      <c r="G317" s="256" t="str">
        <f t="shared" si="17"/>
        <v>AAAANw</v>
      </c>
      <c r="H317" s="366">
        <v>1</v>
      </c>
      <c r="I317" s="366">
        <v>1</v>
      </c>
      <c r="J317" s="366">
        <v>1</v>
      </c>
      <c r="K317" s="366">
        <v>1</v>
      </c>
      <c r="L317" s="366">
        <v>1</v>
      </c>
      <c r="M317" s="366">
        <v>1</v>
      </c>
      <c r="N317" s="366">
        <v>1</v>
      </c>
      <c r="O317" s="366">
        <v>1</v>
      </c>
      <c r="P317" s="366">
        <v>1</v>
      </c>
      <c r="Q317" s="366">
        <v>1</v>
      </c>
      <c r="R317" s="366">
        <v>1</v>
      </c>
      <c r="S317" s="366">
        <v>1</v>
      </c>
      <c r="T317" s="366">
        <v>1</v>
      </c>
      <c r="U317" s="366">
        <v>1</v>
      </c>
      <c r="V317" s="366">
        <v>1</v>
      </c>
      <c r="W317" s="366">
        <v>1</v>
      </c>
      <c r="X317" s="366">
        <v>1</v>
      </c>
      <c r="Y317" s="366">
        <v>1</v>
      </c>
      <c r="Z317" s="366">
        <v>1</v>
      </c>
      <c r="AA317" s="366">
        <v>1</v>
      </c>
      <c r="AB317" s="366">
        <v>1</v>
      </c>
      <c r="AC317" s="366">
        <v>1</v>
      </c>
      <c r="AD317" s="366">
        <v>1</v>
      </c>
      <c r="AE317" s="366">
        <v>1</v>
      </c>
      <c r="AF317" s="366">
        <v>1</v>
      </c>
      <c r="AG317" s="366">
        <v>1</v>
      </c>
      <c r="AH317" s="366">
        <v>1</v>
      </c>
      <c r="AI317" s="366">
        <v>1</v>
      </c>
      <c r="AJ317" s="366">
        <v>1</v>
      </c>
      <c r="AK317" s="366">
        <v>1</v>
      </c>
      <c r="AL317" s="366">
        <v>1</v>
      </c>
      <c r="AM317" s="366">
        <v>1</v>
      </c>
      <c r="AN317" s="366">
        <v>1</v>
      </c>
      <c r="AO317" s="366">
        <v>1</v>
      </c>
      <c r="AP317" s="366">
        <v>1</v>
      </c>
      <c r="AQ317" s="366">
        <v>1</v>
      </c>
      <c r="AR317" s="366">
        <v>1</v>
      </c>
      <c r="AS317" s="366">
        <v>1</v>
      </c>
      <c r="AT317" s="366">
        <v>1</v>
      </c>
      <c r="AU317" s="366">
        <v>1</v>
      </c>
      <c r="AV317" s="319"/>
      <c r="AW317" s="319"/>
      <c r="AX317" s="247"/>
      <c r="AY317" s="239"/>
      <c r="AZ317" s="239"/>
      <c r="BA317" s="239"/>
    </row>
    <row r="318" spans="1:53" s="77" customFormat="1" ht="15" outlineLevel="1" x14ac:dyDescent="0.25">
      <c r="A318" s="237"/>
      <c r="B318" s="238"/>
      <c r="C318" s="248"/>
      <c r="D318" s="248"/>
      <c r="E318" s="248"/>
      <c r="F318" s="256"/>
      <c r="G318" s="256" t="str">
        <f t="shared" si="17"/>
        <v>AAANWb</v>
      </c>
      <c r="H318" s="366">
        <v>1</v>
      </c>
      <c r="I318" s="366">
        <v>1</v>
      </c>
      <c r="J318" s="366">
        <v>1</v>
      </c>
      <c r="K318" s="366">
        <v>1</v>
      </c>
      <c r="L318" s="366">
        <v>1</v>
      </c>
      <c r="M318" s="366">
        <v>1</v>
      </c>
      <c r="N318" s="366">
        <v>1</v>
      </c>
      <c r="O318" s="366">
        <v>1</v>
      </c>
      <c r="P318" s="366">
        <v>1</v>
      </c>
      <c r="Q318" s="366">
        <v>1</v>
      </c>
      <c r="R318" s="366">
        <v>1</v>
      </c>
      <c r="S318" s="366">
        <v>1</v>
      </c>
      <c r="T318" s="366">
        <v>1</v>
      </c>
      <c r="U318" s="366">
        <v>1</v>
      </c>
      <c r="V318" s="366">
        <v>1</v>
      </c>
      <c r="W318" s="366">
        <v>1</v>
      </c>
      <c r="X318" s="366">
        <v>1</v>
      </c>
      <c r="Y318" s="366">
        <v>1</v>
      </c>
      <c r="Z318" s="366">
        <v>1</v>
      </c>
      <c r="AA318" s="366">
        <v>1</v>
      </c>
      <c r="AB318" s="366">
        <v>1</v>
      </c>
      <c r="AC318" s="366">
        <v>1</v>
      </c>
      <c r="AD318" s="366">
        <v>1</v>
      </c>
      <c r="AE318" s="366">
        <v>1</v>
      </c>
      <c r="AF318" s="366">
        <v>1</v>
      </c>
      <c r="AG318" s="366">
        <v>1</v>
      </c>
      <c r="AH318" s="366">
        <v>1</v>
      </c>
      <c r="AI318" s="366">
        <v>1</v>
      </c>
      <c r="AJ318" s="366">
        <v>1</v>
      </c>
      <c r="AK318" s="366">
        <v>1</v>
      </c>
      <c r="AL318" s="366">
        <v>1</v>
      </c>
      <c r="AM318" s="366">
        <v>1</v>
      </c>
      <c r="AN318" s="366">
        <v>1</v>
      </c>
      <c r="AO318" s="366">
        <v>1</v>
      </c>
      <c r="AP318" s="366">
        <v>1</v>
      </c>
      <c r="AQ318" s="366">
        <v>1</v>
      </c>
      <c r="AR318" s="366">
        <v>1</v>
      </c>
      <c r="AS318" s="366">
        <v>1</v>
      </c>
      <c r="AT318" s="366">
        <v>1</v>
      </c>
      <c r="AU318" s="366">
        <v>1</v>
      </c>
      <c r="AV318" s="319"/>
      <c r="AW318" s="319"/>
      <c r="AX318" s="247"/>
      <c r="AY318" s="239"/>
      <c r="AZ318" s="239"/>
      <c r="BA318" s="239"/>
    </row>
    <row r="319" spans="1:53" s="77" customFormat="1" ht="15" outlineLevel="1" x14ac:dyDescent="0.25">
      <c r="A319" s="237"/>
      <c r="B319" s="238"/>
      <c r="C319" s="248"/>
      <c r="D319" s="248"/>
      <c r="E319" s="248"/>
      <c r="F319" s="256"/>
      <c r="G319" s="256" t="str">
        <f t="shared" si="17"/>
        <v>AANWBa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19"/>
      <c r="AW319" s="319"/>
      <c r="AX319" s="247"/>
      <c r="AY319" s="239"/>
      <c r="AZ319" s="239"/>
      <c r="BA319" s="239"/>
    </row>
    <row r="320" spans="1:53" s="77" customFormat="1" ht="15" outlineLevel="1" x14ac:dyDescent="0.25">
      <c r="A320" s="237"/>
      <c r="B320" s="238"/>
      <c r="C320" s="248"/>
      <c r="D320" s="248"/>
      <c r="E320" s="248"/>
      <c r="F320" s="256"/>
      <c r="G320" s="256" t="str">
        <f t="shared" si="17"/>
        <v>AYWBAa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19"/>
      <c r="AW320" s="319"/>
      <c r="AX320" s="247"/>
      <c r="AY320" s="239"/>
      <c r="AZ320" s="239"/>
      <c r="BA320" s="239"/>
    </row>
    <row r="321" spans="1:53" s="77" customFormat="1" ht="15" outlineLevel="1" x14ac:dyDescent="0.25">
      <c r="A321" s="237"/>
      <c r="B321" s="238"/>
      <c r="C321" s="248"/>
      <c r="D321" s="248"/>
      <c r="E321" s="248"/>
      <c r="F321" s="256"/>
      <c r="G321" s="256" t="str">
        <f t="shared" si="17"/>
        <v>YYBAAa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19"/>
      <c r="AW321" s="319"/>
      <c r="AX321" s="247"/>
      <c r="AY321" s="239"/>
      <c r="AZ321" s="239"/>
      <c r="BA321" s="239"/>
    </row>
    <row r="322" spans="1:5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19"/>
      <c r="AW322" s="319"/>
      <c r="AX322" s="247"/>
      <c r="AY322" s="239"/>
      <c r="AZ322" s="239"/>
      <c r="BA322" s="239"/>
    </row>
    <row r="323" spans="1:5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19"/>
      <c r="AW323" s="319"/>
      <c r="AX323" s="247"/>
      <c r="AY323" s="239"/>
      <c r="AZ323" s="239"/>
      <c r="BA323" s="239"/>
    </row>
    <row r="324" spans="1:53" s="77" customFormat="1" ht="15" outlineLevel="1" x14ac:dyDescent="0.25">
      <c r="A324" s="237"/>
      <c r="B324" s="238"/>
      <c r="C324" s="248"/>
      <c r="D324" s="248"/>
      <c r="E324" s="248"/>
      <c r="F324" s="256"/>
      <c r="G324" s="256" t="str">
        <f t="shared" si="17"/>
        <v>YYWNWl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19"/>
      <c r="AW324" s="319"/>
      <c r="AX324" s="247"/>
      <c r="AY324" s="239"/>
      <c r="AZ324" s="239"/>
      <c r="BA324" s="239"/>
    </row>
    <row r="325" spans="1:53" s="77" customFormat="1" ht="15" outlineLevel="1" x14ac:dyDescent="0.25">
      <c r="A325" s="237"/>
      <c r="B325" s="238"/>
      <c r="C325" s="248"/>
      <c r="D325" s="248"/>
      <c r="E325" s="248"/>
      <c r="F325" s="256"/>
      <c r="G325" s="256" t="str">
        <f t="shared" si="17"/>
        <v>YYLWNw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19"/>
      <c r="AW325" s="319"/>
      <c r="AX325" s="247"/>
      <c r="AY325" s="239"/>
      <c r="AZ325" s="239"/>
      <c r="BA325" s="239"/>
    </row>
    <row r="326" spans="1:53" s="77" customFormat="1" ht="15" outlineLevel="1" x14ac:dyDescent="0.25">
      <c r="A326" s="237"/>
      <c r="B326" s="238"/>
      <c r="C326" s="248"/>
      <c r="D326" s="248"/>
      <c r="E326" s="248"/>
      <c r="F326" s="256"/>
      <c r="G326" s="256" t="str">
        <f t="shared" si="17"/>
        <v>YYWLWz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19"/>
      <c r="AW326" s="319"/>
      <c r="AX326" s="247"/>
      <c r="AY326" s="239"/>
      <c r="AZ326" s="239"/>
      <c r="BA326" s="239"/>
    </row>
    <row r="327" spans="1:53" s="77" customFormat="1" ht="15" outlineLevel="1" x14ac:dyDescent="0.25">
      <c r="A327" s="237"/>
      <c r="B327" s="238"/>
      <c r="C327" s="248"/>
      <c r="D327" s="248"/>
      <c r="E327" s="248"/>
      <c r="F327" s="256"/>
      <c r="G327" s="256" t="str">
        <f t="shared" si="17"/>
        <v>YYNWLw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19"/>
      <c r="AW327" s="319"/>
      <c r="AX327" s="247"/>
      <c r="AY327" s="239"/>
      <c r="AZ327" s="239"/>
      <c r="BA327" s="239"/>
    </row>
    <row r="328" spans="1:5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19"/>
      <c r="AW328" s="319"/>
      <c r="AX328" s="247"/>
      <c r="AY328" s="239"/>
      <c r="AZ328" s="239"/>
      <c r="BA328" s="239"/>
    </row>
    <row r="329" spans="1:53" s="77" customFormat="1" ht="15" outlineLevel="1" x14ac:dyDescent="0.25">
      <c r="A329" s="237"/>
      <c r="B329" s="238"/>
      <c r="C329" s="248"/>
      <c r="D329" s="248"/>
      <c r="E329" s="248"/>
      <c r="F329" s="256"/>
      <c r="G329" s="256" t="str">
        <f t="shared" si="17"/>
        <v>AAWAAa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19"/>
      <c r="AW329" s="319"/>
      <c r="AX329" s="247"/>
      <c r="AY329" s="239"/>
      <c r="AZ329" s="239"/>
      <c r="BA329" s="239"/>
    </row>
    <row r="330" spans="1:53" s="77" customFormat="1" ht="15" outlineLevel="1" x14ac:dyDescent="0.25">
      <c r="A330" s="237"/>
      <c r="B330" s="238"/>
      <c r="C330" s="248"/>
      <c r="D330" s="248"/>
      <c r="E330" s="248"/>
      <c r="F330" s="256"/>
      <c r="G330" s="256" t="str">
        <f t="shared" si="17"/>
        <v>AAAWAa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19"/>
      <c r="AW330" s="319"/>
      <c r="AX330" s="247"/>
      <c r="AY330" s="239"/>
      <c r="AZ330" s="239"/>
      <c r="BA330" s="239"/>
    </row>
    <row r="331" spans="1:53" s="77" customFormat="1" ht="15" outlineLevel="1" x14ac:dyDescent="0.25">
      <c r="A331" s="237"/>
      <c r="B331" s="238"/>
      <c r="C331" s="248"/>
      <c r="D331" s="248"/>
      <c r="E331" s="248"/>
      <c r="F331" s="256"/>
      <c r="G331" s="256" t="str">
        <f t="shared" si="17"/>
        <v>YAAAWa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19"/>
      <c r="AW331" s="319"/>
      <c r="AX331" s="247"/>
      <c r="AY331" s="239"/>
      <c r="AZ331" s="239"/>
      <c r="BA331" s="239"/>
    </row>
    <row r="332" spans="1:5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19"/>
      <c r="AW332" s="319"/>
      <c r="AX332" s="247"/>
      <c r="AY332" s="239"/>
      <c r="AZ332" s="239"/>
      <c r="BA332" s="239"/>
    </row>
    <row r="333" spans="1:5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19"/>
      <c r="AW333" s="319"/>
      <c r="AX333" s="247"/>
      <c r="AY333" s="239"/>
      <c r="AZ333" s="239"/>
      <c r="BA333" s="239"/>
    </row>
    <row r="334" spans="1:53" s="77" customFormat="1" ht="15" outlineLevel="1" x14ac:dyDescent="0.25">
      <c r="A334" s="237"/>
      <c r="B334" s="238"/>
      <c r="C334" s="248"/>
      <c r="D334" s="248"/>
      <c r="E334" s="248"/>
      <c r="F334" s="256"/>
      <c r="G334" s="256" t="str">
        <f t="shared" si="17"/>
        <v>AYWAAa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19"/>
      <c r="AW334" s="319"/>
      <c r="AX334" s="247"/>
      <c r="AY334" s="239"/>
      <c r="AZ334" s="239"/>
      <c r="BA334" s="239"/>
    </row>
    <row r="335" spans="1:53" s="77" customFormat="1" ht="15" outlineLevel="1" x14ac:dyDescent="0.25">
      <c r="A335" s="237"/>
      <c r="B335" s="238"/>
      <c r="C335" s="248"/>
      <c r="D335" s="248"/>
      <c r="E335" s="248"/>
      <c r="F335" s="256"/>
      <c r="G335" s="256" t="str">
        <f t="shared" si="17"/>
        <v>AANWAa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19"/>
      <c r="AW335" s="319"/>
      <c r="AX335" s="247"/>
      <c r="AY335" s="239"/>
      <c r="AZ335" s="239"/>
      <c r="BA335" s="239"/>
    </row>
    <row r="336" spans="1:53" s="77" customFormat="1" ht="15" outlineLevel="1" x14ac:dyDescent="0.25">
      <c r="A336" s="237"/>
      <c r="B336" s="238"/>
      <c r="C336" s="248"/>
      <c r="D336" s="248"/>
      <c r="E336" s="248"/>
      <c r="F336" s="256"/>
      <c r="G336" s="256" t="str">
        <f t="shared" si="17"/>
        <v>AAANWa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19"/>
      <c r="AW336" s="319"/>
      <c r="AX336" s="247"/>
      <c r="AY336" s="239"/>
      <c r="AZ336" s="239"/>
      <c r="BA336" s="239"/>
    </row>
    <row r="337" spans="1:53" s="77" customFormat="1" ht="15" outlineLevel="1" x14ac:dyDescent="0.2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247"/>
      <c r="AY337" s="239"/>
      <c r="AZ337" s="239"/>
      <c r="BA337" s="239"/>
    </row>
    <row r="338" spans="1:53" s="77" customFormat="1" ht="15" outlineLevel="1" x14ac:dyDescent="0.2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247"/>
      <c r="AY338" s="239"/>
      <c r="AZ338" s="239"/>
      <c r="BA338" s="239"/>
    </row>
    <row r="339" spans="1:53" s="77" customFormat="1" ht="15" outlineLevel="1" x14ac:dyDescent="0.25">
      <c r="A339" s="237"/>
      <c r="B339" s="238"/>
      <c r="C339" s="248"/>
      <c r="D339" s="248"/>
      <c r="E339" s="248"/>
      <c r="F339" s="256"/>
      <c r="G339" s="685" t="s">
        <v>860</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247"/>
      <c r="AY339" s="239"/>
      <c r="AZ339" s="239"/>
      <c r="BA339" s="239"/>
    </row>
    <row r="340" spans="1:53" s="77" customFormat="1" ht="15" outlineLevel="1" x14ac:dyDescent="0.25">
      <c r="A340" s="237"/>
      <c r="B340" s="238"/>
      <c r="C340" s="248"/>
      <c r="D340" s="248"/>
      <c r="E340" s="248"/>
      <c r="F340" s="256"/>
      <c r="G340" s="256"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9"/>
      <c r="AW340" s="319"/>
      <c r="AX340" s="247"/>
      <c r="AY340" s="239"/>
      <c r="AZ340" s="239"/>
      <c r="BA340" s="239"/>
    </row>
    <row r="341" spans="1:53" s="77" customFormat="1" ht="15" outlineLevel="1" x14ac:dyDescent="0.25">
      <c r="A341" s="237"/>
      <c r="B341" s="238"/>
      <c r="C341" s="248"/>
      <c r="D341" s="248"/>
      <c r="E341" s="248"/>
      <c r="F341" s="256"/>
      <c r="G341" s="256"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9"/>
      <c r="AW341" s="319"/>
      <c r="AX341" s="247"/>
      <c r="AY341" s="239"/>
      <c r="AZ341" s="239"/>
      <c r="BA341" s="239"/>
    </row>
    <row r="342" spans="1:5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247"/>
      <c r="AY342" s="239"/>
      <c r="AZ342" s="239"/>
      <c r="BA342" s="239"/>
    </row>
    <row r="343" spans="1:53" s="77" customFormat="1" ht="15" outlineLevel="1" x14ac:dyDescent="0.25">
      <c r="A343" s="237"/>
      <c r="B343" s="238"/>
      <c r="C343" s="248"/>
      <c r="D343" s="248"/>
      <c r="E343" s="248"/>
      <c r="F343" s="256"/>
      <c r="G343" s="748" t="str">
        <f t="shared" si="18"/>
        <v>YABABa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247"/>
      <c r="AY343" s="239"/>
      <c r="AZ343" s="239"/>
      <c r="BA343" s="239"/>
    </row>
    <row r="344" spans="1:53" s="77" customFormat="1" ht="15" outlineLevel="1" x14ac:dyDescent="0.25">
      <c r="A344" s="237"/>
      <c r="B344" s="238"/>
      <c r="C344" s="248"/>
      <c r="D344" s="248"/>
      <c r="E344" s="248"/>
      <c r="F344" s="256"/>
      <c r="G344" s="748" t="str">
        <f t="shared" si="18"/>
        <v>AYABAb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247"/>
      <c r="AY344" s="239"/>
      <c r="AZ344" s="239"/>
      <c r="BA344" s="239"/>
    </row>
    <row r="345" spans="1:53" s="731" customFormat="1" ht="15" outlineLevel="1" x14ac:dyDescent="0.25">
      <c r="A345" s="735"/>
      <c r="B345" s="732"/>
      <c r="C345" s="744"/>
      <c r="D345" s="744"/>
      <c r="E345" s="744"/>
      <c r="F345" s="748"/>
      <c r="G345" s="748" t="str">
        <f t="shared" si="18"/>
        <v>AYABAbd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739"/>
      <c r="AY345" s="734"/>
      <c r="AZ345" s="734"/>
      <c r="BA345" s="734"/>
    </row>
    <row r="346" spans="1:53" s="731" customFormat="1" ht="15" outlineLevel="1" x14ac:dyDescent="0.25">
      <c r="A346" s="735"/>
      <c r="B346" s="732"/>
      <c r="C346" s="744"/>
      <c r="D346" s="744"/>
      <c r="E346" s="744"/>
      <c r="F346" s="748"/>
      <c r="G346" s="748" t="str">
        <f t="shared" si="18"/>
        <v>YAOAOFa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739"/>
      <c r="AY346" s="734"/>
      <c r="AZ346" s="734"/>
      <c r="BA346" s="734"/>
    </row>
    <row r="347" spans="1:53" s="731" customFormat="1" ht="15" outlineLevel="1" x14ac:dyDescent="0.25">
      <c r="A347" s="735"/>
      <c r="B347" s="732"/>
      <c r="C347" s="744"/>
      <c r="D347" s="744"/>
      <c r="E347" s="744"/>
      <c r="F347" s="748"/>
      <c r="G347" s="748" t="str">
        <f t="shared" si="18"/>
        <v>AYAOAof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739"/>
      <c r="AY347" s="734"/>
      <c r="AZ347" s="734"/>
      <c r="BA347" s="734"/>
    </row>
    <row r="348" spans="1:53" s="77" customFormat="1" ht="15" outlineLevel="1" x14ac:dyDescent="0.25">
      <c r="A348" s="237"/>
      <c r="B348" s="238"/>
      <c r="C348" s="248"/>
      <c r="D348" s="248"/>
      <c r="E348" s="248"/>
      <c r="F348" s="256"/>
      <c r="G348" s="748" t="str">
        <f t="shared" si="18"/>
        <v>YYNBNb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247"/>
      <c r="AY348" s="239"/>
      <c r="AZ348" s="239"/>
      <c r="BA348" s="239"/>
    </row>
    <row r="349" spans="1:53" s="77" customFormat="1" ht="15" outlineLevel="1" x14ac:dyDescent="0.25">
      <c r="A349" s="237"/>
      <c r="B349" s="238"/>
      <c r="C349" s="248"/>
      <c r="D349" s="248"/>
      <c r="E349" s="248"/>
      <c r="F349" s="256"/>
      <c r="G349" s="748" t="str">
        <f t="shared" si="18"/>
        <v>YYBNBz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247"/>
      <c r="AY349" s="239"/>
      <c r="AZ349" s="239"/>
      <c r="BA349" s="239"/>
    </row>
    <row r="350" spans="1:53" s="77" customFormat="1" ht="15" outlineLevel="1" x14ac:dyDescent="0.25">
      <c r="A350" s="237"/>
      <c r="B350" s="238"/>
      <c r="C350" s="248"/>
      <c r="D350" s="248"/>
      <c r="E350" s="248"/>
      <c r="F350" s="256"/>
      <c r="G350" s="748" t="str">
        <f t="shared" si="18"/>
        <v>YYBNBr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247"/>
      <c r="AY350" s="239"/>
      <c r="AZ350" s="239"/>
      <c r="BA350" s="239"/>
    </row>
    <row r="351" spans="1:53" s="77" customFormat="1" ht="15" outlineLevel="1" x14ac:dyDescent="0.25">
      <c r="A351" s="237"/>
      <c r="B351" s="238"/>
      <c r="C351" s="248"/>
      <c r="D351" s="248"/>
      <c r="E351" s="248"/>
      <c r="F351" s="256"/>
      <c r="G351" s="748" t="str">
        <f t="shared" si="18"/>
        <v>YYNWBr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247"/>
      <c r="AY351" s="239"/>
      <c r="AZ351" s="239"/>
      <c r="BA351" s="239"/>
    </row>
    <row r="352" spans="1:53" s="77" customFormat="1" ht="15" outlineLevel="1" x14ac:dyDescent="0.25">
      <c r="A352" s="237"/>
      <c r="B352" s="238"/>
      <c r="C352" s="248"/>
      <c r="D352" s="248"/>
      <c r="E352" s="248"/>
      <c r="F352" s="256"/>
      <c r="G352" s="748" t="str">
        <f t="shared" si="18"/>
        <v>YYWBNw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247"/>
      <c r="AY352" s="239"/>
      <c r="AZ352" s="239"/>
      <c r="BA352" s="239"/>
    </row>
    <row r="353" spans="1:53" s="77" customFormat="1" ht="15" outlineLevel="1" x14ac:dyDescent="0.25">
      <c r="A353" s="237"/>
      <c r="B353" s="238"/>
      <c r="C353" s="248"/>
      <c r="D353" s="248"/>
      <c r="E353" s="248"/>
      <c r="F353" s="256"/>
      <c r="G353" s="748" t="str">
        <f t="shared" si="18"/>
        <v>YYBNWb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247"/>
      <c r="AY353" s="239"/>
      <c r="AZ353" s="239"/>
      <c r="BA353" s="239"/>
    </row>
    <row r="354" spans="1:53" s="77" customFormat="1" ht="15" outlineLevel="1" x14ac:dyDescent="0.25">
      <c r="A354" s="237"/>
      <c r="B354" s="238"/>
      <c r="C354" s="248"/>
      <c r="D354" s="248"/>
      <c r="E354" s="248"/>
      <c r="F354" s="256"/>
      <c r="G354" s="748"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247"/>
      <c r="AY354" s="239"/>
      <c r="AZ354" s="239"/>
      <c r="BA354" s="239"/>
    </row>
    <row r="355" spans="1:53" s="77" customFormat="1" ht="15" outlineLevel="1" x14ac:dyDescent="0.25">
      <c r="A355" s="237"/>
      <c r="B355" s="238"/>
      <c r="C355" s="248"/>
      <c r="D355" s="248"/>
      <c r="E355" s="248"/>
      <c r="F355" s="256"/>
      <c r="G355" s="748"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247"/>
      <c r="AY355" s="239"/>
      <c r="AZ355" s="239"/>
      <c r="BA355" s="239"/>
    </row>
    <row r="356" spans="1:53" s="77" customFormat="1" ht="15" outlineLevel="1" x14ac:dyDescent="0.25">
      <c r="A356" s="237"/>
      <c r="B356" s="238"/>
      <c r="C356" s="248"/>
      <c r="D356" s="248"/>
      <c r="E356" s="248"/>
      <c r="F356" s="256"/>
      <c r="G356" s="748" t="str">
        <f t="shared" si="18"/>
        <v>AAANWb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247"/>
      <c r="AY356" s="239"/>
      <c r="AZ356" s="239"/>
      <c r="BA356" s="239"/>
    </row>
    <row r="357" spans="1:53" s="77" customFormat="1" ht="15" outlineLevel="1" x14ac:dyDescent="0.25">
      <c r="A357" s="237"/>
      <c r="B357" s="238"/>
      <c r="C357" s="248"/>
      <c r="D357" s="248"/>
      <c r="E357" s="248"/>
      <c r="F357" s="256"/>
      <c r="G357" s="748" t="str">
        <f t="shared" si="18"/>
        <v>AANWBa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247"/>
      <c r="AY357" s="239"/>
      <c r="AZ357" s="239"/>
      <c r="BA357" s="239"/>
    </row>
    <row r="358" spans="1:53" s="77" customFormat="1" ht="15" outlineLevel="1" x14ac:dyDescent="0.25">
      <c r="A358" s="237"/>
      <c r="B358" s="238"/>
      <c r="C358" s="248"/>
      <c r="D358" s="248"/>
      <c r="E358" s="248"/>
      <c r="F358" s="256"/>
      <c r="G358" s="748" t="str">
        <f t="shared" si="18"/>
        <v>AYWBAa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247"/>
      <c r="AY358" s="239"/>
      <c r="AZ358" s="239"/>
      <c r="BA358" s="239"/>
    </row>
    <row r="359" spans="1:53" s="77" customFormat="1" ht="15" outlineLevel="1" x14ac:dyDescent="0.25">
      <c r="A359" s="237"/>
      <c r="B359" s="238"/>
      <c r="C359" s="248"/>
      <c r="D359" s="248"/>
      <c r="E359" s="248"/>
      <c r="F359" s="256"/>
      <c r="G359" s="748" t="str">
        <f t="shared" si="18"/>
        <v>YYBAAa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247"/>
      <c r="AY359" s="239"/>
      <c r="AZ359" s="239"/>
      <c r="BA359" s="239"/>
    </row>
    <row r="360" spans="1:53" s="77" customFormat="1" ht="15" outlineLevel="1" x14ac:dyDescent="0.25">
      <c r="A360" s="237"/>
      <c r="B360" s="238"/>
      <c r="C360" s="248"/>
      <c r="D360" s="248"/>
      <c r="E360" s="248"/>
      <c r="F360" s="256"/>
      <c r="G360" s="748"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247"/>
      <c r="AY360" s="239"/>
      <c r="AZ360" s="239"/>
      <c r="BA360" s="239"/>
    </row>
    <row r="361" spans="1:53" s="77" customFormat="1" ht="15" outlineLevel="1" x14ac:dyDescent="0.25">
      <c r="A361" s="237"/>
      <c r="B361" s="238"/>
      <c r="C361" s="248"/>
      <c r="D361" s="248"/>
      <c r="E361" s="248"/>
      <c r="F361" s="256"/>
      <c r="G361" s="748"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247"/>
      <c r="AY361" s="239"/>
      <c r="AZ361" s="239"/>
      <c r="BA361" s="239"/>
    </row>
    <row r="362" spans="1:53" s="77" customFormat="1" ht="15" outlineLevel="1" x14ac:dyDescent="0.25">
      <c r="A362" s="237"/>
      <c r="B362" s="238"/>
      <c r="C362" s="248"/>
      <c r="D362" s="248"/>
      <c r="E362" s="248"/>
      <c r="F362" s="256"/>
      <c r="G362" s="748" t="str">
        <f t="shared" si="18"/>
        <v>YYWNWl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247"/>
      <c r="AY362" s="239"/>
      <c r="AZ362" s="239"/>
      <c r="BA362" s="239"/>
    </row>
    <row r="363" spans="1:53" s="77" customFormat="1" ht="15" outlineLevel="1" x14ac:dyDescent="0.25">
      <c r="A363" s="237"/>
      <c r="B363" s="238"/>
      <c r="C363" s="248"/>
      <c r="D363" s="248"/>
      <c r="E363" s="248"/>
      <c r="F363" s="256"/>
      <c r="G363" s="748" t="str">
        <f t="shared" si="18"/>
        <v>YYLWNw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247"/>
      <c r="AY363" s="239"/>
      <c r="AZ363" s="239"/>
      <c r="BA363" s="239"/>
    </row>
    <row r="364" spans="1:53" s="77" customFormat="1" ht="15" outlineLevel="1" x14ac:dyDescent="0.25">
      <c r="A364" s="237"/>
      <c r="B364" s="238"/>
      <c r="C364" s="248"/>
      <c r="D364" s="248"/>
      <c r="E364" s="248"/>
      <c r="F364" s="256"/>
      <c r="G364" s="748" t="str">
        <f t="shared" si="18"/>
        <v>YYWLWz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247"/>
      <c r="AY364" s="239"/>
      <c r="AZ364" s="239"/>
      <c r="BA364" s="239"/>
    </row>
    <row r="365" spans="1:53" s="77" customFormat="1" ht="15" outlineLevel="1" x14ac:dyDescent="0.25">
      <c r="A365" s="237"/>
      <c r="B365" s="238"/>
      <c r="C365" s="248"/>
      <c r="D365" s="248"/>
      <c r="E365" s="248"/>
      <c r="F365" s="256"/>
      <c r="G365" s="748" t="str">
        <f t="shared" si="18"/>
        <v>YYNWLw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247"/>
      <c r="AY365" s="239"/>
      <c r="AZ365" s="239"/>
      <c r="BA365" s="239"/>
    </row>
    <row r="366" spans="1:53" s="77" customFormat="1" ht="15" outlineLevel="1" x14ac:dyDescent="0.25">
      <c r="A366" s="237"/>
      <c r="B366" s="238"/>
      <c r="C366" s="248"/>
      <c r="D366" s="248"/>
      <c r="E366" s="248"/>
      <c r="F366" s="256"/>
      <c r="G366" s="748"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247"/>
      <c r="AY366" s="239"/>
      <c r="AZ366" s="239"/>
      <c r="BA366" s="239"/>
    </row>
    <row r="367" spans="1:53" s="77" customFormat="1" ht="15" outlineLevel="1" x14ac:dyDescent="0.25">
      <c r="A367" s="237"/>
      <c r="B367" s="238"/>
      <c r="C367" s="248"/>
      <c r="D367" s="248"/>
      <c r="E367" s="248"/>
      <c r="F367" s="256"/>
      <c r="G367" s="748" t="str">
        <f t="shared" si="18"/>
        <v>AAWAAa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247"/>
      <c r="AY367" s="239"/>
      <c r="AZ367" s="239"/>
      <c r="BA367" s="239"/>
    </row>
    <row r="368" spans="1:53" s="77" customFormat="1" ht="15" outlineLevel="1" x14ac:dyDescent="0.25">
      <c r="A368" s="237"/>
      <c r="B368" s="238"/>
      <c r="C368" s="248"/>
      <c r="D368" s="248"/>
      <c r="E368" s="248"/>
      <c r="F368" s="256"/>
      <c r="G368" s="748" t="str">
        <f t="shared" si="18"/>
        <v>AAAWAa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247"/>
      <c r="AY368" s="239"/>
      <c r="AZ368" s="239"/>
      <c r="BA368" s="239"/>
    </row>
    <row r="369" spans="1:53" s="77" customFormat="1" ht="15" outlineLevel="1" x14ac:dyDescent="0.25">
      <c r="A369" s="237"/>
      <c r="B369" s="238"/>
      <c r="C369" s="248"/>
      <c r="D369" s="248"/>
      <c r="E369" s="248"/>
      <c r="F369" s="256"/>
      <c r="G369" s="748" t="str">
        <f t="shared" si="18"/>
        <v>YAAAWa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247"/>
      <c r="AY369" s="239"/>
      <c r="AZ369" s="239"/>
      <c r="BA369" s="239"/>
    </row>
    <row r="370" spans="1:53" s="77" customFormat="1" ht="15" outlineLevel="1" x14ac:dyDescent="0.25">
      <c r="A370" s="237"/>
      <c r="B370" s="238"/>
      <c r="C370" s="248"/>
      <c r="D370" s="248"/>
      <c r="E370" s="248"/>
      <c r="F370" s="256"/>
      <c r="G370" s="748"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247"/>
      <c r="AY370" s="239"/>
      <c r="AZ370" s="239"/>
      <c r="BA370" s="239"/>
    </row>
    <row r="371" spans="1:53" s="77" customFormat="1" ht="15" outlineLevel="1" x14ac:dyDescent="0.25">
      <c r="A371" s="237"/>
      <c r="B371" s="238"/>
      <c r="C371" s="248"/>
      <c r="D371" s="248"/>
      <c r="E371" s="248"/>
      <c r="F371" s="256"/>
      <c r="G371" s="748"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247"/>
      <c r="AY371" s="239"/>
      <c r="AZ371" s="239"/>
      <c r="BA371" s="239"/>
    </row>
    <row r="372" spans="1:53" s="77" customFormat="1" ht="15" outlineLevel="1" x14ac:dyDescent="0.25">
      <c r="A372" s="237"/>
      <c r="B372" s="238"/>
      <c r="C372" s="248"/>
      <c r="D372" s="248"/>
      <c r="E372" s="248"/>
      <c r="F372" s="256"/>
      <c r="G372" s="748" t="str">
        <f t="shared" si="18"/>
        <v>AYWAAa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247"/>
      <c r="AY372" s="239"/>
      <c r="AZ372" s="239"/>
      <c r="BA372" s="239"/>
    </row>
    <row r="373" spans="1:53" s="77" customFormat="1" ht="15" outlineLevel="1" x14ac:dyDescent="0.25">
      <c r="A373" s="237"/>
      <c r="B373" s="238"/>
      <c r="C373" s="248"/>
      <c r="D373" s="248"/>
      <c r="E373" s="248"/>
      <c r="F373" s="256"/>
      <c r="G373" s="748" t="str">
        <f t="shared" si="18"/>
        <v>AANWAa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247"/>
      <c r="AY373" s="239"/>
      <c r="AZ373" s="239"/>
      <c r="BA373" s="239"/>
    </row>
    <row r="374" spans="1:53" s="77" customFormat="1" ht="15" outlineLevel="1" x14ac:dyDescent="0.25">
      <c r="A374" s="237"/>
      <c r="B374" s="238"/>
      <c r="C374" s="248"/>
      <c r="D374" s="248"/>
      <c r="E374" s="248"/>
      <c r="F374" s="256"/>
      <c r="G374" s="748" t="str">
        <f t="shared" si="18"/>
        <v>AAANWa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247"/>
      <c r="AY374" s="239"/>
      <c r="AZ374" s="239"/>
      <c r="BA374" s="239"/>
    </row>
    <row r="375" spans="1:5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247"/>
      <c r="AY375" s="239"/>
      <c r="AZ375" s="239"/>
      <c r="BA375" s="239"/>
    </row>
    <row r="376" spans="1:5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247"/>
      <c r="AY376" s="239"/>
      <c r="AZ376" s="239"/>
      <c r="BA376" s="239"/>
    </row>
    <row r="377" spans="1:53" s="77" customFormat="1" ht="15" outlineLevel="1" x14ac:dyDescent="0.25">
      <c r="A377" s="237"/>
      <c r="B377" s="238"/>
      <c r="C377" s="248"/>
      <c r="D377" s="248"/>
      <c r="E377" s="248"/>
      <c r="F377" s="256"/>
      <c r="G377" s="685" t="s">
        <v>861</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247"/>
      <c r="AY377" s="239"/>
      <c r="AZ377" s="239"/>
      <c r="BA377" s="239"/>
    </row>
    <row r="378" spans="1:53" s="77" customFormat="1" ht="15" outlineLevel="1" x14ac:dyDescent="0.25">
      <c r="A378" s="237"/>
      <c r="B378" s="238"/>
      <c r="C378" s="248"/>
      <c r="D378" s="248"/>
      <c r="E378" s="248"/>
      <c r="F378" s="256"/>
      <c r="G378" s="256"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9"/>
      <c r="AW378" s="319"/>
      <c r="AX378" s="247"/>
      <c r="AY378" s="239"/>
      <c r="AZ378" s="239"/>
      <c r="BA378" s="239"/>
    </row>
    <row r="379" spans="1:53" s="77" customFormat="1" ht="15" outlineLevel="1" x14ac:dyDescent="0.25">
      <c r="A379" s="237"/>
      <c r="B379" s="238"/>
      <c r="C379" s="248"/>
      <c r="D379" s="248"/>
      <c r="E379" s="248"/>
      <c r="F379" s="256"/>
      <c r="G379" s="256"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9"/>
      <c r="AW379" s="319"/>
      <c r="AX379" s="247"/>
      <c r="AY379" s="239"/>
      <c r="AZ379" s="239"/>
      <c r="BA379" s="239"/>
    </row>
    <row r="380" spans="1:5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247"/>
      <c r="AY380" s="239"/>
      <c r="AZ380" s="239"/>
      <c r="BA380" s="239"/>
    </row>
    <row r="381" spans="1:53" s="77" customFormat="1" ht="15" outlineLevel="1" x14ac:dyDescent="0.25">
      <c r="A381" s="237"/>
      <c r="B381" s="238"/>
      <c r="C381" s="248"/>
      <c r="D381" s="248"/>
      <c r="E381" s="248"/>
      <c r="F381" s="256"/>
      <c r="G381" s="748" t="str">
        <f t="shared" si="19"/>
        <v>YABABa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247"/>
      <c r="AY381" s="239"/>
      <c r="AZ381" s="239"/>
      <c r="BA381" s="239"/>
    </row>
    <row r="382" spans="1:53" s="77" customFormat="1" ht="15" outlineLevel="1" x14ac:dyDescent="0.25">
      <c r="A382" s="237"/>
      <c r="B382" s="238"/>
      <c r="C382" s="248"/>
      <c r="D382" s="248"/>
      <c r="E382" s="248"/>
      <c r="F382" s="256"/>
      <c r="G382" s="748" t="str">
        <f t="shared" si="19"/>
        <v>AYABAb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247"/>
      <c r="AY382" s="239"/>
      <c r="AZ382" s="239"/>
      <c r="BA382" s="239"/>
    </row>
    <row r="383" spans="1:53" s="731" customFormat="1" ht="15" outlineLevel="1" x14ac:dyDescent="0.25">
      <c r="A383" s="735"/>
      <c r="B383" s="732"/>
      <c r="C383" s="744"/>
      <c r="D383" s="744"/>
      <c r="E383" s="744"/>
      <c r="F383" s="748"/>
      <c r="G383" s="748" t="str">
        <f t="shared" si="19"/>
        <v>AYABAbd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739"/>
      <c r="AY383" s="734"/>
      <c r="AZ383" s="734"/>
      <c r="BA383" s="734"/>
    </row>
    <row r="384" spans="1:53" s="731" customFormat="1" ht="15" outlineLevel="1" x14ac:dyDescent="0.25">
      <c r="A384" s="735"/>
      <c r="B384" s="732"/>
      <c r="C384" s="744"/>
      <c r="D384" s="744"/>
      <c r="E384" s="744"/>
      <c r="F384" s="748"/>
      <c r="G384" s="748" t="str">
        <f t="shared" si="19"/>
        <v>YAOAOFa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739"/>
      <c r="AY384" s="734"/>
      <c r="AZ384" s="734"/>
      <c r="BA384" s="734"/>
    </row>
    <row r="385" spans="1:53" s="731" customFormat="1" ht="15" outlineLevel="1" x14ac:dyDescent="0.25">
      <c r="A385" s="735"/>
      <c r="B385" s="732"/>
      <c r="C385" s="744"/>
      <c r="D385" s="744"/>
      <c r="E385" s="744"/>
      <c r="F385" s="748"/>
      <c r="G385" s="748" t="str">
        <f t="shared" si="19"/>
        <v>AYAOAof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739"/>
      <c r="AY385" s="734"/>
      <c r="AZ385" s="734"/>
      <c r="BA385" s="734"/>
    </row>
    <row r="386" spans="1:53" s="77" customFormat="1" ht="15" outlineLevel="1" x14ac:dyDescent="0.25">
      <c r="A386" s="237"/>
      <c r="B386" s="238"/>
      <c r="C386" s="248"/>
      <c r="D386" s="248"/>
      <c r="E386" s="248"/>
      <c r="F386" s="256"/>
      <c r="G386" s="748" t="str">
        <f t="shared" si="19"/>
        <v>YYNBNb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247"/>
      <c r="AY386" s="239"/>
      <c r="AZ386" s="239"/>
      <c r="BA386" s="239"/>
    </row>
    <row r="387" spans="1:53" s="77" customFormat="1" ht="15" outlineLevel="1" x14ac:dyDescent="0.25">
      <c r="A387" s="237"/>
      <c r="B387" s="238"/>
      <c r="C387" s="248"/>
      <c r="D387" s="248"/>
      <c r="E387" s="248"/>
      <c r="F387" s="256"/>
      <c r="G387" s="748" t="str">
        <f t="shared" si="19"/>
        <v>YYBNBz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247"/>
      <c r="AY387" s="239"/>
      <c r="AZ387" s="239"/>
      <c r="BA387" s="239"/>
    </row>
    <row r="388" spans="1:53" s="77" customFormat="1" ht="12" customHeight="1" outlineLevel="1" x14ac:dyDescent="0.25">
      <c r="A388" s="237"/>
      <c r="B388" s="238"/>
      <c r="C388" s="248"/>
      <c r="D388" s="248"/>
      <c r="E388" s="248"/>
      <c r="F388" s="264"/>
      <c r="G388" s="748" t="str">
        <f t="shared" si="19"/>
        <v>YYBNBr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247"/>
      <c r="AY388" s="239"/>
      <c r="AZ388" s="239"/>
      <c r="BA388" s="239"/>
    </row>
    <row r="389" spans="1:53" s="77" customFormat="1" ht="12" customHeight="1" outlineLevel="1" x14ac:dyDescent="0.25">
      <c r="A389" s="237"/>
      <c r="B389" s="238"/>
      <c r="C389" s="248"/>
      <c r="D389" s="248"/>
      <c r="E389" s="248"/>
      <c r="F389" s="264"/>
      <c r="G389" s="748" t="str">
        <f t="shared" si="19"/>
        <v>YYNWBr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247"/>
      <c r="AY389" s="239"/>
      <c r="AZ389" s="239"/>
      <c r="BA389" s="239"/>
    </row>
    <row r="390" spans="1:53" s="77" customFormat="1" ht="15" outlineLevel="1" x14ac:dyDescent="0.25">
      <c r="A390" s="237"/>
      <c r="B390" s="238"/>
      <c r="C390" s="248"/>
      <c r="D390" s="248"/>
      <c r="E390" s="248"/>
      <c r="F390" s="256"/>
      <c r="G390" s="748" t="str">
        <f t="shared" si="19"/>
        <v>YYWBNw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247"/>
      <c r="AY390" s="239"/>
      <c r="AZ390" s="239"/>
      <c r="BA390" s="239"/>
    </row>
    <row r="391" spans="1:53" s="77" customFormat="1" ht="12" customHeight="1" outlineLevel="1" x14ac:dyDescent="0.25">
      <c r="A391" s="237"/>
      <c r="B391" s="238"/>
      <c r="C391" s="248"/>
      <c r="D391" s="248"/>
      <c r="E391" s="248"/>
      <c r="F391" s="264"/>
      <c r="G391" s="748" t="str">
        <f t="shared" si="19"/>
        <v>YYBNWb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247"/>
      <c r="AY391" s="239"/>
      <c r="AZ391" s="239"/>
      <c r="BA391" s="239"/>
    </row>
    <row r="392" spans="1:53" s="77" customFormat="1" ht="15" outlineLevel="1" x14ac:dyDescent="0.25">
      <c r="A392" s="237"/>
      <c r="B392" s="238"/>
      <c r="C392" s="248"/>
      <c r="D392" s="248"/>
      <c r="E392" s="248"/>
      <c r="F392" s="256"/>
      <c r="G392" s="748"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247"/>
      <c r="AY392" s="239"/>
      <c r="AZ392" s="239"/>
      <c r="BA392" s="239"/>
    </row>
    <row r="393" spans="1:53" s="77" customFormat="1" ht="15" outlineLevel="1" x14ac:dyDescent="0.25">
      <c r="A393" s="237"/>
      <c r="B393" s="238"/>
      <c r="C393" s="248"/>
      <c r="D393" s="248"/>
      <c r="E393" s="248"/>
      <c r="F393" s="256"/>
      <c r="G393" s="748"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247"/>
      <c r="AY393" s="239"/>
      <c r="AZ393" s="239"/>
      <c r="BA393" s="239"/>
    </row>
    <row r="394" spans="1:53" s="77" customFormat="1" ht="15" outlineLevel="1" x14ac:dyDescent="0.25">
      <c r="A394" s="237"/>
      <c r="B394" s="238"/>
      <c r="C394" s="248"/>
      <c r="D394" s="248"/>
      <c r="E394" s="248"/>
      <c r="F394" s="256"/>
      <c r="G394" s="748" t="str">
        <f t="shared" si="19"/>
        <v>AAANWb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247"/>
      <c r="AY394" s="239"/>
      <c r="AZ394" s="239"/>
      <c r="BA394" s="239"/>
    </row>
    <row r="395" spans="1:53" s="77" customFormat="1" ht="15" outlineLevel="1" x14ac:dyDescent="0.25">
      <c r="A395" s="237"/>
      <c r="B395" s="238"/>
      <c r="C395" s="248"/>
      <c r="D395" s="248"/>
      <c r="E395" s="248"/>
      <c r="F395" s="256"/>
      <c r="G395" s="748" t="str">
        <f t="shared" si="19"/>
        <v>AANWBa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247"/>
      <c r="AY395" s="239"/>
      <c r="AZ395" s="239"/>
      <c r="BA395" s="239"/>
    </row>
    <row r="396" spans="1:53" s="77" customFormat="1" ht="15" outlineLevel="1" x14ac:dyDescent="0.25">
      <c r="A396" s="237"/>
      <c r="B396" s="238"/>
      <c r="C396" s="248"/>
      <c r="D396" s="248"/>
      <c r="E396" s="248"/>
      <c r="F396" s="256"/>
      <c r="G396" s="748" t="str">
        <f t="shared" si="19"/>
        <v>AYWBAa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247"/>
      <c r="AY396" s="239"/>
      <c r="AZ396" s="239"/>
      <c r="BA396" s="239"/>
    </row>
    <row r="397" spans="1:53" s="77" customFormat="1" ht="15" outlineLevel="1" x14ac:dyDescent="0.25">
      <c r="A397" s="237"/>
      <c r="B397" s="238"/>
      <c r="C397" s="248"/>
      <c r="D397" s="248"/>
      <c r="E397" s="248"/>
      <c r="F397" s="256"/>
      <c r="G397" s="748" t="str">
        <f t="shared" si="19"/>
        <v>YYBAAa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247"/>
      <c r="AY397" s="239"/>
      <c r="AZ397" s="239"/>
      <c r="BA397" s="239"/>
    </row>
    <row r="398" spans="1:53" s="77" customFormat="1" ht="15" outlineLevel="1" x14ac:dyDescent="0.25">
      <c r="A398" s="237"/>
      <c r="B398" s="238"/>
      <c r="C398" s="248"/>
      <c r="D398" s="248"/>
      <c r="E398" s="248"/>
      <c r="F398" s="256"/>
      <c r="G398" s="748"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247"/>
      <c r="AY398" s="239"/>
      <c r="AZ398" s="239"/>
      <c r="BA398" s="239"/>
    </row>
    <row r="399" spans="1:53" s="77" customFormat="1" ht="15" outlineLevel="1" x14ac:dyDescent="0.25">
      <c r="A399" s="237"/>
      <c r="B399" s="238"/>
      <c r="C399" s="248"/>
      <c r="D399" s="248"/>
      <c r="E399" s="248"/>
      <c r="F399" s="256"/>
      <c r="G399" s="748"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247"/>
      <c r="AY399" s="239"/>
      <c r="AZ399" s="239"/>
      <c r="BA399" s="239"/>
    </row>
    <row r="400" spans="1:53" s="77" customFormat="1" ht="15" outlineLevel="1" x14ac:dyDescent="0.25">
      <c r="A400" s="237"/>
      <c r="B400" s="238"/>
      <c r="C400" s="248"/>
      <c r="D400" s="248"/>
      <c r="E400" s="248"/>
      <c r="F400" s="256"/>
      <c r="G400" s="748" t="str">
        <f t="shared" si="19"/>
        <v>YYWNWl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247"/>
      <c r="AY400" s="239"/>
      <c r="AZ400" s="239"/>
      <c r="BA400" s="239"/>
    </row>
    <row r="401" spans="1:91" s="77" customFormat="1" ht="15" outlineLevel="1" x14ac:dyDescent="0.25">
      <c r="A401" s="237"/>
      <c r="B401" s="238"/>
      <c r="C401" s="248"/>
      <c r="D401" s="248"/>
      <c r="E401" s="248"/>
      <c r="F401" s="256"/>
      <c r="G401" s="748" t="str">
        <f t="shared" si="19"/>
        <v>YYLWNw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247"/>
      <c r="AY401" s="239"/>
      <c r="AZ401" s="239"/>
      <c r="BA401" s="239"/>
    </row>
    <row r="402" spans="1:91" s="77" customFormat="1" ht="15" outlineLevel="1" x14ac:dyDescent="0.25">
      <c r="A402" s="237"/>
      <c r="B402" s="238"/>
      <c r="C402" s="248"/>
      <c r="D402" s="248"/>
      <c r="E402" s="248"/>
      <c r="F402" s="256"/>
      <c r="G402" s="748" t="str">
        <f t="shared" si="19"/>
        <v>YYWLWz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247"/>
      <c r="AY402" s="239"/>
      <c r="AZ402" s="239"/>
      <c r="BA402" s="239"/>
    </row>
    <row r="403" spans="1:91" s="77" customFormat="1" ht="15" outlineLevel="1" x14ac:dyDescent="0.25">
      <c r="A403" s="237"/>
      <c r="B403" s="238"/>
      <c r="C403" s="248"/>
      <c r="D403" s="248"/>
      <c r="E403" s="248"/>
      <c r="F403" s="256"/>
      <c r="G403" s="748" t="str">
        <f t="shared" si="19"/>
        <v>YYNWLw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247"/>
      <c r="AY403" s="239"/>
      <c r="AZ403" s="239"/>
      <c r="BA403" s="239"/>
    </row>
    <row r="404" spans="1:91" s="77" customFormat="1" ht="15" outlineLevel="1" x14ac:dyDescent="0.25">
      <c r="A404" s="237"/>
      <c r="B404" s="238"/>
      <c r="C404" s="248"/>
      <c r="D404" s="248"/>
      <c r="E404" s="248"/>
      <c r="F404" s="256"/>
      <c r="G404" s="748"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247"/>
      <c r="AY404" s="239"/>
      <c r="AZ404" s="239"/>
      <c r="BA404" s="239"/>
    </row>
    <row r="405" spans="1:91" s="77" customFormat="1" ht="15" outlineLevel="1" x14ac:dyDescent="0.25">
      <c r="A405" s="237"/>
      <c r="B405" s="238"/>
      <c r="C405" s="248"/>
      <c r="D405" s="248"/>
      <c r="E405" s="248"/>
      <c r="F405" s="256"/>
      <c r="G405" s="748" t="str">
        <f t="shared" si="19"/>
        <v>AAWAAa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247"/>
      <c r="AY405" s="239"/>
      <c r="AZ405" s="239"/>
      <c r="BA405" s="239"/>
    </row>
    <row r="406" spans="1:91" s="77" customFormat="1" ht="15" outlineLevel="1" x14ac:dyDescent="0.25">
      <c r="A406" s="237"/>
      <c r="B406" s="238"/>
      <c r="C406" s="248"/>
      <c r="D406" s="248"/>
      <c r="E406" s="248"/>
      <c r="F406" s="256"/>
      <c r="G406" s="748" t="str">
        <f t="shared" si="19"/>
        <v>AAAWAa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247"/>
      <c r="AY406" s="239"/>
      <c r="AZ406" s="239"/>
      <c r="BA406" s="239"/>
    </row>
    <row r="407" spans="1:91" s="77" customFormat="1" ht="15" outlineLevel="1" x14ac:dyDescent="0.25">
      <c r="A407" s="237"/>
      <c r="B407" s="238"/>
      <c r="C407" s="248"/>
      <c r="D407" s="248"/>
      <c r="E407" s="248"/>
      <c r="F407" s="256"/>
      <c r="G407" s="748" t="str">
        <f t="shared" si="19"/>
        <v>YAAAWa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247"/>
      <c r="AY407" s="239"/>
      <c r="AZ407" s="239"/>
      <c r="BA407" s="239"/>
    </row>
    <row r="408" spans="1:91" s="77" customFormat="1" ht="15" outlineLevel="1" x14ac:dyDescent="0.25">
      <c r="A408" s="237"/>
      <c r="B408" s="238"/>
      <c r="C408" s="248"/>
      <c r="D408" s="248"/>
      <c r="E408" s="248"/>
      <c r="F408" s="256"/>
      <c r="G408" s="748"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247"/>
      <c r="AY408" s="239"/>
      <c r="AZ408" s="239"/>
      <c r="BA408" s="239"/>
    </row>
    <row r="409" spans="1:91" s="77" customFormat="1" ht="15" outlineLevel="1" x14ac:dyDescent="0.25">
      <c r="A409" s="237"/>
      <c r="B409" s="238"/>
      <c r="C409" s="248"/>
      <c r="D409" s="248"/>
      <c r="E409" s="248"/>
      <c r="F409" s="256"/>
      <c r="G409" s="748"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247"/>
      <c r="AY409" s="734"/>
      <c r="AZ409" s="734"/>
      <c r="BA409" s="734"/>
      <c r="BB409" s="731"/>
      <c r="BC409" s="731"/>
      <c r="BD409" s="731"/>
      <c r="BE409" s="731"/>
      <c r="BF409" s="731"/>
      <c r="BG409" s="731"/>
      <c r="BH409" s="731"/>
      <c r="BI409" s="731"/>
      <c r="BJ409" s="731"/>
      <c r="BK409" s="731"/>
      <c r="BL409" s="731"/>
      <c r="BM409" s="731"/>
      <c r="BN409" s="731"/>
      <c r="BO409" s="731"/>
      <c r="BP409" s="731"/>
      <c r="BQ409" s="731"/>
      <c r="BR409" s="731"/>
      <c r="BS409" s="731"/>
      <c r="BT409" s="731"/>
      <c r="BU409" s="731"/>
      <c r="BV409" s="731"/>
      <c r="BW409" s="731"/>
      <c r="BX409" s="731"/>
      <c r="BY409" s="731"/>
      <c r="BZ409" s="731"/>
      <c r="CA409" s="731"/>
      <c r="CB409" s="731"/>
      <c r="CC409" s="731"/>
      <c r="CD409" s="731"/>
      <c r="CE409" s="731"/>
      <c r="CF409" s="731"/>
      <c r="CG409" s="731"/>
      <c r="CH409" s="731"/>
      <c r="CI409" s="731"/>
      <c r="CJ409" s="731"/>
      <c r="CK409" s="731"/>
      <c r="CL409" s="731"/>
      <c r="CM409" s="731"/>
    </row>
    <row r="410" spans="1:91" s="77" customFormat="1" ht="15" outlineLevel="1" x14ac:dyDescent="0.25">
      <c r="A410" s="237"/>
      <c r="B410" s="238"/>
      <c r="C410" s="248"/>
      <c r="D410" s="248"/>
      <c r="E410" s="248"/>
      <c r="F410" s="256"/>
      <c r="G410" s="748" t="str">
        <f t="shared" si="19"/>
        <v>AYWAAa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247"/>
      <c r="AY410" s="734"/>
      <c r="AZ410" s="734"/>
      <c r="BA410" s="734"/>
      <c r="BB410" s="731"/>
      <c r="BC410" s="731"/>
      <c r="BD410" s="731"/>
      <c r="BE410" s="731"/>
      <c r="BF410" s="731"/>
      <c r="BG410" s="731"/>
      <c r="BH410" s="731"/>
      <c r="BI410" s="731"/>
      <c r="BJ410" s="731"/>
      <c r="BK410" s="731"/>
      <c r="BL410" s="731"/>
      <c r="BM410" s="731"/>
      <c r="BN410" s="731"/>
      <c r="BO410" s="731"/>
      <c r="BP410" s="731"/>
      <c r="BQ410" s="731"/>
      <c r="BR410" s="731"/>
      <c r="BS410" s="731"/>
      <c r="BT410" s="731"/>
      <c r="BU410" s="731"/>
      <c r="BV410" s="731"/>
      <c r="BW410" s="731"/>
      <c r="BX410" s="731"/>
      <c r="BY410" s="731"/>
      <c r="BZ410" s="731"/>
      <c r="CA410" s="731"/>
      <c r="CB410" s="731"/>
      <c r="CC410" s="731"/>
      <c r="CD410" s="731"/>
      <c r="CE410" s="731"/>
      <c r="CF410" s="731"/>
      <c r="CG410" s="731"/>
      <c r="CH410" s="731"/>
      <c r="CI410" s="731"/>
      <c r="CJ410" s="731"/>
      <c r="CK410" s="731"/>
      <c r="CL410" s="731"/>
      <c r="CM410" s="731"/>
    </row>
    <row r="411" spans="1:91" s="77" customFormat="1" ht="15" outlineLevel="1" x14ac:dyDescent="0.25">
      <c r="A411" s="237"/>
      <c r="B411" s="238"/>
      <c r="C411" s="248"/>
      <c r="D411" s="248"/>
      <c r="E411" s="248"/>
      <c r="F411" s="256"/>
      <c r="G411" s="748" t="str">
        <f t="shared" si="19"/>
        <v>AANWAa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247"/>
      <c r="AY411" s="734"/>
      <c r="AZ411" s="734"/>
      <c r="BA411" s="734"/>
      <c r="BB411" s="731"/>
      <c r="BC411" s="731"/>
      <c r="BD411" s="731"/>
      <c r="BE411" s="731"/>
      <c r="BF411" s="731"/>
      <c r="BG411" s="731"/>
      <c r="BH411" s="731"/>
      <c r="BI411" s="731"/>
      <c r="BJ411" s="731"/>
      <c r="BK411" s="731"/>
      <c r="BL411" s="731"/>
      <c r="BM411" s="731"/>
      <c r="BN411" s="731"/>
      <c r="BO411" s="731"/>
      <c r="BP411" s="731"/>
      <c r="BQ411" s="731"/>
      <c r="BR411" s="731"/>
      <c r="BS411" s="731"/>
      <c r="BT411" s="731"/>
      <c r="BU411" s="731"/>
      <c r="BV411" s="731"/>
      <c r="BW411" s="731"/>
      <c r="BX411" s="731"/>
      <c r="BY411" s="731"/>
      <c r="BZ411" s="731"/>
      <c r="CA411" s="731"/>
      <c r="CB411" s="731"/>
      <c r="CC411" s="731"/>
      <c r="CD411" s="731"/>
      <c r="CE411" s="731"/>
      <c r="CF411" s="731"/>
      <c r="CG411" s="731"/>
      <c r="CH411" s="731"/>
      <c r="CI411" s="731"/>
      <c r="CJ411" s="731"/>
      <c r="CK411" s="731"/>
      <c r="CL411" s="731"/>
      <c r="CM411" s="731"/>
    </row>
    <row r="412" spans="1:91" s="77" customFormat="1" ht="15" outlineLevel="1" x14ac:dyDescent="0.25">
      <c r="A412" s="237"/>
      <c r="B412" s="238"/>
      <c r="C412" s="248"/>
      <c r="D412" s="248"/>
      <c r="E412" s="248"/>
      <c r="F412" s="256"/>
      <c r="G412" s="748" t="str">
        <f t="shared" si="19"/>
        <v>AAANWa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247"/>
      <c r="AY412" s="734"/>
      <c r="AZ412" s="734"/>
      <c r="BA412" s="734"/>
      <c r="BB412" s="731"/>
      <c r="BC412" s="731"/>
      <c r="BD412" s="731"/>
      <c r="BE412" s="731"/>
      <c r="BF412" s="731"/>
      <c r="BG412" s="731"/>
      <c r="BH412" s="731"/>
      <c r="BI412" s="731"/>
      <c r="BJ412" s="731"/>
      <c r="BK412" s="731"/>
      <c r="BL412" s="731"/>
      <c r="BM412" s="731"/>
      <c r="BN412" s="731"/>
      <c r="BO412" s="731"/>
      <c r="BP412" s="731"/>
      <c r="BQ412" s="731"/>
      <c r="BR412" s="731"/>
      <c r="BS412" s="731"/>
      <c r="BT412" s="731"/>
      <c r="BU412" s="731"/>
      <c r="BV412" s="731"/>
      <c r="BW412" s="731"/>
      <c r="BX412" s="731"/>
      <c r="BY412" s="731"/>
      <c r="BZ412" s="731"/>
      <c r="CA412" s="731"/>
      <c r="CB412" s="731"/>
      <c r="CC412" s="731"/>
      <c r="CD412" s="731"/>
      <c r="CE412" s="731"/>
      <c r="CF412" s="731"/>
      <c r="CG412" s="731"/>
      <c r="CH412" s="731"/>
      <c r="CI412" s="731"/>
      <c r="CJ412" s="731"/>
      <c r="CK412" s="731"/>
      <c r="CL412" s="731"/>
      <c r="CM412" s="731"/>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18"/>
      <c r="AY413" s="734"/>
      <c r="AZ413" s="734"/>
      <c r="BA413" s="734"/>
      <c r="BB413" s="731"/>
      <c r="BC413" s="731"/>
      <c r="BD413" s="731"/>
      <c r="BE413" s="731"/>
      <c r="BF413" s="731"/>
      <c r="BG413" s="731"/>
      <c r="BH413" s="731"/>
      <c r="BI413" s="731"/>
      <c r="BJ413" s="731"/>
      <c r="BK413" s="731"/>
      <c r="BL413" s="731"/>
      <c r="BM413" s="731"/>
      <c r="BN413" s="731"/>
      <c r="BO413" s="731"/>
      <c r="BP413" s="731"/>
      <c r="BQ413" s="731"/>
      <c r="BR413" s="731"/>
      <c r="BS413" s="731"/>
      <c r="BT413" s="731"/>
      <c r="BU413" s="731"/>
      <c r="BV413" s="731"/>
      <c r="BW413" s="731"/>
      <c r="BX413" s="731"/>
      <c r="BY413" s="731"/>
      <c r="BZ413" s="731"/>
      <c r="CA413" s="731"/>
      <c r="CB413" s="731"/>
      <c r="CC413" s="731"/>
      <c r="CD413" s="731"/>
      <c r="CE413" s="731"/>
      <c r="CF413" s="731"/>
      <c r="CG413" s="731"/>
      <c r="CH413" s="731"/>
      <c r="CI413" s="731"/>
      <c r="CJ413" s="731"/>
      <c r="CK413" s="731"/>
      <c r="CL413" s="731"/>
      <c r="CM413" s="731"/>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18"/>
      <c r="AY414" s="734"/>
      <c r="AZ414" s="734"/>
      <c r="BA414" s="734"/>
      <c r="BB414" s="731"/>
      <c r="BC414" s="731"/>
      <c r="BD414" s="731"/>
      <c r="BE414" s="731"/>
      <c r="BF414" s="731"/>
      <c r="BG414" s="731"/>
      <c r="BH414" s="731"/>
      <c r="BI414" s="731"/>
      <c r="BJ414" s="731"/>
      <c r="BK414" s="731"/>
      <c r="BL414" s="731"/>
      <c r="BM414" s="731"/>
      <c r="BN414" s="731"/>
      <c r="BO414" s="731"/>
      <c r="BP414" s="731"/>
      <c r="BQ414" s="731"/>
      <c r="BR414" s="731"/>
      <c r="BS414" s="731"/>
      <c r="BT414" s="731"/>
      <c r="BU414" s="731"/>
      <c r="BV414" s="731"/>
      <c r="BW414" s="731"/>
      <c r="BX414" s="731"/>
      <c r="BY414" s="731"/>
      <c r="BZ414" s="731"/>
      <c r="CA414" s="731"/>
      <c r="CB414" s="731"/>
      <c r="CC414" s="731"/>
      <c r="CD414" s="731"/>
      <c r="CE414" s="731"/>
      <c r="CF414" s="731"/>
      <c r="CG414" s="731"/>
      <c r="CH414" s="731"/>
      <c r="CI414" s="731"/>
      <c r="CJ414" s="731"/>
      <c r="CK414" s="731"/>
      <c r="CL414" s="731"/>
      <c r="CM414" s="731"/>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734"/>
      <c r="AZ415" s="734"/>
      <c r="BA415" s="734"/>
      <c r="BB415" s="731"/>
      <c r="BC415" s="731"/>
      <c r="BD415" s="731"/>
      <c r="BE415" s="731"/>
      <c r="BF415" s="731"/>
      <c r="BG415" s="731"/>
      <c r="BH415" s="731"/>
      <c r="BI415" s="731"/>
      <c r="BJ415" s="731"/>
      <c r="BK415" s="731"/>
      <c r="BL415" s="731"/>
      <c r="BM415" s="731"/>
      <c r="BN415" s="731"/>
      <c r="BO415" s="731"/>
      <c r="BP415" s="731"/>
      <c r="BQ415" s="731"/>
      <c r="BR415" s="731"/>
      <c r="BS415" s="731"/>
      <c r="BT415" s="731"/>
      <c r="BU415" s="731"/>
      <c r="BV415" s="731"/>
      <c r="BW415" s="731"/>
      <c r="BX415" s="731"/>
      <c r="BY415" s="731"/>
      <c r="BZ415" s="731"/>
      <c r="CA415" s="731"/>
      <c r="CB415" s="731"/>
      <c r="CC415" s="731"/>
      <c r="CD415" s="731"/>
      <c r="CE415" s="731"/>
      <c r="CF415" s="731"/>
      <c r="CG415" s="731"/>
      <c r="CH415" s="731"/>
      <c r="CI415" s="731"/>
      <c r="CJ415" s="731"/>
      <c r="CK415" s="731"/>
      <c r="CL415" s="731"/>
      <c r="CM415" s="731"/>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734"/>
      <c r="AZ416" s="734"/>
      <c r="BA416" s="734"/>
      <c r="BB416" s="731"/>
      <c r="BC416" s="731"/>
      <c r="BD416" s="731"/>
      <c r="BE416" s="731"/>
      <c r="BF416" s="731"/>
      <c r="BG416" s="731"/>
      <c r="BH416" s="731"/>
      <c r="BI416" s="731"/>
      <c r="BJ416" s="731"/>
      <c r="BK416" s="731"/>
      <c r="BL416" s="731"/>
      <c r="BM416" s="731"/>
      <c r="BN416" s="731"/>
      <c r="BO416" s="731"/>
      <c r="BP416" s="731"/>
      <c r="BQ416" s="731"/>
      <c r="BR416" s="731"/>
      <c r="BS416" s="731"/>
      <c r="BT416" s="731"/>
      <c r="BU416" s="731"/>
      <c r="BV416" s="731"/>
      <c r="BW416" s="731"/>
      <c r="BX416" s="731"/>
      <c r="BY416" s="731"/>
      <c r="BZ416" s="731"/>
      <c r="CA416" s="731"/>
      <c r="CB416" s="731"/>
      <c r="CC416" s="731"/>
      <c r="CD416" s="731"/>
      <c r="CE416" s="731"/>
      <c r="CF416" s="731"/>
      <c r="CG416" s="731"/>
      <c r="CH416" s="731"/>
      <c r="CI416" s="731"/>
      <c r="CJ416" s="731"/>
      <c r="CK416" s="731"/>
      <c r="CL416" s="731"/>
      <c r="CM416" s="731"/>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350</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1025"/>
      <c r="N425" s="1025"/>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367</v>
      </c>
      <c r="J426" s="19" t="s">
        <v>367</v>
      </c>
      <c r="K426" s="19" t="s">
        <v>367</v>
      </c>
      <c r="L426" s="324" t="s">
        <v>368</v>
      </c>
      <c r="M426" s="744"/>
      <c r="N426" s="744"/>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360</v>
      </c>
      <c r="I427" s="25" t="s">
        <v>355</v>
      </c>
      <c r="J427" s="25" t="s">
        <v>356</v>
      </c>
      <c r="K427" s="25" t="s">
        <v>357</v>
      </c>
      <c r="L427" s="25" t="s">
        <v>1147</v>
      </c>
      <c r="M427" s="769"/>
      <c r="N427" s="769"/>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2" t="str">
        <f>General!L7</f>
        <v>a</v>
      </c>
      <c r="I428" s="366">
        <v>30</v>
      </c>
      <c r="J428" s="366">
        <v>30</v>
      </c>
      <c r="K428" s="366">
        <v>30</v>
      </c>
      <c r="L428" s="366">
        <v>30</v>
      </c>
      <c r="M428" s="731"/>
      <c r="N428" s="731"/>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5" outlineLevel="1" x14ac:dyDescent="0.25">
      <c r="A429" s="735"/>
      <c r="B429" s="732"/>
      <c r="C429" s="744"/>
      <c r="D429" s="744"/>
      <c r="E429" s="744"/>
      <c r="F429" s="748"/>
      <c r="G429" s="748"/>
      <c r="H429" s="972" t="str">
        <f>General!L8</f>
        <v>ar</v>
      </c>
      <c r="I429" s="366">
        <v>30</v>
      </c>
      <c r="J429" s="366">
        <v>30</v>
      </c>
      <c r="K429" s="366">
        <v>30</v>
      </c>
      <c r="L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5" outlineLevel="1" x14ac:dyDescent="0.25">
      <c r="A430" s="7"/>
      <c r="B430" s="8"/>
      <c r="C430" s="19"/>
      <c r="D430" s="19"/>
      <c r="E430" s="19"/>
      <c r="F430" s="28"/>
      <c r="G430" s="28"/>
      <c r="H430" s="972" t="str">
        <f>General!L9</f>
        <v>b</v>
      </c>
      <c r="I430" s="366">
        <v>10</v>
      </c>
      <c r="J430" s="366">
        <v>26</v>
      </c>
      <c r="K430" s="366">
        <v>25</v>
      </c>
      <c r="L430" s="366">
        <v>18</v>
      </c>
      <c r="M430" s="731"/>
      <c r="N430" s="731"/>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2" t="str">
        <f>General!L10</f>
        <v>bd</v>
      </c>
      <c r="I431" s="366">
        <v>10</v>
      </c>
      <c r="J431" s="366">
        <v>26</v>
      </c>
      <c r="K431" s="366">
        <v>25</v>
      </c>
      <c r="L431" s="366">
        <v>18</v>
      </c>
      <c r="M431" s="731"/>
      <c r="N431" s="731"/>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2" t="str">
        <f>General!L11</f>
        <v>f</v>
      </c>
      <c r="I432" s="366">
        <v>0</v>
      </c>
      <c r="J432" s="366">
        <v>0</v>
      </c>
      <c r="K432" s="366">
        <v>0</v>
      </c>
      <c r="L432" s="366">
        <v>0</v>
      </c>
      <c r="M432" s="731"/>
      <c r="N432" s="731"/>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2" t="str">
        <f>General!L12</f>
        <v>h</v>
      </c>
      <c r="I433" s="366">
        <v>0</v>
      </c>
      <c r="J433" s="366">
        <v>0</v>
      </c>
      <c r="K433" s="366">
        <v>0</v>
      </c>
      <c r="L433" s="366">
        <v>0</v>
      </c>
      <c r="M433" s="731"/>
      <c r="N433" s="731"/>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2" t="str">
        <f>General!L13</f>
        <v>i</v>
      </c>
      <c r="I434" s="366">
        <v>0</v>
      </c>
      <c r="J434" s="366">
        <v>0</v>
      </c>
      <c r="K434" s="366">
        <v>0</v>
      </c>
      <c r="L434" s="366">
        <v>0</v>
      </c>
      <c r="M434" s="731"/>
      <c r="N434" s="731"/>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2" t="str">
        <f>General!L14</f>
        <v>j</v>
      </c>
      <c r="I435" s="366">
        <v>30</v>
      </c>
      <c r="J435" s="366">
        <v>30</v>
      </c>
      <c r="K435" s="366">
        <v>30</v>
      </c>
      <c r="L435" s="366">
        <v>30</v>
      </c>
      <c r="M435" s="731"/>
      <c r="N435" s="731"/>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5" outlineLevel="1" x14ac:dyDescent="0.25">
      <c r="A436" s="735"/>
      <c r="B436" s="732"/>
      <c r="C436" s="744"/>
      <c r="D436" s="744"/>
      <c r="E436" s="744"/>
      <c r="F436" s="748"/>
      <c r="G436" s="748"/>
      <c r="H436" s="972" t="str">
        <f>General!L15</f>
        <v>jc</v>
      </c>
      <c r="I436" s="366">
        <v>30</v>
      </c>
      <c r="J436" s="366">
        <v>30</v>
      </c>
      <c r="K436" s="366">
        <v>30</v>
      </c>
      <c r="L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5" outlineLevel="1" x14ac:dyDescent="0.25">
      <c r="A437" s="735"/>
      <c r="B437" s="732"/>
      <c r="C437" s="744"/>
      <c r="D437" s="744"/>
      <c r="E437" s="744"/>
      <c r="F437" s="748"/>
      <c r="G437" s="748"/>
      <c r="H437" s="972" t="str">
        <f>General!L16</f>
        <v>jr</v>
      </c>
      <c r="I437" s="366">
        <v>30</v>
      </c>
      <c r="J437" s="366">
        <v>30</v>
      </c>
      <c r="K437" s="366">
        <v>30</v>
      </c>
      <c r="L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5" outlineLevel="1" x14ac:dyDescent="0.25">
      <c r="A438" s="7"/>
      <c r="B438" s="8"/>
      <c r="C438" s="19"/>
      <c r="D438" s="19"/>
      <c r="E438" s="19"/>
      <c r="F438" s="28"/>
      <c r="G438" s="28"/>
      <c r="H438" s="972" t="str">
        <f>General!L17</f>
        <v>k</v>
      </c>
      <c r="I438" s="366">
        <v>0</v>
      </c>
      <c r="J438" s="366">
        <v>0</v>
      </c>
      <c r="K438" s="366">
        <v>0</v>
      </c>
      <c r="L438" s="366">
        <v>0</v>
      </c>
      <c r="M438" s="731"/>
      <c r="N438" s="731"/>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5" outlineLevel="1" x14ac:dyDescent="0.25">
      <c r="A439" s="735"/>
      <c r="B439" s="732"/>
      <c r="C439" s="744"/>
      <c r="D439" s="744"/>
      <c r="E439" s="744"/>
      <c r="F439" s="748"/>
      <c r="G439" s="748"/>
      <c r="H439" s="972" t="str">
        <f>General!L18</f>
        <v>l</v>
      </c>
      <c r="I439" s="366">
        <v>0</v>
      </c>
      <c r="J439" s="366">
        <v>0</v>
      </c>
      <c r="K439" s="366">
        <v>0</v>
      </c>
      <c r="L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5" outlineLevel="1" x14ac:dyDescent="0.25">
      <c r="A440" s="7"/>
      <c r="B440" s="8"/>
      <c r="C440" s="19"/>
      <c r="D440" s="19"/>
      <c r="E440" s="19"/>
      <c r="F440" s="28"/>
      <c r="G440" s="28"/>
      <c r="H440" s="972" t="str">
        <f>General!L19</f>
        <v>m</v>
      </c>
      <c r="I440" s="366">
        <v>30</v>
      </c>
      <c r="J440" s="366">
        <v>30</v>
      </c>
      <c r="K440" s="366">
        <v>30</v>
      </c>
      <c r="L440" s="366">
        <v>30</v>
      </c>
      <c r="M440" s="731"/>
      <c r="N440" s="731"/>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2" t="str">
        <f>General!L20</f>
        <v>o</v>
      </c>
      <c r="I441" s="366">
        <v>10</v>
      </c>
      <c r="J441" s="366">
        <v>26</v>
      </c>
      <c r="K441" s="366">
        <v>25</v>
      </c>
      <c r="L441" s="366">
        <v>18</v>
      </c>
      <c r="M441" s="731"/>
      <c r="N441" s="731"/>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5" outlineLevel="1" x14ac:dyDescent="0.25">
      <c r="A442" s="735"/>
      <c r="B442" s="732"/>
      <c r="C442" s="744"/>
      <c r="D442" s="744"/>
      <c r="E442" s="744"/>
      <c r="F442" s="748"/>
      <c r="G442" s="748"/>
      <c r="H442" s="972" t="str">
        <f>General!L21</f>
        <v>od</v>
      </c>
      <c r="I442" s="366">
        <v>10</v>
      </c>
      <c r="J442" s="366">
        <v>26</v>
      </c>
      <c r="K442" s="366">
        <v>25</v>
      </c>
      <c r="L442" s="366">
        <v>18</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5" outlineLevel="1" x14ac:dyDescent="0.25">
      <c r="A443" s="7"/>
      <c r="B443" s="8"/>
      <c r="C443" s="19"/>
      <c r="D443" s="19"/>
      <c r="E443" s="19"/>
      <c r="F443" s="28"/>
      <c r="G443" s="28"/>
      <c r="H443" s="972" t="str">
        <f>General!L22</f>
        <v>of</v>
      </c>
      <c r="I443" s="366">
        <v>10</v>
      </c>
      <c r="J443" s="366">
        <v>26</v>
      </c>
      <c r="K443" s="366">
        <v>25</v>
      </c>
      <c r="L443" s="366">
        <v>18</v>
      </c>
      <c r="M443" s="731"/>
      <c r="N443" s="731"/>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5" outlineLevel="1" x14ac:dyDescent="0.25">
      <c r="A444" s="735"/>
      <c r="B444" s="732"/>
      <c r="C444" s="744"/>
      <c r="D444" s="744"/>
      <c r="E444" s="744"/>
      <c r="F444" s="748"/>
      <c r="G444" s="748"/>
      <c r="H444" s="972" t="str">
        <f>General!L23</f>
        <v>r</v>
      </c>
      <c r="I444" s="366">
        <v>10</v>
      </c>
      <c r="J444" s="366">
        <v>54</v>
      </c>
      <c r="K444" s="366">
        <v>15</v>
      </c>
      <c r="L444" s="366">
        <v>43.5</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5" outlineLevel="1" x14ac:dyDescent="0.25">
      <c r="A445" s="7"/>
      <c r="B445" s="8"/>
      <c r="C445" s="19"/>
      <c r="D445" s="19"/>
      <c r="E445" s="19"/>
      <c r="F445" s="28"/>
      <c r="G445" s="28"/>
      <c r="H445" s="972" t="str">
        <f>General!L24</f>
        <v>rd</v>
      </c>
      <c r="I445" s="366">
        <v>10</v>
      </c>
      <c r="J445" s="366">
        <v>54</v>
      </c>
      <c r="K445" s="366">
        <v>15</v>
      </c>
      <c r="L445" s="366">
        <v>43.5</v>
      </c>
      <c r="M445" s="731"/>
      <c r="N445" s="731"/>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2" t="str">
        <f>General!L25</f>
        <v>s</v>
      </c>
      <c r="I446" s="366">
        <v>30</v>
      </c>
      <c r="J446" s="366">
        <v>30</v>
      </c>
      <c r="K446" s="366">
        <v>30</v>
      </c>
      <c r="L446" s="366">
        <v>30</v>
      </c>
      <c r="M446" s="731"/>
      <c r="N446" s="731"/>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2" t="str">
        <f>General!L26</f>
        <v>sr</v>
      </c>
      <c r="I447" s="366">
        <v>30</v>
      </c>
      <c r="J447" s="366">
        <v>30</v>
      </c>
      <c r="K447" s="366">
        <v>30</v>
      </c>
      <c r="L447" s="366">
        <v>30</v>
      </c>
      <c r="M447" s="731"/>
      <c r="N447" s="731"/>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2" t="str">
        <f>General!L27</f>
        <v>t</v>
      </c>
      <c r="I448" s="366">
        <v>30</v>
      </c>
      <c r="J448" s="366">
        <v>30</v>
      </c>
      <c r="K448" s="366">
        <v>30</v>
      </c>
      <c r="L448" s="366">
        <v>30</v>
      </c>
      <c r="M448" s="731"/>
      <c r="N448" s="731"/>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5" outlineLevel="1" x14ac:dyDescent="0.25">
      <c r="A449" s="735"/>
      <c r="B449" s="732"/>
      <c r="C449" s="744"/>
      <c r="D449" s="744"/>
      <c r="E449" s="744"/>
      <c r="F449" s="748"/>
      <c r="G449" s="748"/>
      <c r="H449" s="972" t="str">
        <f>General!L28</f>
        <v>tc</v>
      </c>
      <c r="I449" s="366">
        <v>30</v>
      </c>
      <c r="J449" s="366">
        <v>30</v>
      </c>
      <c r="K449" s="366">
        <v>30</v>
      </c>
      <c r="L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5" outlineLevel="1" x14ac:dyDescent="0.25">
      <c r="A450" s="7"/>
      <c r="B450" s="8"/>
      <c r="C450" s="19"/>
      <c r="D450" s="19"/>
      <c r="E450" s="19"/>
      <c r="F450" s="28"/>
      <c r="G450" s="28"/>
      <c r="H450" s="972" t="str">
        <f>General!L29</f>
        <v>tr</v>
      </c>
      <c r="I450" s="366">
        <v>30</v>
      </c>
      <c r="J450" s="366">
        <v>30</v>
      </c>
      <c r="K450" s="366">
        <v>30</v>
      </c>
      <c r="L450" s="366">
        <v>30</v>
      </c>
      <c r="M450" s="731"/>
      <c r="N450" s="731"/>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2" t="str">
        <f>General!L30</f>
        <v>u</v>
      </c>
      <c r="I451" s="366">
        <v>30</v>
      </c>
      <c r="J451" s="366">
        <v>30</v>
      </c>
      <c r="K451" s="366">
        <v>30</v>
      </c>
      <c r="L451" s="366">
        <v>30</v>
      </c>
      <c r="M451" s="731"/>
      <c r="N451" s="731"/>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5" outlineLevel="1" x14ac:dyDescent="0.25">
      <c r="A452" s="735"/>
      <c r="B452" s="732"/>
      <c r="C452" s="744"/>
      <c r="D452" s="744"/>
      <c r="E452" s="744"/>
      <c r="F452" s="748"/>
      <c r="G452" s="748"/>
      <c r="H452" s="972" t="str">
        <f>General!L31</f>
        <v>uc</v>
      </c>
      <c r="I452" s="366">
        <v>30</v>
      </c>
      <c r="J452" s="366">
        <v>30</v>
      </c>
      <c r="K452" s="366">
        <v>30</v>
      </c>
      <c r="L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5" outlineLevel="1" x14ac:dyDescent="0.25">
      <c r="A453" s="7"/>
      <c r="B453" s="8"/>
      <c r="C453" s="19"/>
      <c r="D453" s="19"/>
      <c r="E453" s="19"/>
      <c r="F453" s="28"/>
      <c r="G453" s="28"/>
      <c r="H453" s="972" t="str">
        <f>General!L32</f>
        <v>ur</v>
      </c>
      <c r="I453" s="366">
        <v>30</v>
      </c>
      <c r="J453" s="366">
        <v>30</v>
      </c>
      <c r="K453" s="366">
        <v>30</v>
      </c>
      <c r="L453" s="366">
        <v>30</v>
      </c>
      <c r="M453" s="731"/>
      <c r="N453" s="731"/>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2" t="str">
        <f>General!L33</f>
        <v>v</v>
      </c>
      <c r="I454" s="366">
        <v>0</v>
      </c>
      <c r="J454" s="366">
        <v>0</v>
      </c>
      <c r="K454" s="366">
        <v>0</v>
      </c>
      <c r="L454" s="366">
        <v>0</v>
      </c>
      <c r="M454" s="731"/>
      <c r="N454" s="731"/>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2" t="str">
        <f>General!L34</f>
        <v>w</v>
      </c>
      <c r="I455" s="366">
        <v>10</v>
      </c>
      <c r="J455" s="366">
        <v>50</v>
      </c>
      <c r="K455" s="366">
        <v>9</v>
      </c>
      <c r="L455" s="366">
        <v>10</v>
      </c>
      <c r="M455" s="731"/>
      <c r="N455" s="731"/>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2" t="str">
        <f>General!L35</f>
        <v>wd</v>
      </c>
      <c r="I456" s="366">
        <v>10</v>
      </c>
      <c r="J456" s="366">
        <v>50</v>
      </c>
      <c r="K456" s="366">
        <v>9</v>
      </c>
      <c r="L456" s="366">
        <v>10</v>
      </c>
      <c r="M456" s="731"/>
      <c r="N456" s="731"/>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2" t="str">
        <f>General!L36</f>
        <v>x</v>
      </c>
      <c r="I457" s="366">
        <v>30</v>
      </c>
      <c r="J457" s="366">
        <v>30</v>
      </c>
      <c r="K457" s="366">
        <v>30</v>
      </c>
      <c r="L457" s="366">
        <v>30</v>
      </c>
      <c r="M457" s="731"/>
      <c r="N457" s="731"/>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5" outlineLevel="1" x14ac:dyDescent="0.25">
      <c r="A458" s="735"/>
      <c r="B458" s="732"/>
      <c r="C458" s="744"/>
      <c r="D458" s="744"/>
      <c r="E458" s="744"/>
      <c r="F458" s="748"/>
      <c r="G458" s="748"/>
      <c r="H458" s="972" t="str">
        <f>General!L37</f>
        <v>xc</v>
      </c>
      <c r="I458" s="366">
        <v>30</v>
      </c>
      <c r="J458" s="366">
        <v>30</v>
      </c>
      <c r="K458" s="366">
        <v>30</v>
      </c>
      <c r="L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5" outlineLevel="1" x14ac:dyDescent="0.25">
      <c r="A459" s="7"/>
      <c r="B459" s="8"/>
      <c r="C459" s="19"/>
      <c r="D459" s="19"/>
      <c r="E459" s="19"/>
      <c r="F459" s="28"/>
      <c r="G459" s="28"/>
      <c r="H459" s="972" t="str">
        <f>General!L38</f>
        <v>xr</v>
      </c>
      <c r="I459" s="366">
        <v>30</v>
      </c>
      <c r="J459" s="366">
        <v>30</v>
      </c>
      <c r="K459" s="366">
        <v>30</v>
      </c>
      <c r="L459" s="366">
        <v>30</v>
      </c>
      <c r="M459" s="731"/>
      <c r="N459" s="731"/>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2" t="str">
        <f>General!L39</f>
        <v>z</v>
      </c>
      <c r="I460" s="366">
        <v>10</v>
      </c>
      <c r="J460" s="366">
        <v>42</v>
      </c>
      <c r="K460" s="366">
        <v>17.5</v>
      </c>
      <c r="L460" s="366">
        <v>43.5</v>
      </c>
      <c r="M460" s="731"/>
      <c r="N460" s="731"/>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2" t="str">
        <f>General!L40</f>
        <v>zd</v>
      </c>
      <c r="I461" s="366">
        <v>10</v>
      </c>
      <c r="J461" s="366">
        <v>42</v>
      </c>
      <c r="K461" s="366">
        <v>17.5</v>
      </c>
      <c r="L461" s="366">
        <v>43.5</v>
      </c>
      <c r="M461" s="731"/>
      <c r="N461" s="731"/>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417</v>
      </c>
      <c r="K478" s="254" t="s">
        <v>59</v>
      </c>
      <c r="L478" s="254" t="s">
        <v>60</v>
      </c>
      <c r="M478" s="254" t="s">
        <v>61</v>
      </c>
      <c r="N478" s="254" t="s">
        <v>62</v>
      </c>
      <c r="O478" s="254" t="s">
        <v>948</v>
      </c>
      <c r="P478" s="254" t="s">
        <v>949</v>
      </c>
      <c r="Q478" s="254" t="s">
        <v>950</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2"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5" outlineLevel="1" x14ac:dyDescent="0.25">
      <c r="A480" s="735"/>
      <c r="B480" s="732"/>
      <c r="C480" s="744"/>
      <c r="D480" s="744"/>
      <c r="E480" s="744"/>
      <c r="F480" s="748"/>
      <c r="H480" s="749"/>
      <c r="I480" s="972"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5" outlineLevel="1" x14ac:dyDescent="0.25">
      <c r="A481" s="735"/>
      <c r="B481" s="732"/>
      <c r="C481" s="744"/>
      <c r="D481" s="744"/>
      <c r="E481" s="744"/>
      <c r="F481" s="748"/>
      <c r="H481" s="749"/>
      <c r="I481" s="972"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5" outlineLevel="1" x14ac:dyDescent="0.25">
      <c r="A482" s="7"/>
      <c r="B482" s="8"/>
      <c r="C482" s="19"/>
      <c r="D482" s="19"/>
      <c r="E482" s="19"/>
      <c r="F482" s="28"/>
      <c r="H482" s="29"/>
      <c r="I482" s="972"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25">
      <c r="A483" s="735"/>
      <c r="B483" s="732"/>
      <c r="C483" s="744"/>
      <c r="D483" s="744"/>
      <c r="E483" s="744"/>
      <c r="F483" s="748"/>
      <c r="H483" s="749"/>
      <c r="I483" s="972"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25">
      <c r="A484" s="7"/>
      <c r="B484" s="8"/>
      <c r="C484" s="19"/>
      <c r="D484" s="19"/>
      <c r="E484" s="19"/>
      <c r="F484" s="28"/>
      <c r="H484" s="29"/>
      <c r="I484" s="972"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2"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25">
      <c r="A486" s="735"/>
      <c r="B486" s="732"/>
      <c r="C486" s="744"/>
      <c r="D486" s="744"/>
      <c r="E486" s="744"/>
      <c r="F486" s="746"/>
      <c r="H486" s="749"/>
      <c r="I486" s="972"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25">
      <c r="A487" s="7"/>
      <c r="B487" s="8"/>
      <c r="C487" s="19"/>
      <c r="D487" s="19"/>
      <c r="E487" s="19"/>
      <c r="F487" s="35"/>
      <c r="H487" s="29"/>
      <c r="I487" s="972"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25">
      <c r="A488" s="735"/>
      <c r="B488" s="732"/>
      <c r="C488" s="744"/>
      <c r="D488" s="744"/>
      <c r="E488" s="744"/>
      <c r="F488" s="746"/>
      <c r="H488" s="749"/>
      <c r="I488" s="972"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25">
      <c r="A489" s="7"/>
      <c r="B489" s="8"/>
      <c r="C489" s="19"/>
      <c r="D489" s="19"/>
      <c r="E489" s="19"/>
      <c r="F489" s="35"/>
      <c r="H489" s="29"/>
      <c r="I489" s="972"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2"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2"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2"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2"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2"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2"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5.1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393</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417</v>
      </c>
      <c r="J511" s="254" t="s">
        <v>59</v>
      </c>
      <c r="K511" s="254" t="s">
        <v>60</v>
      </c>
      <c r="L511" s="254" t="s">
        <v>61</v>
      </c>
      <c r="M511" s="254" t="s">
        <v>62</v>
      </c>
      <c r="N511" s="254" t="s">
        <v>948</v>
      </c>
      <c r="O511" s="254" t="s">
        <v>949</v>
      </c>
      <c r="P511" s="254" t="s">
        <v>950</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2"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5" outlineLevel="1" x14ac:dyDescent="0.25">
      <c r="A513" s="735"/>
      <c r="B513" s="732"/>
      <c r="C513" s="744"/>
      <c r="D513" s="744"/>
      <c r="E513" s="744"/>
      <c r="F513" s="748"/>
      <c r="G513" s="749"/>
      <c r="H513" s="972"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5" outlineLevel="1" x14ac:dyDescent="0.25">
      <c r="A514" s="735"/>
      <c r="B514" s="732"/>
      <c r="C514" s="744"/>
      <c r="D514" s="744"/>
      <c r="E514" s="744"/>
      <c r="F514" s="748"/>
      <c r="G514" s="749"/>
      <c r="H514" s="972"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5" outlineLevel="1" x14ac:dyDescent="0.25">
      <c r="A515" s="7"/>
      <c r="B515" s="8"/>
      <c r="C515" s="19"/>
      <c r="D515" s="19"/>
      <c r="E515" s="19"/>
      <c r="F515" s="28"/>
      <c r="G515" s="29"/>
      <c r="H515" s="972"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25">
      <c r="A516" s="735"/>
      <c r="B516" s="732"/>
      <c r="C516" s="744"/>
      <c r="D516" s="744"/>
      <c r="E516" s="744"/>
      <c r="F516" s="748"/>
      <c r="G516" s="749"/>
      <c r="H516" s="972"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25">
      <c r="A517" s="7"/>
      <c r="B517" s="8"/>
      <c r="C517" s="19"/>
      <c r="D517" s="19"/>
      <c r="E517" s="19"/>
      <c r="F517" s="28"/>
      <c r="G517" s="199"/>
      <c r="H517" s="972"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2"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25">
      <c r="A519" s="735"/>
      <c r="B519" s="732"/>
      <c r="C519" s="744"/>
      <c r="D519" s="744"/>
      <c r="E519" s="744"/>
      <c r="F519" s="746"/>
      <c r="G519" s="749"/>
      <c r="H519" s="972"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25">
      <c r="A520" s="7"/>
      <c r="B520" s="8"/>
      <c r="C520" s="19"/>
      <c r="D520" s="19"/>
      <c r="E520" s="19"/>
      <c r="F520" s="35"/>
      <c r="G520" s="199"/>
      <c r="H520" s="972"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25">
      <c r="A521" s="735"/>
      <c r="B521" s="732"/>
      <c r="C521" s="744"/>
      <c r="D521" s="744"/>
      <c r="E521" s="744"/>
      <c r="F521" s="746"/>
      <c r="G521" s="749"/>
      <c r="H521" s="972"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25">
      <c r="A522" s="7"/>
      <c r="B522" s="8"/>
      <c r="C522" s="19"/>
      <c r="D522" s="19"/>
      <c r="E522" s="19"/>
      <c r="F522" s="35"/>
      <c r="G522" s="199"/>
      <c r="H522" s="972"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2"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2"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2"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2"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2"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2"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5.1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377</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378</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379</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417</v>
      </c>
      <c r="J563" s="254" t="s">
        <v>59</v>
      </c>
      <c r="K563" s="254" t="s">
        <v>60</v>
      </c>
      <c r="L563" s="254" t="s">
        <v>61</v>
      </c>
      <c r="M563" s="254" t="s">
        <v>62</v>
      </c>
      <c r="N563" s="254" t="s">
        <v>948</v>
      </c>
      <c r="O563" s="254" t="s">
        <v>949</v>
      </c>
      <c r="P563" s="254" t="s">
        <v>950</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377</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378</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379</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5.1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417</v>
      </c>
      <c r="J586" s="254" t="s">
        <v>59</v>
      </c>
      <c r="K586" s="254" t="s">
        <v>60</v>
      </c>
      <c r="L586" s="254" t="s">
        <v>61</v>
      </c>
      <c r="M586" s="254" t="s">
        <v>62</v>
      </c>
      <c r="N586" s="254" t="s">
        <v>948</v>
      </c>
      <c r="O586" s="254" t="s">
        <v>949</v>
      </c>
      <c r="P586" s="254" t="s">
        <v>950</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355</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356</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357</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1147</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9"/>
      <c r="E591" s="19"/>
      <c r="F591" s="35"/>
      <c r="G591" s="36"/>
      <c r="H591" s="36"/>
      <c r="I591" s="36"/>
      <c r="J591" s="36"/>
      <c r="K591" s="36"/>
      <c r="L591" s="36"/>
      <c r="M591" s="260"/>
      <c r="N591" s="260"/>
      <c r="O591" s="260"/>
      <c r="P591" s="36"/>
      <c r="Q591" s="225"/>
      <c r="R591" s="225"/>
      <c r="S591" s="225"/>
      <c r="T591" s="225"/>
      <c r="U591" s="225"/>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5.0999999999999996" customHeight="1" outlineLevel="1" x14ac:dyDescent="0.25">
      <c r="A592" s="7"/>
      <c r="B592" s="8"/>
      <c r="C592" s="19"/>
      <c r="D592" s="19"/>
      <c r="E592" s="19"/>
      <c r="F592" s="38"/>
      <c r="G592" s="39"/>
      <c r="H592" s="39"/>
      <c r="I592" s="39"/>
      <c r="J592" s="40"/>
      <c r="K592" s="40"/>
      <c r="L592" s="40"/>
      <c r="M592" s="267"/>
      <c r="N592" s="267"/>
      <c r="O592" s="267"/>
      <c r="P592" s="40"/>
      <c r="Q592" s="40"/>
      <c r="R592" s="40"/>
      <c r="S592" s="40"/>
      <c r="T592" s="40"/>
      <c r="U592" s="40"/>
      <c r="V592" s="32"/>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25.15" customHeight="1" outlineLevel="1" x14ac:dyDescent="0.25">
      <c r="A593" s="7"/>
      <c r="B593" s="8"/>
      <c r="C593" s="41"/>
      <c r="D593" s="41"/>
      <c r="E593" s="41"/>
      <c r="F593" s="41"/>
      <c r="G593" s="42" t="str">
        <f>G579</f>
        <v>Chemical by Soil</v>
      </c>
      <c r="H593" s="41"/>
      <c r="I593" s="41"/>
      <c r="J593" s="41"/>
      <c r="K593" s="41"/>
      <c r="L593" s="41"/>
      <c r="M593" s="268"/>
      <c r="N593" s="268"/>
      <c r="O593" s="268"/>
      <c r="P593" s="41"/>
      <c r="Q593" s="41"/>
      <c r="R593" s="41"/>
      <c r="S593" s="41"/>
      <c r="T593" s="41"/>
      <c r="U593" s="41"/>
      <c r="V593" s="41"/>
      <c r="W593" s="43" t="s">
        <v>24</v>
      </c>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8"/>
      <c r="D594" s="8"/>
      <c r="E594" s="8"/>
      <c r="F594" s="9"/>
      <c r="G594" s="9"/>
      <c r="H594" s="9"/>
      <c r="I594" s="9"/>
      <c r="J594" s="9"/>
      <c r="K594" s="9"/>
      <c r="L594" s="9"/>
      <c r="M594" s="239"/>
      <c r="N594" s="239"/>
      <c r="O594" s="239"/>
      <c r="P594" s="9"/>
      <c r="Q594" s="9"/>
      <c r="R594" s="9"/>
      <c r="S594" s="9"/>
      <c r="T594" s="9"/>
      <c r="U594" s="9"/>
      <c r="V594" s="9"/>
      <c r="W594" s="9"/>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8"/>
      <c r="AB595" s="238"/>
      <c r="AC595" s="238"/>
      <c r="AD595" s="238"/>
      <c r="AE595" s="238"/>
      <c r="AF595" s="238"/>
      <c r="AG595" s="238"/>
      <c r="AH595" s="238"/>
      <c r="AI595" s="238"/>
      <c r="AJ595" s="238"/>
      <c r="AK595" s="238"/>
      <c r="AL595" s="238"/>
      <c r="AM595" s="238"/>
      <c r="AN595" s="238"/>
      <c r="AO595" s="238"/>
      <c r="AP595" s="238"/>
      <c r="AQ595" s="238"/>
      <c r="AR595" s="238"/>
      <c r="AS595" s="238"/>
      <c r="AT595" s="238"/>
      <c r="AU595" s="238"/>
      <c r="AV595" s="238"/>
      <c r="AW595" s="238"/>
      <c r="AX595" s="238"/>
      <c r="AY595" s="238"/>
      <c r="AZ595" s="238"/>
      <c r="BA595" s="238"/>
      <c r="BB595" s="238"/>
      <c r="BC595" s="238"/>
      <c r="BD595" s="238"/>
      <c r="BE595" s="238"/>
      <c r="BF595" s="238"/>
      <c r="BG595" s="238"/>
      <c r="BH595" s="238"/>
      <c r="BI595" s="238"/>
      <c r="BJ595" s="238"/>
      <c r="BK595" s="238"/>
      <c r="BL595" s="238"/>
      <c r="BM595" s="238"/>
      <c r="BN595" s="238"/>
      <c r="BO595" s="238"/>
      <c r="BP595" s="238"/>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8"/>
      <c r="AB596" s="238"/>
      <c r="AC596" s="238"/>
      <c r="AD596" s="238"/>
      <c r="AE596" s="238"/>
      <c r="AF596" s="238"/>
      <c r="AG596" s="238"/>
      <c r="AH596" s="238"/>
      <c r="AI596" s="238"/>
      <c r="AJ596" s="238"/>
      <c r="AK596" s="238"/>
      <c r="AL596" s="238"/>
      <c r="AM596" s="238"/>
      <c r="AN596" s="238"/>
      <c r="AO596" s="238"/>
      <c r="AP596" s="238"/>
      <c r="AQ596" s="238"/>
      <c r="AR596" s="238"/>
      <c r="AS596" s="238"/>
      <c r="AT596" s="238"/>
      <c r="AU596" s="238"/>
      <c r="AV596" s="238"/>
      <c r="AW596" s="238"/>
      <c r="AX596" s="238"/>
      <c r="AY596" s="238"/>
      <c r="AZ596" s="238"/>
      <c r="BA596" s="238"/>
      <c r="BB596" s="238"/>
      <c r="BC596" s="238"/>
      <c r="BD596" s="238"/>
      <c r="BE596" s="238"/>
      <c r="BF596" s="238"/>
      <c r="BG596" s="238"/>
      <c r="BH596" s="238"/>
      <c r="BI596" s="238"/>
      <c r="BJ596" s="238"/>
      <c r="BK596" s="238"/>
      <c r="BL596" s="238"/>
      <c r="BM596" s="238"/>
      <c r="BN596" s="238"/>
      <c r="BO596" s="238"/>
      <c r="BP596" s="238"/>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5" outlineLevel="1" x14ac:dyDescent="0.25">
      <c r="A606" s="7"/>
      <c r="B606" s="8"/>
      <c r="C606" s="19"/>
      <c r="D606" s="19"/>
      <c r="E606" s="19"/>
      <c r="F606" s="28"/>
      <c r="G606" s="29"/>
      <c r="H606" s="29"/>
      <c r="I606" s="29" t="str">
        <f>H587</f>
        <v>pre seeding</v>
      </c>
      <c r="J606" s="365">
        <v>43570</v>
      </c>
      <c r="K606" s="374">
        <v>35</v>
      </c>
      <c r="L606" s="222"/>
      <c r="M606" s="222"/>
      <c r="N606" s="222"/>
      <c r="O606" s="222"/>
      <c r="P606" s="222"/>
      <c r="Q606" s="223"/>
      <c r="R606" s="223"/>
      <c r="S606" s="223"/>
      <c r="T606" s="223"/>
      <c r="U606" s="223"/>
      <c r="V606" s="2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5" outlineLevel="1" x14ac:dyDescent="0.25">
      <c r="A607" s="7"/>
      <c r="B607" s="8"/>
      <c r="C607" s="19"/>
      <c r="D607" s="19"/>
      <c r="E607" s="19"/>
      <c r="F607" s="28"/>
      <c r="G607" s="29"/>
      <c r="H607" s="29"/>
      <c r="I607" s="29" t="str">
        <f>H588</f>
        <v>at seeding</v>
      </c>
      <c r="J607" s="365">
        <v>43600</v>
      </c>
      <c r="K607" s="374">
        <v>15</v>
      </c>
      <c r="L607" s="222"/>
      <c r="M607" s="222"/>
      <c r="N607" s="222"/>
      <c r="O607" s="222"/>
      <c r="P607" s="222"/>
      <c r="Q607" s="223"/>
      <c r="R607" s="223"/>
      <c r="S607" s="223"/>
      <c r="T607" s="223"/>
      <c r="U607" s="223"/>
      <c r="V607" s="2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H589</f>
        <v>post seeding</v>
      </c>
      <c r="J608" s="365">
        <v>43617</v>
      </c>
      <c r="K608" s="374">
        <v>90</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H590</f>
        <v>fungicide</v>
      </c>
      <c r="J609" s="365">
        <v>43661</v>
      </c>
      <c r="K609" s="374">
        <v>35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35"/>
      <c r="G610" s="36"/>
      <c r="H610" s="36"/>
      <c r="I610" s="36"/>
      <c r="J610" s="36"/>
      <c r="K610" s="36"/>
      <c r="L610" s="36"/>
      <c r="M610" s="36"/>
      <c r="N610" s="36"/>
      <c r="O610" s="222"/>
      <c r="P610" s="222"/>
      <c r="Q610" s="225"/>
      <c r="R610" s="225"/>
      <c r="S610" s="225"/>
      <c r="T610" s="225"/>
      <c r="U610" s="225"/>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8"/>
      <c r="D614" s="8"/>
      <c r="E614" s="8"/>
      <c r="F614" s="8"/>
      <c r="G614" s="8"/>
      <c r="H614" s="9"/>
      <c r="I614" s="9"/>
      <c r="J614" s="9"/>
      <c r="K614" s="9"/>
      <c r="L614" s="9"/>
      <c r="M614" s="9"/>
      <c r="N614" s="239"/>
      <c r="O614" s="239"/>
      <c r="P614" s="239"/>
      <c r="Q614" s="9"/>
      <c r="R614" s="9"/>
      <c r="S614" s="9"/>
      <c r="T614" s="9"/>
      <c r="U614" s="9"/>
      <c r="V614" s="9"/>
      <c r="W614" s="9"/>
      <c r="X614" s="8"/>
      <c r="Y614" s="8"/>
      <c r="Z614" s="8"/>
      <c r="AA614" s="238"/>
      <c r="AB614" s="238"/>
      <c r="AC614" s="238"/>
      <c r="AD614" s="238"/>
      <c r="AE614" s="238"/>
      <c r="AF614" s="238"/>
      <c r="AG614" s="238"/>
      <c r="AH614" s="238"/>
      <c r="AI614" s="238"/>
      <c r="AJ614" s="238"/>
      <c r="AK614" s="238"/>
      <c r="AL614" s="238"/>
      <c r="AM614" s="238"/>
      <c r="AN614" s="238"/>
      <c r="AO614" s="238"/>
      <c r="AP614" s="238"/>
      <c r="AQ614" s="238"/>
      <c r="AR614" s="238"/>
      <c r="AS614" s="238"/>
      <c r="AT614" s="238"/>
      <c r="AU614" s="238"/>
      <c r="AV614" s="238"/>
      <c r="AW614" s="238"/>
      <c r="AX614" s="238"/>
      <c r="AY614" s="238"/>
      <c r="AZ614" s="238"/>
      <c r="BA614" s="238"/>
      <c r="BB614" s="238"/>
      <c r="BC614" s="238"/>
      <c r="BD614" s="238"/>
      <c r="BE614" s="238"/>
      <c r="BF614" s="238"/>
      <c r="BG614" s="238"/>
      <c r="BH614" s="238"/>
      <c r="BI614" s="238"/>
      <c r="BJ614" s="238"/>
      <c r="BK614" s="238"/>
      <c r="BL614" s="238"/>
      <c r="BM614" s="238"/>
      <c r="BN614" s="238"/>
      <c r="BO614" s="238"/>
      <c r="BP614" s="238"/>
    </row>
    <row r="615" spans="1:68" ht="5.0999999999999996" customHeight="1" outlineLevel="1" thickBot="1" x14ac:dyDescent="0.3">
      <c r="A615" s="7"/>
      <c r="B615" s="8"/>
      <c r="C615" s="8"/>
      <c r="D615" s="8"/>
      <c r="E615" s="8"/>
      <c r="F615" s="8"/>
      <c r="G615" s="8"/>
      <c r="H615" s="9"/>
      <c r="I615" s="9"/>
      <c r="J615" s="9"/>
      <c r="K615" s="9"/>
      <c r="L615" s="9"/>
      <c r="M615" s="9"/>
      <c r="N615" s="239"/>
      <c r="O615" s="239"/>
      <c r="P615" s="239"/>
      <c r="Q615" s="9"/>
      <c r="R615" s="9"/>
      <c r="S615" s="9"/>
      <c r="T615" s="9"/>
      <c r="U615" s="9"/>
      <c r="V615" s="9"/>
      <c r="W615" s="9"/>
      <c r="X615" s="8"/>
      <c r="Y615" s="8"/>
      <c r="Z615" s="8"/>
      <c r="AA615" s="238"/>
      <c r="AB615" s="238"/>
      <c r="AC615" s="238"/>
      <c r="AD615" s="238"/>
      <c r="AE615" s="238"/>
      <c r="AF615" s="238"/>
      <c r="AG615" s="238"/>
      <c r="AH615" s="238"/>
      <c r="AI615" s="238"/>
      <c r="AJ615" s="238"/>
      <c r="AK615" s="238"/>
      <c r="AL615" s="238"/>
      <c r="AM615" s="238"/>
      <c r="AN615" s="238"/>
      <c r="AO615" s="238"/>
      <c r="AP615" s="238"/>
      <c r="AQ615" s="238"/>
      <c r="AR615" s="238"/>
      <c r="AS615" s="238"/>
      <c r="AT615" s="238"/>
      <c r="AU615" s="238"/>
      <c r="AV615" s="238"/>
      <c r="AW615" s="238"/>
      <c r="AX615" s="238"/>
      <c r="AY615" s="238"/>
      <c r="AZ615" s="238"/>
      <c r="BA615" s="238"/>
      <c r="BB615" s="238"/>
      <c r="BC615" s="238"/>
      <c r="BD615" s="238"/>
      <c r="BE615" s="238"/>
      <c r="BF615" s="238"/>
      <c r="BG615" s="238"/>
      <c r="BH615" s="238"/>
      <c r="BI615" s="238"/>
      <c r="BJ615" s="238"/>
      <c r="BK615" s="238"/>
      <c r="BL615" s="238"/>
      <c r="BM615" s="238"/>
      <c r="BN615" s="238"/>
      <c r="BO615" s="238"/>
      <c r="BP615" s="238"/>
    </row>
    <row r="616" spans="1:68" ht="5.0999999999999996" customHeight="1" outlineLevel="1" x14ac:dyDescent="0.25">
      <c r="A616" s="7"/>
      <c r="B616" s="8"/>
      <c r="C616" s="11" t="s">
        <v>0</v>
      </c>
      <c r="D616" s="11"/>
      <c r="E616" s="11"/>
      <c r="F616" s="11"/>
      <c r="G616" s="11"/>
      <c r="H616" s="11"/>
      <c r="I616" s="11"/>
      <c r="J616" s="11"/>
      <c r="K616" s="12"/>
      <c r="L616" s="12"/>
      <c r="M616" s="12"/>
      <c r="N616" s="241"/>
      <c r="O616" s="241"/>
      <c r="P616" s="241"/>
      <c r="Q616" s="12"/>
      <c r="R616" s="12"/>
      <c r="S616" s="12"/>
      <c r="T616" s="12"/>
      <c r="U616" s="12"/>
      <c r="V616" s="12"/>
      <c r="W616" s="13"/>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14"/>
      <c r="D617" s="14"/>
      <c r="E617" s="14" t="s">
        <v>1</v>
      </c>
      <c r="F617" s="15"/>
      <c r="G617" s="16" t="s">
        <v>36</v>
      </c>
      <c r="H617" s="15"/>
      <c r="I617" s="15"/>
      <c r="J617" s="15"/>
      <c r="K617" s="15"/>
      <c r="L617" s="15"/>
      <c r="M617" s="15"/>
      <c r="N617" s="244"/>
      <c r="O617" s="244"/>
      <c r="P617" s="244"/>
      <c r="Q617" s="15"/>
      <c r="R617" s="15"/>
      <c r="S617" s="15"/>
      <c r="T617" s="15"/>
      <c r="U617" s="17"/>
      <c r="V617" s="17"/>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14"/>
      <c r="D618" s="14"/>
      <c r="E618" s="19"/>
      <c r="F618" s="15"/>
      <c r="G618" s="15" t="s">
        <v>37</v>
      </c>
      <c r="H618" s="15"/>
      <c r="I618" s="314" t="s">
        <v>350</v>
      </c>
      <c r="J618" s="15"/>
      <c r="K618" s="15"/>
      <c r="L618" s="15"/>
      <c r="M618" s="15"/>
      <c r="N618" s="244"/>
      <c r="O618" s="244"/>
      <c r="P618" s="244"/>
      <c r="Q618" s="15"/>
      <c r="R618" s="15"/>
      <c r="S618" s="15"/>
      <c r="T618" s="21"/>
      <c r="U618" s="17"/>
      <c r="V618" s="17"/>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4"/>
      <c r="E619" s="19"/>
      <c r="F619" s="15"/>
      <c r="G619" s="47">
        <v>38576.728703703702</v>
      </c>
      <c r="H619" s="15"/>
      <c r="I619" s="15"/>
      <c r="J619" s="15"/>
      <c r="K619" s="15"/>
      <c r="L619" s="15"/>
      <c r="M619" s="15"/>
      <c r="N619" s="244"/>
      <c r="O619" s="244"/>
      <c r="P619" s="244"/>
      <c r="Q619" s="15"/>
      <c r="R619" s="15"/>
      <c r="S619" s="15"/>
      <c r="T619" s="21"/>
      <c r="U619" s="17"/>
      <c r="V619" s="17"/>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12" customHeight="1" outlineLevel="1" x14ac:dyDescent="0.25">
      <c r="A620" s="7"/>
      <c r="B620" s="8"/>
      <c r="C620" s="22">
        <v>0</v>
      </c>
      <c r="D620" s="14"/>
      <c r="E620" s="19"/>
      <c r="F620" s="15"/>
      <c r="G620" s="23"/>
      <c r="H620" s="15"/>
      <c r="I620" s="15"/>
      <c r="J620" s="15"/>
      <c r="K620" s="15"/>
      <c r="L620" s="15"/>
      <c r="M620" s="15"/>
      <c r="N620" s="244"/>
      <c r="O620" s="244"/>
      <c r="P620" s="244"/>
      <c r="Q620" s="15"/>
      <c r="R620" s="15"/>
      <c r="S620" s="15"/>
      <c r="T620" s="21"/>
      <c r="U620" s="17"/>
      <c r="V620" s="17"/>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9"/>
      <c r="D621" s="19"/>
      <c r="E621" s="19"/>
      <c r="F621" s="19"/>
      <c r="G621" s="19"/>
      <c r="H621" s="19"/>
      <c r="I621" s="19"/>
      <c r="J621" s="24"/>
      <c r="K621" s="24"/>
      <c r="L621" s="24"/>
      <c r="M621" s="24"/>
      <c r="N621" s="784"/>
      <c r="O621" s="784"/>
      <c r="P621" s="784"/>
      <c r="Q621" s="24"/>
      <c r="R621" s="24"/>
      <c r="S621" s="24"/>
      <c r="T621" s="24"/>
      <c r="U621" s="24"/>
      <c r="V621" s="24"/>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19"/>
      <c r="G622" s="19"/>
      <c r="H622" s="1030"/>
      <c r="I622" s="19"/>
      <c r="J622" s="19"/>
      <c r="K622" s="24"/>
      <c r="L622" s="24"/>
      <c r="M622" s="24"/>
      <c r="N622" s="784"/>
      <c r="O622" s="784"/>
      <c r="P622" s="784"/>
      <c r="Q622" s="24"/>
      <c r="R622" s="24"/>
      <c r="S622" s="24"/>
      <c r="T622" s="24"/>
      <c r="U622" s="24"/>
      <c r="V622" s="24"/>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19"/>
      <c r="G623" s="19"/>
      <c r="H623" s="1030"/>
      <c r="I623" s="19"/>
      <c r="J623" s="1033" t="s">
        <v>1141</v>
      </c>
      <c r="K623" s="1034"/>
      <c r="L623" s="1034"/>
      <c r="M623" s="1034"/>
      <c r="N623" s="1034"/>
      <c r="O623" s="1034"/>
      <c r="P623" s="1034"/>
      <c r="Q623" s="1034"/>
      <c r="R623" s="26"/>
      <c r="S623" s="26"/>
      <c r="T623" s="24"/>
      <c r="U623" s="24"/>
      <c r="V623" s="24"/>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19"/>
      <c r="G624" s="19" t="s">
        <v>39</v>
      </c>
      <c r="H624" s="1030"/>
      <c r="I624" s="19"/>
      <c r="J624" s="254" t="s">
        <v>417</v>
      </c>
      <c r="K624" s="254" t="s">
        <v>59</v>
      </c>
      <c r="L624" s="254" t="s">
        <v>60</v>
      </c>
      <c r="M624" s="254" t="s">
        <v>61</v>
      </c>
      <c r="N624" s="254" t="s">
        <v>62</v>
      </c>
      <c r="O624" s="254" t="s">
        <v>948</v>
      </c>
      <c r="P624" s="254" t="s">
        <v>949</v>
      </c>
      <c r="Q624" s="254" t="s">
        <v>950</v>
      </c>
      <c r="R624" s="25"/>
      <c r="S624" s="769"/>
      <c r="T624" s="772" t="s">
        <v>1121</v>
      </c>
      <c r="U624" s="24"/>
      <c r="V624" s="24"/>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1"/>
      <c r="H625" s="33"/>
      <c r="I625" s="972" t="str">
        <f>General!L7</f>
        <v>a</v>
      </c>
      <c r="J625" s="375">
        <v>0</v>
      </c>
      <c r="K625" s="375">
        <v>0</v>
      </c>
      <c r="L625" s="375">
        <v>0</v>
      </c>
      <c r="M625" s="375">
        <v>0</v>
      </c>
      <c r="N625" s="375">
        <v>0</v>
      </c>
      <c r="O625" s="375">
        <v>0</v>
      </c>
      <c r="P625" s="375">
        <v>0</v>
      </c>
      <c r="Q625" s="375">
        <v>0</v>
      </c>
      <c r="R625" s="29"/>
      <c r="S625" s="749"/>
      <c r="T625" s="990">
        <v>0</v>
      </c>
      <c r="U625" s="61"/>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s="731" customFormat="1" ht="12" customHeight="1" outlineLevel="1" x14ac:dyDescent="0.25">
      <c r="A626" s="735"/>
      <c r="B626" s="732"/>
      <c r="C626" s="744"/>
      <c r="D626" s="744"/>
      <c r="E626" s="744"/>
      <c r="F626" s="748"/>
      <c r="G626" s="747"/>
      <c r="H626" s="33"/>
      <c r="I626" s="972" t="str">
        <f>General!L8</f>
        <v>ar</v>
      </c>
      <c r="J626" s="375">
        <v>10</v>
      </c>
      <c r="K626" s="375">
        <v>10</v>
      </c>
      <c r="L626" s="375">
        <v>10</v>
      </c>
      <c r="M626" s="375">
        <v>10</v>
      </c>
      <c r="N626" s="375">
        <v>10</v>
      </c>
      <c r="O626" s="375">
        <v>10</v>
      </c>
      <c r="P626" s="375">
        <v>10</v>
      </c>
      <c r="Q626" s="375">
        <v>10</v>
      </c>
      <c r="R626" s="749"/>
      <c r="S626" s="749"/>
      <c r="T626" s="990">
        <v>1</v>
      </c>
      <c r="U626" s="61"/>
      <c r="V626" s="62"/>
      <c r="W626" s="739"/>
      <c r="X626" s="734"/>
      <c r="Y626" s="734"/>
      <c r="Z626" s="734"/>
      <c r="AA626" s="734"/>
      <c r="AB626" s="734"/>
      <c r="AC626" s="734"/>
      <c r="AD626" s="734"/>
      <c r="AE626" s="734"/>
      <c r="AF626" s="734"/>
      <c r="AG626" s="734"/>
      <c r="AH626" s="734"/>
      <c r="AI626" s="734"/>
      <c r="AJ626" s="734"/>
      <c r="AK626" s="734"/>
      <c r="AL626" s="734"/>
      <c r="AM626" s="734"/>
      <c r="AN626" s="734"/>
      <c r="AO626" s="734"/>
      <c r="AP626" s="734"/>
      <c r="AQ626" s="734"/>
      <c r="AR626" s="734"/>
      <c r="AS626" s="734"/>
      <c r="AT626" s="734"/>
      <c r="AU626" s="734"/>
      <c r="AV626" s="734"/>
      <c r="AW626" s="734"/>
      <c r="AX626" s="734"/>
      <c r="AY626" s="734"/>
      <c r="AZ626" s="734"/>
      <c r="BA626" s="734"/>
      <c r="BB626" s="734"/>
      <c r="BC626" s="734"/>
      <c r="BD626" s="734"/>
      <c r="BE626" s="734"/>
      <c r="BF626" s="734"/>
      <c r="BG626" s="734"/>
      <c r="BH626" s="734"/>
      <c r="BI626" s="734"/>
      <c r="BJ626" s="734"/>
      <c r="BK626" s="734"/>
      <c r="BL626" s="734"/>
      <c r="BM626" s="734"/>
      <c r="BN626" s="734"/>
      <c r="BO626" s="734"/>
      <c r="BP626" s="734"/>
    </row>
    <row r="627" spans="1:68" s="731" customFormat="1" ht="12" customHeight="1" outlineLevel="1" x14ac:dyDescent="0.25">
      <c r="A627" s="735"/>
      <c r="B627" s="732"/>
      <c r="C627" s="744"/>
      <c r="D627" s="744"/>
      <c r="E627" s="744"/>
      <c r="F627" s="748"/>
      <c r="G627" s="747"/>
      <c r="H627" s="33"/>
      <c r="I627" s="972" t="str">
        <f>General!L9</f>
        <v>b</v>
      </c>
      <c r="J627" s="375">
        <v>100</v>
      </c>
      <c r="K627" s="375">
        <v>100</v>
      </c>
      <c r="L627" s="375">
        <v>100</v>
      </c>
      <c r="M627" s="375">
        <v>100</v>
      </c>
      <c r="N627" s="375">
        <v>100</v>
      </c>
      <c r="O627" s="375">
        <v>100</v>
      </c>
      <c r="P627" s="375">
        <v>100</v>
      </c>
      <c r="Q627" s="375">
        <v>100</v>
      </c>
      <c r="R627" s="749"/>
      <c r="S627" s="749"/>
      <c r="T627" s="990">
        <v>1</v>
      </c>
      <c r="U627" s="61"/>
      <c r="V627" s="62"/>
      <c r="W627" s="739"/>
      <c r="X627" s="734"/>
      <c r="Y627" s="734"/>
      <c r="Z627" s="734"/>
      <c r="AA627" s="734"/>
      <c r="AB627" s="734"/>
      <c r="AC627" s="734"/>
      <c r="AD627" s="734"/>
      <c r="AE627" s="734"/>
      <c r="AF627" s="734"/>
      <c r="AG627" s="734"/>
      <c r="AH627" s="734"/>
      <c r="AI627" s="734"/>
      <c r="AJ627" s="734"/>
      <c r="AK627" s="734"/>
      <c r="AL627" s="734"/>
      <c r="AM627" s="734"/>
      <c r="AN627" s="734"/>
      <c r="AO627" s="734"/>
      <c r="AP627" s="734"/>
      <c r="AQ627" s="734"/>
      <c r="AR627" s="734"/>
      <c r="AS627" s="734"/>
      <c r="AT627" s="734"/>
      <c r="AU627" s="734"/>
      <c r="AV627" s="734"/>
      <c r="AW627" s="734"/>
      <c r="AX627" s="734"/>
      <c r="AY627" s="734"/>
      <c r="AZ627" s="734"/>
      <c r="BA627" s="734"/>
      <c r="BB627" s="734"/>
      <c r="BC627" s="734"/>
      <c r="BD627" s="734"/>
      <c r="BE627" s="734"/>
      <c r="BF627" s="734"/>
      <c r="BG627" s="734"/>
      <c r="BH627" s="734"/>
      <c r="BI627" s="734"/>
      <c r="BJ627" s="734"/>
      <c r="BK627" s="734"/>
      <c r="BL627" s="734"/>
      <c r="BM627" s="734"/>
      <c r="BN627" s="734"/>
      <c r="BO627" s="734"/>
      <c r="BP627" s="734"/>
    </row>
    <row r="628" spans="1:68" ht="12" customHeight="1" outlineLevel="1" x14ac:dyDescent="0.25">
      <c r="A628" s="7"/>
      <c r="B628" s="8"/>
      <c r="C628" s="19"/>
      <c r="D628" s="19"/>
      <c r="E628" s="19"/>
      <c r="F628" s="28"/>
      <c r="G628" s="51"/>
      <c r="H628" s="33"/>
      <c r="I628" s="972" t="str">
        <f>General!L10</f>
        <v>bd</v>
      </c>
      <c r="J628" s="375">
        <v>100</v>
      </c>
      <c r="K628" s="375">
        <v>100</v>
      </c>
      <c r="L628" s="375">
        <v>100</v>
      </c>
      <c r="M628" s="375">
        <v>100</v>
      </c>
      <c r="N628" s="375">
        <v>100</v>
      </c>
      <c r="O628" s="375">
        <v>100</v>
      </c>
      <c r="P628" s="375">
        <v>100</v>
      </c>
      <c r="Q628" s="375">
        <v>100</v>
      </c>
      <c r="R628" s="29"/>
      <c r="S628" s="749"/>
      <c r="T628" s="990">
        <v>1</v>
      </c>
      <c r="U628" s="61"/>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s="731" customFormat="1" ht="12" customHeight="1" outlineLevel="1" x14ac:dyDescent="0.25">
      <c r="A629" s="735"/>
      <c r="B629" s="732"/>
      <c r="C629" s="744"/>
      <c r="D629" s="744"/>
      <c r="E629" s="744"/>
      <c r="F629" s="748"/>
      <c r="G629" s="747"/>
      <c r="H629" s="33"/>
      <c r="I629" s="972" t="str">
        <f>General!L11</f>
        <v>f</v>
      </c>
      <c r="J629" s="376">
        <v>120</v>
      </c>
      <c r="K629" s="376">
        <v>120</v>
      </c>
      <c r="L629" s="376">
        <v>120</v>
      </c>
      <c r="M629" s="376">
        <v>120</v>
      </c>
      <c r="N629" s="376">
        <v>120</v>
      </c>
      <c r="O629" s="376">
        <v>120</v>
      </c>
      <c r="P629" s="376">
        <v>120</v>
      </c>
      <c r="Q629" s="376">
        <v>120</v>
      </c>
      <c r="R629" s="749"/>
      <c r="S629" s="749"/>
      <c r="T629" s="990">
        <v>1</v>
      </c>
      <c r="U629" s="61"/>
      <c r="V629" s="62"/>
      <c r="W629" s="739"/>
      <c r="X629" s="734"/>
      <c r="Y629" s="734"/>
      <c r="Z629" s="734"/>
      <c r="AA629" s="734"/>
      <c r="AB629" s="734"/>
      <c r="AC629" s="734"/>
      <c r="AD629" s="734"/>
      <c r="AE629" s="734"/>
      <c r="AF629" s="734"/>
      <c r="AG629" s="734"/>
      <c r="AH629" s="734"/>
      <c r="AI629" s="734"/>
      <c r="AJ629" s="734"/>
      <c r="AK629" s="734"/>
      <c r="AL629" s="734"/>
      <c r="AM629" s="734"/>
      <c r="AN629" s="734"/>
      <c r="AO629" s="734"/>
      <c r="AP629" s="734"/>
      <c r="AQ629" s="734"/>
      <c r="AR629" s="734"/>
      <c r="AS629" s="734"/>
      <c r="AT629" s="734"/>
      <c r="AU629" s="734"/>
      <c r="AV629" s="734"/>
      <c r="AW629" s="734"/>
      <c r="AX629" s="734"/>
      <c r="AY629" s="734"/>
      <c r="AZ629" s="734"/>
      <c r="BA629" s="734"/>
      <c r="BB629" s="734"/>
      <c r="BC629" s="734"/>
      <c r="BD629" s="734"/>
      <c r="BE629" s="734"/>
      <c r="BF629" s="734"/>
      <c r="BG629" s="734"/>
      <c r="BH629" s="734"/>
      <c r="BI629" s="734"/>
      <c r="BJ629" s="734"/>
      <c r="BK629" s="734"/>
      <c r="BL629" s="734"/>
      <c r="BM629" s="734"/>
      <c r="BN629" s="734"/>
      <c r="BO629" s="734"/>
      <c r="BP629" s="734"/>
    </row>
    <row r="630" spans="1:68" ht="12" customHeight="1" outlineLevel="1" x14ac:dyDescent="0.25">
      <c r="A630" s="7"/>
      <c r="B630" s="8"/>
      <c r="C630" s="19"/>
      <c r="D630" s="19"/>
      <c r="E630" s="19"/>
      <c r="F630" s="28"/>
      <c r="G630" s="51"/>
      <c r="H630" s="33"/>
      <c r="I630" s="972" t="str">
        <f>General!L12</f>
        <v>h</v>
      </c>
      <c r="J630" s="376">
        <v>140</v>
      </c>
      <c r="K630" s="376">
        <v>140</v>
      </c>
      <c r="L630" s="376">
        <v>140</v>
      </c>
      <c r="M630" s="376">
        <v>140</v>
      </c>
      <c r="N630" s="376">
        <v>140</v>
      </c>
      <c r="O630" s="376">
        <v>140</v>
      </c>
      <c r="P630" s="376">
        <v>140</v>
      </c>
      <c r="Q630" s="376">
        <v>140</v>
      </c>
      <c r="R630" s="29"/>
      <c r="S630" s="749"/>
      <c r="T630" s="990">
        <v>1</v>
      </c>
      <c r="U630" s="61"/>
      <c r="V630" s="62"/>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28"/>
      <c r="G631" s="51"/>
      <c r="H631" s="33"/>
      <c r="I631" s="972" t="str">
        <f>General!L13</f>
        <v>i</v>
      </c>
      <c r="J631" s="376">
        <v>90</v>
      </c>
      <c r="K631" s="376">
        <v>90</v>
      </c>
      <c r="L631" s="376">
        <v>90</v>
      </c>
      <c r="M631" s="376">
        <v>90</v>
      </c>
      <c r="N631" s="376">
        <v>90</v>
      </c>
      <c r="O631" s="376">
        <v>90</v>
      </c>
      <c r="P631" s="376">
        <v>90</v>
      </c>
      <c r="Q631" s="376">
        <v>90</v>
      </c>
      <c r="R631" s="29"/>
      <c r="S631" s="749"/>
      <c r="T631" s="990">
        <v>1</v>
      </c>
      <c r="U631" s="61"/>
      <c r="V631" s="62"/>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s="731" customFormat="1" ht="12" customHeight="1" outlineLevel="1" x14ac:dyDescent="0.25">
      <c r="A632" s="735"/>
      <c r="B632" s="732"/>
      <c r="C632" s="744"/>
      <c r="D632" s="744"/>
      <c r="E632" s="744"/>
      <c r="F632" s="743"/>
      <c r="G632" s="747"/>
      <c r="H632" s="33"/>
      <c r="I632" s="972" t="str">
        <f>General!L14</f>
        <v>j</v>
      </c>
      <c r="J632" s="376">
        <v>0</v>
      </c>
      <c r="K632" s="376">
        <v>0</v>
      </c>
      <c r="L632" s="376">
        <v>0</v>
      </c>
      <c r="M632" s="376">
        <v>0</v>
      </c>
      <c r="N632" s="376">
        <v>0</v>
      </c>
      <c r="O632" s="376">
        <v>0</v>
      </c>
      <c r="P632" s="376">
        <v>0</v>
      </c>
      <c r="Q632" s="376">
        <v>0</v>
      </c>
      <c r="R632" s="749"/>
      <c r="S632" s="749"/>
      <c r="T632" s="990">
        <v>1</v>
      </c>
      <c r="U632" s="61"/>
      <c r="V632" s="62"/>
      <c r="W632" s="739"/>
      <c r="X632" s="734"/>
      <c r="Y632" s="734"/>
      <c r="Z632" s="734"/>
      <c r="AA632" s="734"/>
      <c r="AB632" s="734"/>
      <c r="AC632" s="734"/>
      <c r="AD632" s="734"/>
      <c r="AE632" s="734"/>
      <c r="AF632" s="734"/>
      <c r="AG632" s="734"/>
      <c r="AH632" s="734"/>
      <c r="AI632" s="734"/>
      <c r="AJ632" s="734"/>
      <c r="AK632" s="734"/>
      <c r="AL632" s="734"/>
      <c r="AM632" s="734"/>
      <c r="AN632" s="734"/>
      <c r="AO632" s="734"/>
      <c r="AP632" s="734"/>
      <c r="AQ632" s="734"/>
      <c r="AR632" s="734"/>
      <c r="AS632" s="734"/>
      <c r="AT632" s="734"/>
      <c r="AU632" s="734"/>
      <c r="AV632" s="734"/>
      <c r="AW632" s="734"/>
      <c r="AX632" s="734"/>
      <c r="AY632" s="734"/>
      <c r="AZ632" s="734"/>
      <c r="BA632" s="734"/>
      <c r="BB632" s="734"/>
      <c r="BC632" s="734"/>
      <c r="BD632" s="734"/>
      <c r="BE632" s="734"/>
      <c r="BF632" s="734"/>
      <c r="BG632" s="734"/>
      <c r="BH632" s="734"/>
      <c r="BI632" s="734"/>
      <c r="BJ632" s="734"/>
      <c r="BK632" s="734"/>
      <c r="BL632" s="734"/>
      <c r="BM632" s="734"/>
      <c r="BN632" s="734"/>
      <c r="BO632" s="734"/>
      <c r="BP632" s="734"/>
    </row>
    <row r="633" spans="1:68" s="731" customFormat="1" ht="12" customHeight="1" outlineLevel="1" x14ac:dyDescent="0.25">
      <c r="A633" s="735"/>
      <c r="B633" s="732"/>
      <c r="C633" s="744"/>
      <c r="D633" s="744"/>
      <c r="E633" s="744"/>
      <c r="F633" s="743"/>
      <c r="G633" s="747"/>
      <c r="H633" s="33"/>
      <c r="I633" s="972" t="str">
        <f>General!L15</f>
        <v>jc</v>
      </c>
      <c r="J633" s="993">
        <f>J634*$T$633+J632*(1-$T$633)</f>
        <v>1</v>
      </c>
      <c r="K633" s="993">
        <f t="shared" ref="K633:Q633" si="53">K634*$T$633+K632*(1-$T$633)</f>
        <v>1</v>
      </c>
      <c r="L633" s="993">
        <f t="shared" si="53"/>
        <v>1</v>
      </c>
      <c r="M633" s="993">
        <f t="shared" si="53"/>
        <v>1</v>
      </c>
      <c r="N633" s="993">
        <f t="shared" si="53"/>
        <v>1</v>
      </c>
      <c r="O633" s="993">
        <f t="shared" si="53"/>
        <v>1</v>
      </c>
      <c r="P633" s="993">
        <f t="shared" si="53"/>
        <v>1</v>
      </c>
      <c r="Q633" s="993">
        <f t="shared" si="53"/>
        <v>1</v>
      </c>
      <c r="R633" s="749"/>
      <c r="S633" s="749"/>
      <c r="T633" s="992">
        <v>0.1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25">
      <c r="A634" s="7"/>
      <c r="B634" s="8"/>
      <c r="C634" s="19"/>
      <c r="D634" s="19"/>
      <c r="E634" s="19"/>
      <c r="F634" s="38"/>
      <c r="G634" s="51"/>
      <c r="H634" s="33"/>
      <c r="I634" s="972" t="str">
        <f>General!L16</f>
        <v>jr</v>
      </c>
      <c r="J634" s="376">
        <v>10</v>
      </c>
      <c r="K634" s="376">
        <v>10</v>
      </c>
      <c r="L634" s="376">
        <v>10</v>
      </c>
      <c r="M634" s="376">
        <v>10</v>
      </c>
      <c r="N634" s="376">
        <v>10</v>
      </c>
      <c r="O634" s="376">
        <v>10</v>
      </c>
      <c r="P634" s="376">
        <v>10</v>
      </c>
      <c r="Q634" s="376">
        <v>10</v>
      </c>
      <c r="R634" s="29"/>
      <c r="S634" s="749"/>
      <c r="T634" s="990">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31" customFormat="1" ht="12" customHeight="1" outlineLevel="1" x14ac:dyDescent="0.25">
      <c r="A635" s="735"/>
      <c r="B635" s="732"/>
      <c r="C635" s="744"/>
      <c r="D635" s="744"/>
      <c r="E635" s="744"/>
      <c r="F635" s="746"/>
      <c r="G635" s="745"/>
      <c r="H635" s="745"/>
      <c r="I635" s="972" t="str">
        <f>General!L17</f>
        <v>k</v>
      </c>
      <c r="J635" s="376">
        <v>90</v>
      </c>
      <c r="K635" s="376">
        <v>90</v>
      </c>
      <c r="L635" s="376">
        <v>90</v>
      </c>
      <c r="M635" s="376">
        <v>90</v>
      </c>
      <c r="N635" s="376">
        <v>90</v>
      </c>
      <c r="O635" s="376">
        <v>90</v>
      </c>
      <c r="P635" s="376">
        <v>90</v>
      </c>
      <c r="Q635" s="376">
        <v>90</v>
      </c>
      <c r="R635" s="749"/>
      <c r="S635" s="749"/>
      <c r="T635" s="990">
        <v>1</v>
      </c>
      <c r="U635" s="61"/>
      <c r="V635" s="62"/>
      <c r="W635" s="739"/>
      <c r="X635" s="734"/>
      <c r="Y635" s="734"/>
      <c r="Z635" s="734"/>
      <c r="AA635" s="734"/>
      <c r="AB635" s="734"/>
      <c r="AC635" s="734"/>
      <c r="AD635" s="734"/>
      <c r="AE635" s="734"/>
      <c r="AF635" s="734"/>
      <c r="AG635" s="734"/>
      <c r="AH635" s="734"/>
      <c r="AI635" s="734"/>
      <c r="AJ635" s="734"/>
      <c r="AK635" s="734"/>
      <c r="AL635" s="734"/>
      <c r="AM635" s="734"/>
      <c r="AN635" s="734"/>
      <c r="AO635" s="734"/>
      <c r="AP635" s="734"/>
      <c r="AQ635" s="734"/>
      <c r="AR635" s="734"/>
      <c r="AS635" s="734"/>
      <c r="AT635" s="734"/>
      <c r="AU635" s="734"/>
      <c r="AV635" s="734"/>
      <c r="AW635" s="734"/>
      <c r="AX635" s="734"/>
      <c r="AY635" s="734"/>
      <c r="AZ635" s="734"/>
      <c r="BA635" s="734"/>
      <c r="BB635" s="734"/>
      <c r="BC635" s="734"/>
      <c r="BD635" s="734"/>
      <c r="BE635" s="734"/>
      <c r="BF635" s="734"/>
      <c r="BG635" s="734"/>
      <c r="BH635" s="734"/>
      <c r="BI635" s="734"/>
      <c r="BJ635" s="734"/>
      <c r="BK635" s="734"/>
      <c r="BL635" s="734"/>
      <c r="BM635" s="734"/>
      <c r="BN635" s="734"/>
      <c r="BO635" s="734"/>
      <c r="BP635" s="734"/>
    </row>
    <row r="636" spans="1:68" ht="12" customHeight="1" outlineLevel="1" x14ac:dyDescent="0.25">
      <c r="A636" s="7"/>
      <c r="B636" s="8"/>
      <c r="C636" s="19"/>
      <c r="D636" s="19"/>
      <c r="E636" s="19"/>
      <c r="F636" s="35"/>
      <c r="G636" s="36"/>
      <c r="H636" s="36"/>
      <c r="I636" s="972" t="str">
        <f>General!L18</f>
        <v>l</v>
      </c>
      <c r="J636" s="376">
        <v>90</v>
      </c>
      <c r="K636" s="376">
        <v>90</v>
      </c>
      <c r="L636" s="376">
        <v>90</v>
      </c>
      <c r="M636" s="376">
        <v>90</v>
      </c>
      <c r="N636" s="376">
        <v>90</v>
      </c>
      <c r="O636" s="376">
        <v>90</v>
      </c>
      <c r="P636" s="376">
        <v>90</v>
      </c>
      <c r="Q636" s="376">
        <v>90</v>
      </c>
      <c r="R636" s="29"/>
      <c r="S636" s="749"/>
      <c r="T636" s="990">
        <v>1</v>
      </c>
      <c r="U636" s="61"/>
      <c r="V636" s="62"/>
      <c r="W636" s="18"/>
      <c r="X636" s="9"/>
      <c r="Y636" s="9"/>
      <c r="Z636" s="9"/>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12" customHeight="1" outlineLevel="1" x14ac:dyDescent="0.25">
      <c r="A637" s="7"/>
      <c r="B637" s="8"/>
      <c r="C637" s="19"/>
      <c r="D637" s="19"/>
      <c r="E637" s="19"/>
      <c r="F637" s="35"/>
      <c r="G637" s="36"/>
      <c r="H637" s="36"/>
      <c r="I637" s="972" t="str">
        <f>General!L19</f>
        <v>m</v>
      </c>
      <c r="J637" s="376">
        <v>0</v>
      </c>
      <c r="K637" s="376">
        <v>0</v>
      </c>
      <c r="L637" s="376">
        <v>0</v>
      </c>
      <c r="M637" s="376">
        <v>0</v>
      </c>
      <c r="N637" s="376">
        <v>0</v>
      </c>
      <c r="O637" s="376">
        <v>0</v>
      </c>
      <c r="P637" s="376">
        <v>0</v>
      </c>
      <c r="Q637" s="376">
        <v>0</v>
      </c>
      <c r="R637" s="29"/>
      <c r="S637" s="749"/>
      <c r="T637" s="990">
        <v>0</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12" customHeight="1" outlineLevel="1" x14ac:dyDescent="0.25">
      <c r="A638" s="7"/>
      <c r="B638" s="8"/>
      <c r="C638" s="19"/>
      <c r="D638" s="19"/>
      <c r="E638" s="19"/>
      <c r="F638" s="28"/>
      <c r="G638" s="51"/>
      <c r="H638" s="33"/>
      <c r="I638" s="972" t="str">
        <f>General!L20</f>
        <v>o</v>
      </c>
      <c r="J638" s="375">
        <v>120</v>
      </c>
      <c r="K638" s="375">
        <v>120</v>
      </c>
      <c r="L638" s="375">
        <v>120</v>
      </c>
      <c r="M638" s="375">
        <v>120</v>
      </c>
      <c r="N638" s="375">
        <v>120</v>
      </c>
      <c r="O638" s="375">
        <v>120</v>
      </c>
      <c r="P638" s="375">
        <v>120</v>
      </c>
      <c r="Q638" s="375">
        <v>120</v>
      </c>
      <c r="R638" s="29"/>
      <c r="S638" s="749"/>
      <c r="T638" s="990">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12" customHeight="1" outlineLevel="1" x14ac:dyDescent="0.25">
      <c r="A639" s="7"/>
      <c r="B639" s="8"/>
      <c r="C639" s="19"/>
      <c r="D639" s="19"/>
      <c r="E639" s="19"/>
      <c r="F639" s="28"/>
      <c r="G639" s="51"/>
      <c r="H639" s="33"/>
      <c r="I639" s="972" t="str">
        <f>General!L21</f>
        <v>od</v>
      </c>
      <c r="J639" s="377">
        <v>120</v>
      </c>
      <c r="K639" s="377">
        <v>120</v>
      </c>
      <c r="L639" s="377">
        <v>120</v>
      </c>
      <c r="M639" s="377">
        <v>120</v>
      </c>
      <c r="N639" s="377">
        <v>120</v>
      </c>
      <c r="O639" s="377">
        <v>120</v>
      </c>
      <c r="P639" s="377">
        <v>120</v>
      </c>
      <c r="Q639" s="377">
        <v>120</v>
      </c>
      <c r="R639" s="29"/>
      <c r="S639" s="749"/>
      <c r="T639" s="990">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2"/>
      <c r="H640" s="53"/>
      <c r="I640" s="972" t="str">
        <f>General!L22</f>
        <v>of</v>
      </c>
      <c r="J640" s="377">
        <v>100</v>
      </c>
      <c r="K640" s="377">
        <v>100</v>
      </c>
      <c r="L640" s="377">
        <v>100</v>
      </c>
      <c r="M640" s="377">
        <v>100</v>
      </c>
      <c r="N640" s="377">
        <v>100</v>
      </c>
      <c r="O640" s="377">
        <v>100</v>
      </c>
      <c r="P640" s="377">
        <v>100</v>
      </c>
      <c r="Q640" s="377">
        <v>100</v>
      </c>
      <c r="R640" s="70"/>
      <c r="S640" s="275"/>
      <c r="T640" s="991">
        <v>1</v>
      </c>
      <c r="U640" s="63"/>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28"/>
      <c r="G641" s="52"/>
      <c r="H641" s="53"/>
      <c r="I641" s="972" t="str">
        <f>General!L23</f>
        <v>r</v>
      </c>
      <c r="J641" s="377">
        <v>3</v>
      </c>
      <c r="K641" s="377">
        <v>3</v>
      </c>
      <c r="L641" s="377">
        <v>3</v>
      </c>
      <c r="M641" s="377">
        <v>3</v>
      </c>
      <c r="N641" s="377">
        <v>3</v>
      </c>
      <c r="O641" s="377">
        <v>3</v>
      </c>
      <c r="P641" s="377">
        <v>3</v>
      </c>
      <c r="Q641" s="377">
        <v>3</v>
      </c>
      <c r="R641" s="70"/>
      <c r="S641" s="275"/>
      <c r="T641" s="991">
        <v>1</v>
      </c>
      <c r="U641" s="63"/>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2"/>
      <c r="H642" s="53"/>
      <c r="I642" s="972" t="str">
        <f>General!L24</f>
        <v>rd</v>
      </c>
      <c r="J642" s="377">
        <v>3</v>
      </c>
      <c r="K642" s="377">
        <v>3</v>
      </c>
      <c r="L642" s="377">
        <v>3</v>
      </c>
      <c r="M642" s="377">
        <v>3</v>
      </c>
      <c r="N642" s="377">
        <v>3</v>
      </c>
      <c r="O642" s="377">
        <v>3</v>
      </c>
      <c r="P642" s="377">
        <v>3</v>
      </c>
      <c r="Q642" s="377">
        <v>3</v>
      </c>
      <c r="R642" s="70"/>
      <c r="S642" s="275"/>
      <c r="T642" s="991">
        <v>1</v>
      </c>
      <c r="U642" s="63"/>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2"/>
      <c r="H643" s="53"/>
      <c r="I643" s="972" t="str">
        <f>General!L25</f>
        <v>s</v>
      </c>
      <c r="J643" s="377">
        <v>0</v>
      </c>
      <c r="K643" s="377">
        <v>0</v>
      </c>
      <c r="L643" s="377">
        <v>0</v>
      </c>
      <c r="M643" s="377">
        <v>0</v>
      </c>
      <c r="N643" s="377">
        <v>0</v>
      </c>
      <c r="O643" s="377">
        <v>0</v>
      </c>
      <c r="P643" s="377">
        <v>0</v>
      </c>
      <c r="Q643" s="377">
        <v>0</v>
      </c>
      <c r="R643" s="69"/>
      <c r="S643" s="69"/>
      <c r="T643" s="991">
        <v>0</v>
      </c>
      <c r="U643" s="63"/>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2" t="str">
        <f>General!L26</f>
        <v>sr</v>
      </c>
      <c r="J644" s="377">
        <v>10</v>
      </c>
      <c r="K644" s="377">
        <v>10</v>
      </c>
      <c r="L644" s="377">
        <v>10</v>
      </c>
      <c r="M644" s="377">
        <v>10</v>
      </c>
      <c r="N644" s="377">
        <v>10</v>
      </c>
      <c r="O644" s="377">
        <v>10</v>
      </c>
      <c r="P644" s="377">
        <v>10</v>
      </c>
      <c r="Q644" s="377">
        <v>10</v>
      </c>
      <c r="R644" s="69"/>
      <c r="S644" s="69"/>
      <c r="T644" s="991">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s="731" customFormat="1" ht="12" customHeight="1" outlineLevel="1" x14ac:dyDescent="0.25">
      <c r="A645" s="735"/>
      <c r="B645" s="732"/>
      <c r="C645" s="744"/>
      <c r="D645" s="744"/>
      <c r="E645" s="744"/>
      <c r="F645" s="748"/>
      <c r="G645" s="52"/>
      <c r="H645" s="53"/>
      <c r="I645" s="972" t="str">
        <f>General!L27</f>
        <v>t</v>
      </c>
      <c r="J645" s="377">
        <v>0</v>
      </c>
      <c r="K645" s="377">
        <v>0</v>
      </c>
      <c r="L645" s="377">
        <v>0</v>
      </c>
      <c r="M645" s="377">
        <v>0</v>
      </c>
      <c r="N645" s="377">
        <v>0</v>
      </c>
      <c r="O645" s="377">
        <v>0</v>
      </c>
      <c r="P645" s="377">
        <v>0</v>
      </c>
      <c r="Q645" s="377">
        <v>0</v>
      </c>
      <c r="R645" s="69"/>
      <c r="S645" s="69"/>
      <c r="T645" s="991">
        <v>0</v>
      </c>
      <c r="U645" s="63"/>
      <c r="V645" s="62"/>
      <c r="W645" s="739"/>
      <c r="X645" s="734"/>
      <c r="Y645" s="734"/>
      <c r="Z645" s="734"/>
      <c r="AA645" s="734"/>
      <c r="AB645" s="734"/>
      <c r="AC645" s="734"/>
      <c r="AD645" s="734"/>
      <c r="AE645" s="734"/>
      <c r="AF645" s="734"/>
      <c r="AG645" s="734"/>
      <c r="AH645" s="734"/>
      <c r="AI645" s="734"/>
      <c r="AJ645" s="734"/>
      <c r="AK645" s="734"/>
      <c r="AL645" s="734"/>
      <c r="AM645" s="734"/>
      <c r="AN645" s="734"/>
      <c r="AO645" s="734"/>
      <c r="AP645" s="734"/>
      <c r="AQ645" s="734"/>
      <c r="AR645" s="734"/>
      <c r="AS645" s="734"/>
      <c r="AT645" s="734"/>
      <c r="AU645" s="734"/>
      <c r="AV645" s="734"/>
      <c r="AW645" s="734"/>
      <c r="AX645" s="734"/>
      <c r="AY645" s="734"/>
      <c r="AZ645" s="734"/>
      <c r="BA645" s="734"/>
      <c r="BB645" s="734"/>
      <c r="BC645" s="734"/>
      <c r="BD645" s="734"/>
      <c r="BE645" s="734"/>
      <c r="BF645" s="734"/>
      <c r="BG645" s="734"/>
      <c r="BH645" s="734"/>
      <c r="BI645" s="734"/>
      <c r="BJ645" s="734"/>
      <c r="BK645" s="734"/>
      <c r="BL645" s="734"/>
      <c r="BM645" s="734"/>
      <c r="BN645" s="734"/>
      <c r="BO645" s="734"/>
      <c r="BP645" s="734"/>
    </row>
    <row r="646" spans="1:68" s="731" customFormat="1" ht="12" customHeight="1" outlineLevel="1" x14ac:dyDescent="0.25">
      <c r="A646" s="735"/>
      <c r="B646" s="732"/>
      <c r="C646" s="744"/>
      <c r="D646" s="744"/>
      <c r="E646" s="744"/>
      <c r="F646" s="748"/>
      <c r="G646" s="52"/>
      <c r="H646" s="53"/>
      <c r="I646" s="972" t="str">
        <f>General!L28</f>
        <v>tc</v>
      </c>
      <c r="J646" s="993">
        <f>J647*$T$646+J645*(1-$T$646)</f>
        <v>1</v>
      </c>
      <c r="K646" s="993">
        <f t="shared" ref="K646:Q646" si="54">K647*$T$646+K645*(1-$T$646)</f>
        <v>1</v>
      </c>
      <c r="L646" s="993">
        <f t="shared" si="54"/>
        <v>1</v>
      </c>
      <c r="M646" s="993">
        <f t="shared" si="54"/>
        <v>1</v>
      </c>
      <c r="N646" s="993">
        <f t="shared" si="54"/>
        <v>1</v>
      </c>
      <c r="O646" s="993">
        <f t="shared" si="54"/>
        <v>1</v>
      </c>
      <c r="P646" s="993">
        <f t="shared" si="54"/>
        <v>1</v>
      </c>
      <c r="Q646" s="993">
        <f t="shared" si="54"/>
        <v>1</v>
      </c>
      <c r="R646" s="69"/>
      <c r="S646" s="69"/>
      <c r="T646" s="992">
        <v>0.1</v>
      </c>
      <c r="U646" s="63"/>
      <c r="V646" s="62"/>
      <c r="W646" s="739"/>
      <c r="X646" s="734"/>
      <c r="Y646" s="734"/>
      <c r="Z646" s="734"/>
      <c r="AA646" s="734"/>
      <c r="AB646" s="734"/>
      <c r="AC646" s="734"/>
      <c r="AD646" s="734"/>
      <c r="AE646" s="734"/>
      <c r="AF646" s="734"/>
      <c r="AG646" s="734"/>
      <c r="AH646" s="734"/>
      <c r="AI646" s="734"/>
      <c r="AJ646" s="734"/>
      <c r="AK646" s="734"/>
      <c r="AL646" s="734"/>
      <c r="AM646" s="734"/>
      <c r="AN646" s="734"/>
      <c r="AO646" s="734"/>
      <c r="AP646" s="734"/>
      <c r="AQ646" s="734"/>
      <c r="AR646" s="734"/>
      <c r="AS646" s="734"/>
      <c r="AT646" s="734"/>
      <c r="AU646" s="734"/>
      <c r="AV646" s="734"/>
      <c r="AW646" s="734"/>
      <c r="AX646" s="734"/>
      <c r="AY646" s="734"/>
      <c r="AZ646" s="734"/>
      <c r="BA646" s="734"/>
      <c r="BB646" s="734"/>
      <c r="BC646" s="734"/>
      <c r="BD646" s="734"/>
      <c r="BE646" s="734"/>
      <c r="BF646" s="734"/>
      <c r="BG646" s="734"/>
      <c r="BH646" s="734"/>
      <c r="BI646" s="734"/>
      <c r="BJ646" s="734"/>
      <c r="BK646" s="734"/>
      <c r="BL646" s="734"/>
      <c r="BM646" s="734"/>
      <c r="BN646" s="734"/>
      <c r="BO646" s="734"/>
      <c r="BP646" s="734"/>
    </row>
    <row r="647" spans="1:68" s="731" customFormat="1" ht="12" customHeight="1" outlineLevel="1" x14ac:dyDescent="0.25">
      <c r="A647" s="735"/>
      <c r="B647" s="732"/>
      <c r="C647" s="744"/>
      <c r="D647" s="744"/>
      <c r="E647" s="744"/>
      <c r="F647" s="748"/>
      <c r="G647" s="52"/>
      <c r="H647" s="53"/>
      <c r="I647" s="972" t="str">
        <f>General!L29</f>
        <v>tr</v>
      </c>
      <c r="J647" s="377">
        <v>10</v>
      </c>
      <c r="K647" s="377">
        <v>10</v>
      </c>
      <c r="L647" s="377">
        <v>10</v>
      </c>
      <c r="M647" s="377">
        <v>10</v>
      </c>
      <c r="N647" s="377">
        <v>10</v>
      </c>
      <c r="O647" s="377">
        <v>10</v>
      </c>
      <c r="P647" s="377">
        <v>10</v>
      </c>
      <c r="Q647" s="377">
        <v>10</v>
      </c>
      <c r="R647" s="69"/>
      <c r="S647" s="69"/>
      <c r="T647" s="991">
        <v>1</v>
      </c>
      <c r="U647" s="63"/>
      <c r="V647" s="62"/>
      <c r="W647" s="739"/>
      <c r="X647" s="734"/>
      <c r="Y647" s="734"/>
      <c r="Z647" s="734"/>
      <c r="AA647" s="734"/>
      <c r="AB647" s="734"/>
      <c r="AC647" s="734"/>
      <c r="AD647" s="734"/>
      <c r="AE647" s="734"/>
      <c r="AF647" s="734"/>
      <c r="AG647" s="734"/>
      <c r="AH647" s="734"/>
      <c r="AI647" s="734"/>
      <c r="AJ647" s="734"/>
      <c r="AK647" s="734"/>
      <c r="AL647" s="734"/>
      <c r="AM647" s="734"/>
      <c r="AN647" s="734"/>
      <c r="AO647" s="734"/>
      <c r="AP647" s="734"/>
      <c r="AQ647" s="734"/>
      <c r="AR647" s="734"/>
      <c r="AS647" s="734"/>
      <c r="AT647" s="734"/>
      <c r="AU647" s="734"/>
      <c r="AV647" s="734"/>
      <c r="AW647" s="734"/>
      <c r="AX647" s="734"/>
      <c r="AY647" s="734"/>
      <c r="AZ647" s="734"/>
      <c r="BA647" s="734"/>
      <c r="BB647" s="734"/>
      <c r="BC647" s="734"/>
      <c r="BD647" s="734"/>
      <c r="BE647" s="734"/>
      <c r="BF647" s="734"/>
      <c r="BG647" s="734"/>
      <c r="BH647" s="734"/>
      <c r="BI647" s="734"/>
      <c r="BJ647" s="734"/>
      <c r="BK647" s="734"/>
      <c r="BL647" s="734"/>
      <c r="BM647" s="734"/>
      <c r="BN647" s="734"/>
      <c r="BO647" s="734"/>
      <c r="BP647" s="734"/>
    </row>
    <row r="648" spans="1:68" s="731" customFormat="1" ht="12" customHeight="1" outlineLevel="1" x14ac:dyDescent="0.25">
      <c r="A648" s="735"/>
      <c r="B648" s="732"/>
      <c r="C648" s="744"/>
      <c r="D648" s="744"/>
      <c r="E648" s="744"/>
      <c r="F648" s="748"/>
      <c r="G648" s="52"/>
      <c r="H648" s="53"/>
      <c r="I648" s="972" t="str">
        <f>General!L30</f>
        <v>u</v>
      </c>
      <c r="J648" s="377">
        <v>0</v>
      </c>
      <c r="K648" s="377">
        <v>0</v>
      </c>
      <c r="L648" s="377">
        <v>0</v>
      </c>
      <c r="M648" s="377">
        <v>0</v>
      </c>
      <c r="N648" s="377">
        <v>0</v>
      </c>
      <c r="O648" s="377">
        <v>0</v>
      </c>
      <c r="P648" s="377">
        <v>0</v>
      </c>
      <c r="Q648" s="377">
        <v>0</v>
      </c>
      <c r="R648" s="69"/>
      <c r="S648" s="69"/>
      <c r="T648" s="991">
        <v>0</v>
      </c>
      <c r="U648" s="63"/>
      <c r="V648" s="62"/>
      <c r="W648" s="739"/>
      <c r="X648" s="734"/>
      <c r="Y648" s="734"/>
      <c r="Z648" s="734"/>
      <c r="AA648" s="734"/>
      <c r="AB648" s="734"/>
      <c r="AC648" s="734"/>
      <c r="AD648" s="734"/>
      <c r="AE648" s="734"/>
      <c r="AF648" s="734"/>
      <c r="AG648" s="734"/>
      <c r="AH648" s="734"/>
      <c r="AI648" s="734"/>
      <c r="AJ648" s="734"/>
      <c r="AK648" s="734"/>
      <c r="AL648" s="734"/>
      <c r="AM648" s="734"/>
      <c r="AN648" s="734"/>
      <c r="AO648" s="734"/>
      <c r="AP648" s="734"/>
      <c r="AQ648" s="734"/>
      <c r="AR648" s="734"/>
      <c r="AS648" s="734"/>
      <c r="AT648" s="734"/>
      <c r="AU648" s="734"/>
      <c r="AV648" s="734"/>
      <c r="AW648" s="734"/>
      <c r="AX648" s="734"/>
      <c r="AY648" s="734"/>
      <c r="AZ648" s="734"/>
      <c r="BA648" s="734"/>
      <c r="BB648" s="734"/>
      <c r="BC648" s="734"/>
      <c r="BD648" s="734"/>
      <c r="BE648" s="734"/>
      <c r="BF648" s="734"/>
      <c r="BG648" s="734"/>
      <c r="BH648" s="734"/>
      <c r="BI648" s="734"/>
      <c r="BJ648" s="734"/>
      <c r="BK648" s="734"/>
      <c r="BL648" s="734"/>
      <c r="BM648" s="734"/>
      <c r="BN648" s="734"/>
      <c r="BO648" s="734"/>
      <c r="BP648" s="734"/>
    </row>
    <row r="649" spans="1:68" s="731" customFormat="1" ht="12" customHeight="1" outlineLevel="1" x14ac:dyDescent="0.25">
      <c r="A649" s="735"/>
      <c r="B649" s="732"/>
      <c r="C649" s="744"/>
      <c r="D649" s="744"/>
      <c r="E649" s="744"/>
      <c r="F649" s="748"/>
      <c r="G649" s="52"/>
      <c r="H649" s="53"/>
      <c r="I649" s="972" t="str">
        <f>General!L31</f>
        <v>uc</v>
      </c>
      <c r="J649" s="993">
        <f>J650*$T$649+J648*(1-$T$649)</f>
        <v>1</v>
      </c>
      <c r="K649" s="993">
        <f t="shared" ref="K649:Q649" si="55">K650*$T$649+K648*(1-$T$649)</f>
        <v>1</v>
      </c>
      <c r="L649" s="993">
        <f t="shared" si="55"/>
        <v>1</v>
      </c>
      <c r="M649" s="993">
        <f t="shared" si="55"/>
        <v>1</v>
      </c>
      <c r="N649" s="993">
        <f t="shared" si="55"/>
        <v>1</v>
      </c>
      <c r="O649" s="993">
        <f t="shared" si="55"/>
        <v>1</v>
      </c>
      <c r="P649" s="993">
        <f t="shared" si="55"/>
        <v>1</v>
      </c>
      <c r="Q649" s="993">
        <f t="shared" si="55"/>
        <v>1</v>
      </c>
      <c r="R649" s="69"/>
      <c r="S649" s="69"/>
      <c r="T649" s="992">
        <v>0.1</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25">
      <c r="A650" s="735"/>
      <c r="B650" s="732"/>
      <c r="C650" s="744"/>
      <c r="D650" s="744"/>
      <c r="E650" s="744"/>
      <c r="F650" s="748"/>
      <c r="G650" s="52"/>
      <c r="H650" s="53"/>
      <c r="I650" s="972" t="str">
        <f>General!L32</f>
        <v>ur</v>
      </c>
      <c r="J650" s="377">
        <v>10</v>
      </c>
      <c r="K650" s="377">
        <v>10</v>
      </c>
      <c r="L650" s="377">
        <v>10</v>
      </c>
      <c r="M650" s="377">
        <v>10</v>
      </c>
      <c r="N650" s="377">
        <v>10</v>
      </c>
      <c r="O650" s="377">
        <v>10</v>
      </c>
      <c r="P650" s="377">
        <v>10</v>
      </c>
      <c r="Q650" s="377">
        <v>10</v>
      </c>
      <c r="R650" s="69"/>
      <c r="S650" s="69"/>
      <c r="T650" s="991">
        <v>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25">
      <c r="A651" s="735"/>
      <c r="B651" s="732"/>
      <c r="C651" s="744"/>
      <c r="D651" s="744"/>
      <c r="E651" s="744"/>
      <c r="F651" s="748"/>
      <c r="G651" s="52"/>
      <c r="H651" s="53"/>
      <c r="I651" s="972" t="str">
        <f>General!L33</f>
        <v>v</v>
      </c>
      <c r="J651" s="377">
        <v>90</v>
      </c>
      <c r="K651" s="377">
        <v>90</v>
      </c>
      <c r="L651" s="377">
        <v>90</v>
      </c>
      <c r="M651" s="377">
        <v>90</v>
      </c>
      <c r="N651" s="377">
        <v>90</v>
      </c>
      <c r="O651" s="377">
        <v>90</v>
      </c>
      <c r="P651" s="377">
        <v>90</v>
      </c>
      <c r="Q651" s="377">
        <v>90</v>
      </c>
      <c r="R651" s="69"/>
      <c r="S651" s="69"/>
      <c r="T651" s="991">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25">
      <c r="A652" s="735"/>
      <c r="B652" s="732"/>
      <c r="C652" s="744"/>
      <c r="D652" s="744"/>
      <c r="E652" s="744"/>
      <c r="F652" s="748"/>
      <c r="G652" s="52"/>
      <c r="H652" s="53"/>
      <c r="I652" s="972" t="str">
        <f>General!L34</f>
        <v>w</v>
      </c>
      <c r="J652" s="377">
        <v>120</v>
      </c>
      <c r="K652" s="377">
        <v>120</v>
      </c>
      <c r="L652" s="377">
        <v>120</v>
      </c>
      <c r="M652" s="377">
        <v>120</v>
      </c>
      <c r="N652" s="377">
        <v>120</v>
      </c>
      <c r="O652" s="377">
        <v>120</v>
      </c>
      <c r="P652" s="377">
        <v>120</v>
      </c>
      <c r="Q652" s="377">
        <v>120</v>
      </c>
      <c r="R652" s="69"/>
      <c r="S652" s="69"/>
      <c r="T652" s="991">
        <v>1</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25">
      <c r="A653" s="735"/>
      <c r="B653" s="732"/>
      <c r="C653" s="744"/>
      <c r="D653" s="744"/>
      <c r="E653" s="744"/>
      <c r="F653" s="748"/>
      <c r="G653" s="52"/>
      <c r="H653" s="53"/>
      <c r="I653" s="972" t="str">
        <f>General!L35</f>
        <v>wd</v>
      </c>
      <c r="J653" s="377">
        <v>120</v>
      </c>
      <c r="K653" s="377">
        <v>120</v>
      </c>
      <c r="L653" s="377">
        <v>120</v>
      </c>
      <c r="M653" s="377">
        <v>120</v>
      </c>
      <c r="N653" s="377">
        <v>120</v>
      </c>
      <c r="O653" s="377">
        <v>120</v>
      </c>
      <c r="P653" s="377">
        <v>120</v>
      </c>
      <c r="Q653" s="377">
        <v>120</v>
      </c>
      <c r="R653" s="69"/>
      <c r="S653" s="69"/>
      <c r="T653" s="991">
        <v>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25">
      <c r="A654" s="735"/>
      <c r="B654" s="732"/>
      <c r="C654" s="744"/>
      <c r="D654" s="744"/>
      <c r="E654" s="744"/>
      <c r="F654" s="748"/>
      <c r="G654" s="52"/>
      <c r="H654" s="53"/>
      <c r="I654" s="972" t="str">
        <f>General!L36</f>
        <v>x</v>
      </c>
      <c r="J654" s="377">
        <v>0</v>
      </c>
      <c r="K654" s="377">
        <v>0</v>
      </c>
      <c r="L654" s="377">
        <v>0</v>
      </c>
      <c r="M654" s="377">
        <v>0</v>
      </c>
      <c r="N654" s="377">
        <v>0</v>
      </c>
      <c r="O654" s="377">
        <v>0</v>
      </c>
      <c r="P654" s="377">
        <v>0</v>
      </c>
      <c r="Q654" s="377">
        <v>0</v>
      </c>
      <c r="R654" s="69"/>
      <c r="S654" s="69"/>
      <c r="T654" s="991">
        <v>0</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25">
      <c r="A655" s="735"/>
      <c r="B655" s="732"/>
      <c r="C655" s="744"/>
      <c r="D655" s="744"/>
      <c r="E655" s="744"/>
      <c r="F655" s="748"/>
      <c r="G655" s="52"/>
      <c r="H655" s="53"/>
      <c r="I655" s="972" t="str">
        <f>General!L37</f>
        <v>xc</v>
      </c>
      <c r="J655" s="993">
        <f>J656*$T$655+J654*(1-$T$655)</f>
        <v>1</v>
      </c>
      <c r="K655" s="993">
        <f t="shared" ref="K655:Q655" si="56">K656*$T$655+K654*(1-$T$655)</f>
        <v>1</v>
      </c>
      <c r="L655" s="993">
        <f t="shared" si="56"/>
        <v>1</v>
      </c>
      <c r="M655" s="993">
        <f t="shared" si="56"/>
        <v>1</v>
      </c>
      <c r="N655" s="993">
        <f t="shared" si="56"/>
        <v>1</v>
      </c>
      <c r="O655" s="993">
        <f t="shared" si="56"/>
        <v>1</v>
      </c>
      <c r="P655" s="993">
        <f t="shared" si="56"/>
        <v>1</v>
      </c>
      <c r="Q655" s="993">
        <f t="shared" si="56"/>
        <v>1</v>
      </c>
      <c r="R655" s="69"/>
      <c r="S655" s="69"/>
      <c r="T655" s="992">
        <v>0.1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25">
      <c r="A656" s="735"/>
      <c r="B656" s="732"/>
      <c r="C656" s="744"/>
      <c r="D656" s="744"/>
      <c r="E656" s="744"/>
      <c r="F656" s="748"/>
      <c r="G656" s="52"/>
      <c r="H656" s="53"/>
      <c r="I656" s="972" t="str">
        <f>General!L38</f>
        <v>xr</v>
      </c>
      <c r="J656" s="377">
        <v>10</v>
      </c>
      <c r="K656" s="377">
        <v>10</v>
      </c>
      <c r="L656" s="377">
        <v>10</v>
      </c>
      <c r="M656" s="377">
        <v>10</v>
      </c>
      <c r="N656" s="377">
        <v>10</v>
      </c>
      <c r="O656" s="377">
        <v>10</v>
      </c>
      <c r="P656" s="377">
        <v>10</v>
      </c>
      <c r="Q656" s="377">
        <v>10</v>
      </c>
      <c r="R656" s="69"/>
      <c r="S656" s="69"/>
      <c r="T656" s="991">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25">
      <c r="A657" s="735"/>
      <c r="B657" s="732"/>
      <c r="C657" s="744"/>
      <c r="D657" s="744"/>
      <c r="E657" s="744"/>
      <c r="F657" s="748"/>
      <c r="G657" s="52"/>
      <c r="H657" s="53"/>
      <c r="I657" s="972" t="str">
        <f>General!L39</f>
        <v>z</v>
      </c>
      <c r="J657" s="377">
        <v>5</v>
      </c>
      <c r="K657" s="377">
        <v>5</v>
      </c>
      <c r="L657" s="377">
        <v>5</v>
      </c>
      <c r="M657" s="377">
        <v>5</v>
      </c>
      <c r="N657" s="377">
        <v>5</v>
      </c>
      <c r="O657" s="377">
        <v>5</v>
      </c>
      <c r="P657" s="377">
        <v>5</v>
      </c>
      <c r="Q657" s="377">
        <v>5</v>
      </c>
      <c r="R657" s="69"/>
      <c r="S657" s="69"/>
      <c r="T657" s="991">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25">
      <c r="A658" s="735"/>
      <c r="B658" s="732"/>
      <c r="C658" s="744"/>
      <c r="D658" s="744"/>
      <c r="E658" s="744"/>
      <c r="F658" s="748"/>
      <c r="G658" s="52"/>
      <c r="H658" s="53"/>
      <c r="I658" s="972" t="str">
        <f>General!L40</f>
        <v>zd</v>
      </c>
      <c r="J658" s="377">
        <v>5</v>
      </c>
      <c r="K658" s="377">
        <v>5</v>
      </c>
      <c r="L658" s="377">
        <v>5</v>
      </c>
      <c r="M658" s="377">
        <v>5</v>
      </c>
      <c r="N658" s="377">
        <v>5</v>
      </c>
      <c r="O658" s="377">
        <v>5</v>
      </c>
      <c r="P658" s="377">
        <v>5</v>
      </c>
      <c r="Q658" s="377">
        <v>5</v>
      </c>
      <c r="R658" s="69"/>
      <c r="S658" s="69"/>
      <c r="T658" s="991">
        <v>1</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ht="5.0999999999999996" customHeight="1" outlineLevel="1" x14ac:dyDescent="0.25">
      <c r="A660" s="7"/>
      <c r="B660" s="8"/>
      <c r="C660" s="19"/>
      <c r="D660" s="19"/>
      <c r="E660" s="19"/>
      <c r="F660" s="38"/>
      <c r="G660" s="39"/>
      <c r="H660" s="39"/>
      <c r="I660" s="39"/>
      <c r="J660" s="40"/>
      <c r="K660" s="40"/>
      <c r="L660" s="40"/>
      <c r="M660" s="40"/>
      <c r="N660" s="267"/>
      <c r="O660" s="267"/>
      <c r="P660" s="267"/>
      <c r="Q660" s="40"/>
      <c r="R660" s="40"/>
      <c r="S660" s="40"/>
      <c r="T660" s="40"/>
      <c r="U660" s="40"/>
      <c r="V660" s="32"/>
      <c r="W660" s="18"/>
      <c r="X660" s="9"/>
      <c r="Y660" s="9"/>
      <c r="Z660" s="9"/>
      <c r="AA660" s="239"/>
      <c r="AB660" s="239"/>
      <c r="AC660" s="239"/>
      <c r="AD660" s="239"/>
      <c r="AE660" s="239"/>
      <c r="AF660" s="239"/>
      <c r="AG660" s="239"/>
      <c r="AH660" s="239"/>
      <c r="AI660" s="239"/>
      <c r="AJ660" s="239"/>
      <c r="AK660" s="239"/>
      <c r="AL660" s="239"/>
      <c r="AM660" s="239"/>
      <c r="AN660" s="239"/>
      <c r="AO660" s="239"/>
      <c r="AP660" s="239"/>
      <c r="AQ660" s="239"/>
      <c r="AR660" s="239"/>
      <c r="AS660" s="239"/>
      <c r="AT660" s="239"/>
      <c r="AU660" s="239"/>
      <c r="AV660" s="239"/>
      <c r="AW660" s="239"/>
      <c r="AX660" s="239"/>
      <c r="AY660" s="239"/>
      <c r="AZ660" s="239"/>
      <c r="BA660" s="239"/>
      <c r="BB660" s="239"/>
      <c r="BC660" s="239"/>
      <c r="BD660" s="239"/>
      <c r="BE660" s="239"/>
      <c r="BF660" s="239"/>
      <c r="BG660" s="239"/>
      <c r="BH660" s="239"/>
      <c r="BI660" s="239"/>
      <c r="BJ660" s="239"/>
      <c r="BK660" s="239"/>
      <c r="BL660" s="239"/>
      <c r="BM660" s="239"/>
      <c r="BN660" s="239"/>
      <c r="BO660" s="239"/>
      <c r="BP660" s="239"/>
    </row>
    <row r="661" spans="1:68" ht="25.15" customHeight="1" outlineLevel="1" x14ac:dyDescent="0.25">
      <c r="A661" s="7"/>
      <c r="B661" s="8"/>
      <c r="C661" s="41"/>
      <c r="D661" s="41"/>
      <c r="E661" s="41"/>
      <c r="F661" s="41"/>
      <c r="G661" s="42" t="str">
        <f>G617</f>
        <v>SEEDING RATES</v>
      </c>
      <c r="H661" s="41"/>
      <c r="I661" s="41"/>
      <c r="J661" s="41"/>
      <c r="K661" s="41"/>
      <c r="L661" s="41"/>
      <c r="M661" s="41"/>
      <c r="N661" s="268"/>
      <c r="O661" s="268"/>
      <c r="P661" s="268"/>
      <c r="Q661" s="41"/>
      <c r="R661" s="41"/>
      <c r="S661" s="41"/>
      <c r="T661" s="41"/>
      <c r="U661" s="41"/>
      <c r="V661" s="41"/>
      <c r="W661" s="43" t="s">
        <v>24</v>
      </c>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ht="12" customHeight="1" outlineLevel="1" x14ac:dyDescent="0.25">
      <c r="A662" s="7"/>
      <c r="B662" s="8"/>
      <c r="C662" s="8"/>
      <c r="D662" s="8"/>
      <c r="E662" s="8"/>
      <c r="F662" s="9"/>
      <c r="G662" s="9"/>
      <c r="H662" s="9"/>
      <c r="I662" s="9"/>
      <c r="J662" s="9"/>
      <c r="K662" s="9"/>
      <c r="L662" s="9"/>
      <c r="M662" s="9"/>
      <c r="N662" s="239"/>
      <c r="O662" s="239"/>
      <c r="P662" s="239"/>
      <c r="Q662" s="9"/>
      <c r="R662" s="9"/>
      <c r="S662" s="9"/>
      <c r="T662" s="9"/>
      <c r="U662" s="9"/>
      <c r="V662" s="9"/>
      <c r="W662" s="9"/>
      <c r="X662" s="9"/>
      <c r="Y662" s="9"/>
      <c r="Z662" s="9"/>
      <c r="AA662" s="239"/>
      <c r="AB662" s="239"/>
      <c r="AC662" s="239"/>
      <c r="AD662" s="239"/>
      <c r="AE662" s="239"/>
      <c r="AF662" s="239"/>
      <c r="AG662" s="239"/>
      <c r="AH662" s="239"/>
      <c r="AI662" s="239"/>
      <c r="AJ662" s="239"/>
      <c r="AK662" s="239"/>
      <c r="AL662" s="239"/>
      <c r="AM662" s="239"/>
      <c r="AN662" s="239"/>
      <c r="AO662" s="239"/>
      <c r="AP662" s="239"/>
      <c r="AQ662" s="239"/>
      <c r="AR662" s="239"/>
      <c r="AS662" s="239"/>
      <c r="AT662" s="239"/>
      <c r="AU662" s="239"/>
      <c r="AV662" s="239"/>
      <c r="AW662" s="239"/>
      <c r="AX662" s="239"/>
      <c r="AY662" s="239"/>
      <c r="AZ662" s="239"/>
      <c r="BA662" s="239"/>
      <c r="BB662" s="239"/>
      <c r="BC662" s="239"/>
      <c r="BD662" s="239"/>
      <c r="BE662" s="239"/>
      <c r="BF662" s="239"/>
      <c r="BG662" s="239"/>
      <c r="BH662" s="239"/>
      <c r="BI662" s="239"/>
      <c r="BJ662" s="239"/>
      <c r="BK662" s="239"/>
      <c r="BL662" s="239"/>
      <c r="BM662" s="239"/>
      <c r="BN662" s="239"/>
      <c r="BO662" s="239"/>
      <c r="BP662" s="239"/>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8"/>
      <c r="AB663" s="238"/>
      <c r="AC663" s="238"/>
      <c r="AD663" s="238"/>
      <c r="AE663" s="238"/>
      <c r="AF663" s="238"/>
      <c r="AG663" s="238"/>
      <c r="AH663" s="238"/>
      <c r="AI663" s="238"/>
      <c r="AJ663" s="238"/>
      <c r="AK663" s="238"/>
      <c r="AL663" s="238"/>
      <c r="AM663" s="238"/>
      <c r="AN663" s="238"/>
      <c r="AO663" s="238"/>
      <c r="AP663" s="238"/>
      <c r="AQ663" s="238"/>
      <c r="AR663" s="238"/>
      <c r="AS663" s="238"/>
      <c r="AT663" s="238"/>
      <c r="AU663" s="238"/>
      <c r="AV663" s="238"/>
      <c r="AW663" s="238"/>
      <c r="AX663" s="238"/>
      <c r="AY663" s="238"/>
      <c r="AZ663" s="238"/>
      <c r="BA663" s="238"/>
      <c r="BB663" s="238"/>
      <c r="BC663" s="238"/>
      <c r="BD663" s="238"/>
      <c r="BE663" s="238"/>
      <c r="BF663" s="238"/>
      <c r="BG663" s="238"/>
      <c r="BH663" s="238"/>
      <c r="BI663" s="238"/>
      <c r="BJ663" s="238"/>
      <c r="BK663" s="238"/>
      <c r="BL663" s="238"/>
      <c r="BM663" s="238"/>
      <c r="BN663" s="238"/>
      <c r="BO663" s="238"/>
      <c r="BP663" s="238"/>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8"/>
      <c r="AB664" s="238"/>
      <c r="AC664" s="238"/>
      <c r="AD664" s="238"/>
      <c r="AE664" s="238"/>
      <c r="AF664" s="238"/>
      <c r="AG664" s="238"/>
      <c r="AH664" s="238"/>
      <c r="AI664" s="238"/>
      <c r="AJ664" s="238"/>
      <c r="AK664" s="238"/>
      <c r="AL664" s="238"/>
      <c r="AM664" s="238"/>
      <c r="AN664" s="238"/>
      <c r="AO664" s="238"/>
      <c r="AP664" s="238"/>
      <c r="AQ664" s="238"/>
      <c r="AR664" s="238"/>
      <c r="AS664" s="238"/>
      <c r="AT664" s="238"/>
      <c r="AU664" s="238"/>
      <c r="AV664" s="238"/>
      <c r="AW664" s="238"/>
      <c r="AX664" s="238"/>
      <c r="AY664" s="238"/>
      <c r="AZ664" s="238"/>
      <c r="BA664" s="238"/>
      <c r="BB664" s="238"/>
      <c r="BC664" s="238"/>
      <c r="BD664" s="238"/>
      <c r="BE664" s="238"/>
      <c r="BF664" s="238"/>
      <c r="BG664" s="238"/>
      <c r="BH664" s="238"/>
      <c r="BI664" s="238"/>
      <c r="BJ664" s="238"/>
      <c r="BK664" s="238"/>
      <c r="BL664" s="238"/>
      <c r="BM664" s="238"/>
      <c r="BN664" s="238"/>
      <c r="BO664" s="238"/>
      <c r="BP664" s="238"/>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9"/>
      <c r="AB667" s="239"/>
      <c r="AC667" s="239"/>
      <c r="AD667" s="239"/>
      <c r="AE667" s="239"/>
      <c r="AF667" s="239"/>
      <c r="AG667" s="239"/>
      <c r="AH667" s="239"/>
      <c r="AI667" s="239"/>
      <c r="AJ667" s="239"/>
      <c r="AK667" s="239"/>
      <c r="AL667" s="239"/>
      <c r="AM667" s="239"/>
      <c r="AN667" s="239"/>
      <c r="AO667" s="239"/>
      <c r="AP667" s="239"/>
      <c r="AQ667" s="239"/>
      <c r="AR667" s="239"/>
      <c r="AS667" s="239"/>
      <c r="AT667" s="239"/>
      <c r="AU667" s="239"/>
      <c r="AV667" s="239"/>
      <c r="AW667" s="239"/>
      <c r="AX667" s="239"/>
      <c r="AY667" s="239"/>
      <c r="AZ667" s="239"/>
      <c r="BA667" s="239"/>
      <c r="BB667" s="239"/>
      <c r="BC667" s="239"/>
      <c r="BD667" s="239"/>
      <c r="BE667" s="239"/>
      <c r="BF667" s="239"/>
      <c r="BG667" s="239"/>
      <c r="BH667" s="239"/>
      <c r="BI667" s="239"/>
      <c r="BJ667" s="239"/>
      <c r="BK667" s="239"/>
      <c r="BL667" s="239"/>
      <c r="BM667" s="239"/>
      <c r="BN667" s="239"/>
      <c r="BO667" s="239"/>
      <c r="BP667" s="239"/>
    </row>
    <row r="668" spans="1:68" ht="12" customHeight="1" x14ac:dyDescent="0.25">
      <c r="A668" s="7"/>
      <c r="B668" s="8"/>
      <c r="C668" s="19"/>
      <c r="D668" s="14"/>
      <c r="E668" s="19"/>
      <c r="F668" s="15"/>
      <c r="G668" s="978">
        <v>2019</v>
      </c>
      <c r="H668" s="47"/>
      <c r="J668" s="15"/>
      <c r="K668" s="15"/>
      <c r="L668" s="15"/>
      <c r="M668" s="15"/>
      <c r="N668" s="15" t="s">
        <v>43</v>
      </c>
      <c r="O668" s="15"/>
      <c r="P668" s="15"/>
      <c r="Q668" s="15"/>
      <c r="R668" s="15"/>
      <c r="S668" s="15"/>
      <c r="T668" s="15"/>
      <c r="U668" s="15"/>
      <c r="V668" s="15"/>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12" customHeight="1" x14ac:dyDescent="0.25">
      <c r="A669" s="7"/>
      <c r="B669" s="8"/>
      <c r="C669" s="22">
        <v>0</v>
      </c>
      <c r="D669" s="14"/>
      <c r="E669" s="19"/>
      <c r="F669" s="15"/>
      <c r="G669" s="23"/>
      <c r="H669" s="23"/>
      <c r="J669" s="15"/>
      <c r="N669" s="314" t="s">
        <v>350</v>
      </c>
      <c r="Q669" s="15"/>
      <c r="U669" s="15"/>
      <c r="V669" s="15"/>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7" t="s">
        <v>255</v>
      </c>
      <c r="R673" s="55"/>
      <c r="S673" s="55"/>
      <c r="T673" s="55"/>
      <c r="U673" s="24"/>
      <c r="V673" s="24"/>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28"/>
      <c r="G674" s="979" t="str">
        <f>General!L7</f>
        <v>a</v>
      </c>
      <c r="H674" s="980">
        <v>0</v>
      </c>
      <c r="I674" s="980">
        <v>0</v>
      </c>
      <c r="J674" s="980">
        <v>0</v>
      </c>
      <c r="K674" s="981"/>
      <c r="L674" s="980">
        <v>0</v>
      </c>
      <c r="M674" s="980">
        <v>0</v>
      </c>
      <c r="N674" s="982"/>
      <c r="O674" s="980">
        <v>0</v>
      </c>
      <c r="P674" s="980">
        <v>0</v>
      </c>
      <c r="Q674" s="984">
        <v>0</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s="731" customFormat="1" ht="12" customHeight="1" x14ac:dyDescent="0.25">
      <c r="A675" s="735"/>
      <c r="B675" s="732"/>
      <c r="C675" s="744"/>
      <c r="D675" s="744"/>
      <c r="E675" s="744"/>
      <c r="F675" s="748"/>
      <c r="G675" s="979" t="str">
        <f>General!L8</f>
        <v>ar</v>
      </c>
      <c r="H675" s="980">
        <v>3000</v>
      </c>
      <c r="I675" s="980">
        <v>27.5</v>
      </c>
      <c r="J675" s="980">
        <v>1</v>
      </c>
      <c r="K675" s="981"/>
      <c r="L675" s="980">
        <v>0</v>
      </c>
      <c r="M675" s="980">
        <v>0</v>
      </c>
      <c r="N675" s="982"/>
      <c r="O675" s="980">
        <v>0</v>
      </c>
      <c r="P675" s="980">
        <v>0</v>
      </c>
      <c r="Q675" s="984">
        <v>1</v>
      </c>
      <c r="W675" s="739"/>
      <c r="X675" s="734"/>
      <c r="Y675" s="734"/>
      <c r="Z675" s="734"/>
      <c r="AA675" s="734"/>
      <c r="AB675" s="734"/>
      <c r="AC675" s="734"/>
      <c r="AD675" s="734"/>
      <c r="AE675" s="734"/>
      <c r="AF675" s="734"/>
      <c r="AG675" s="734"/>
      <c r="AH675" s="734"/>
      <c r="AI675" s="734"/>
      <c r="AJ675" s="734"/>
      <c r="AK675" s="734"/>
      <c r="AL675" s="734"/>
      <c r="AM675" s="734"/>
      <c r="AN675" s="734"/>
      <c r="AO675" s="734"/>
      <c r="AP675" s="734"/>
      <c r="AQ675" s="734"/>
      <c r="AR675" s="734"/>
      <c r="AS675" s="734"/>
      <c r="AT675" s="734"/>
      <c r="AU675" s="734"/>
      <c r="AV675" s="734"/>
      <c r="AW675" s="734"/>
      <c r="AX675" s="734"/>
      <c r="AY675" s="734"/>
      <c r="AZ675" s="734"/>
      <c r="BA675" s="734"/>
      <c r="BB675" s="734"/>
      <c r="BC675" s="734"/>
      <c r="BD675" s="734"/>
      <c r="BE675" s="734"/>
      <c r="BF675" s="734"/>
      <c r="BG675" s="734"/>
      <c r="BH675" s="734"/>
      <c r="BI675" s="734"/>
      <c r="BJ675" s="734"/>
      <c r="BK675" s="734"/>
      <c r="BL675" s="734"/>
      <c r="BM675" s="734"/>
      <c r="BN675" s="734"/>
      <c r="BO675" s="734"/>
      <c r="BP675" s="734"/>
    </row>
    <row r="676" spans="1:68" ht="12" customHeight="1" x14ac:dyDescent="0.25">
      <c r="A676" s="7"/>
      <c r="B676" s="8"/>
      <c r="C676" s="19"/>
      <c r="D676" s="19"/>
      <c r="E676" s="19"/>
      <c r="F676" s="28"/>
      <c r="G676" s="979" t="str">
        <f>General!L9</f>
        <v>b</v>
      </c>
      <c r="H676" s="980">
        <v>295</v>
      </c>
      <c r="I676" s="980">
        <v>27.5</v>
      </c>
      <c r="J676" s="980">
        <v>1</v>
      </c>
      <c r="K676" s="981" t="s">
        <v>50</v>
      </c>
      <c r="L676" s="980">
        <v>40</v>
      </c>
      <c r="M676" s="980">
        <v>240</v>
      </c>
      <c r="N676" s="982"/>
      <c r="O676" s="980">
        <v>0</v>
      </c>
      <c r="P676" s="980">
        <v>0</v>
      </c>
      <c r="Q676" s="984">
        <v>1</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31" customFormat="1" ht="12" customHeight="1" x14ac:dyDescent="0.25">
      <c r="A677" s="735"/>
      <c r="B677" s="732"/>
      <c r="C677" s="744"/>
      <c r="D677" s="744"/>
      <c r="E677" s="744"/>
      <c r="F677" s="748"/>
      <c r="G677" s="979" t="str">
        <f>General!L10</f>
        <v>bd</v>
      </c>
      <c r="H677" s="980">
        <v>295</v>
      </c>
      <c r="I677" s="980">
        <v>27.5</v>
      </c>
      <c r="J677" s="980">
        <v>1</v>
      </c>
      <c r="K677" s="981" t="s">
        <v>50</v>
      </c>
      <c r="L677" s="980">
        <v>40</v>
      </c>
      <c r="M677" s="980">
        <v>240</v>
      </c>
      <c r="N677" s="982"/>
      <c r="O677" s="980">
        <v>0</v>
      </c>
      <c r="P677" s="980">
        <v>0</v>
      </c>
      <c r="Q677" s="984">
        <v>1</v>
      </c>
      <c r="W677" s="739"/>
      <c r="X677" s="734"/>
      <c r="Y677" s="734"/>
      <c r="Z677" s="734"/>
      <c r="AA677" s="734"/>
      <c r="AB677" s="734"/>
      <c r="AC677" s="734"/>
      <c r="AD677" s="734"/>
      <c r="AE677" s="734"/>
      <c r="AF677" s="734"/>
      <c r="AG677" s="734"/>
      <c r="AH677" s="734"/>
      <c r="AI677" s="734"/>
      <c r="AJ677" s="734"/>
      <c r="AK677" s="734"/>
      <c r="AL677" s="734"/>
      <c r="AM677" s="734"/>
      <c r="AN677" s="734"/>
      <c r="AO677" s="734"/>
      <c r="AP677" s="734"/>
      <c r="AQ677" s="734"/>
      <c r="AR677" s="734"/>
      <c r="AS677" s="734"/>
      <c r="AT677" s="734"/>
      <c r="AU677" s="734"/>
      <c r="AV677" s="734"/>
      <c r="AW677" s="734"/>
      <c r="AX677" s="734"/>
      <c r="AY677" s="734"/>
      <c r="AZ677" s="734"/>
      <c r="BA677" s="734"/>
      <c r="BB677" s="734"/>
      <c r="BC677" s="734"/>
      <c r="BD677" s="734"/>
      <c r="BE677" s="734"/>
      <c r="BF677" s="734"/>
      <c r="BG677" s="734"/>
      <c r="BH677" s="734"/>
      <c r="BI677" s="734"/>
      <c r="BJ677" s="734"/>
      <c r="BK677" s="734"/>
      <c r="BL677" s="734"/>
      <c r="BM677" s="734"/>
      <c r="BN677" s="734"/>
      <c r="BO677" s="734"/>
      <c r="BP677" s="734"/>
    </row>
    <row r="678" spans="1:68" ht="12" customHeight="1" x14ac:dyDescent="0.25">
      <c r="A678" s="7"/>
      <c r="B678" s="8"/>
      <c r="C678" s="19"/>
      <c r="D678" s="19"/>
      <c r="E678" s="19"/>
      <c r="F678" s="28"/>
      <c r="G678" s="979" t="str">
        <f>General!L11</f>
        <v>f</v>
      </c>
      <c r="H678" s="980">
        <v>350</v>
      </c>
      <c r="I678" s="980">
        <v>27.5</v>
      </c>
      <c r="J678" s="980">
        <v>1</v>
      </c>
      <c r="K678" s="982" t="s">
        <v>53</v>
      </c>
      <c r="L678" s="980">
        <v>48</v>
      </c>
      <c r="M678" s="980">
        <v>200</v>
      </c>
      <c r="N678" s="982"/>
      <c r="O678" s="980">
        <v>0</v>
      </c>
      <c r="P678" s="980">
        <v>0</v>
      </c>
      <c r="Q678" s="984">
        <v>1</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25">
      <c r="A679" s="735"/>
      <c r="B679" s="732"/>
      <c r="C679" s="744"/>
      <c r="D679" s="744"/>
      <c r="E679" s="744"/>
      <c r="F679" s="748"/>
      <c r="G679" s="979" t="str">
        <f>General!L12</f>
        <v>h</v>
      </c>
      <c r="H679" s="980">
        <v>235</v>
      </c>
      <c r="I679" s="980">
        <v>27.5</v>
      </c>
      <c r="J679" s="980">
        <v>1</v>
      </c>
      <c r="K679" s="982" t="s">
        <v>51</v>
      </c>
      <c r="L679" s="980">
        <v>27.7</v>
      </c>
      <c r="M679" s="980">
        <v>100</v>
      </c>
      <c r="N679" s="982"/>
      <c r="O679" s="980">
        <v>0</v>
      </c>
      <c r="P679" s="980">
        <v>0</v>
      </c>
      <c r="Q679" s="984">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25">
      <c r="A680" s="7"/>
      <c r="B680" s="8"/>
      <c r="C680" s="19"/>
      <c r="D680" s="19"/>
      <c r="E680" s="19"/>
      <c r="F680" s="28"/>
      <c r="G680" s="979" t="str">
        <f>General!L13</f>
        <v>i</v>
      </c>
      <c r="H680" s="980">
        <v>350</v>
      </c>
      <c r="I680" s="980">
        <v>27.5</v>
      </c>
      <c r="J680" s="980">
        <v>1</v>
      </c>
      <c r="K680" s="982"/>
      <c r="L680" s="980">
        <v>0</v>
      </c>
      <c r="M680" s="980">
        <v>0</v>
      </c>
      <c r="N680" s="982"/>
      <c r="O680" s="980">
        <v>0</v>
      </c>
      <c r="P680" s="980">
        <v>0</v>
      </c>
      <c r="Q680" s="984">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25">
      <c r="A681" s="735"/>
      <c r="B681" s="732"/>
      <c r="C681" s="744"/>
      <c r="D681" s="744"/>
      <c r="E681" s="744"/>
      <c r="F681" s="743"/>
      <c r="G681" s="979" t="str">
        <f>General!L14</f>
        <v>j</v>
      </c>
      <c r="H681" s="980">
        <v>0</v>
      </c>
      <c r="I681" s="980">
        <v>0</v>
      </c>
      <c r="J681" s="980">
        <v>0</v>
      </c>
      <c r="K681" s="982"/>
      <c r="L681" s="980">
        <v>0</v>
      </c>
      <c r="M681" s="980">
        <v>0</v>
      </c>
      <c r="N681" s="982"/>
      <c r="O681" s="980">
        <v>0</v>
      </c>
      <c r="P681" s="980">
        <v>0</v>
      </c>
      <c r="Q681" s="984">
        <v>0</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s="731" customFormat="1" ht="12" customHeight="1" x14ac:dyDescent="0.25">
      <c r="A682" s="735"/>
      <c r="B682" s="732"/>
      <c r="C682" s="744"/>
      <c r="D682" s="744"/>
      <c r="E682" s="744"/>
      <c r="F682" s="743"/>
      <c r="G682" s="979" t="str">
        <f>General!L15</f>
        <v>jc</v>
      </c>
      <c r="H682" s="993">
        <f>H683</f>
        <v>3000</v>
      </c>
      <c r="I682" s="993">
        <f t="shared" ref="I682:Q682" si="57">I683</f>
        <v>27.5</v>
      </c>
      <c r="J682" s="993">
        <f t="shared" si="57"/>
        <v>1</v>
      </c>
      <c r="K682" s="993">
        <f t="shared" si="57"/>
        <v>0</v>
      </c>
      <c r="L682" s="993">
        <f t="shared" si="57"/>
        <v>0</v>
      </c>
      <c r="M682" s="993">
        <f t="shared" si="57"/>
        <v>0</v>
      </c>
      <c r="N682" s="993">
        <f t="shared" si="57"/>
        <v>0</v>
      </c>
      <c r="O682" s="993">
        <f t="shared" si="57"/>
        <v>0</v>
      </c>
      <c r="P682" s="993">
        <f t="shared" si="57"/>
        <v>0</v>
      </c>
      <c r="Q682" s="994">
        <f t="shared" si="57"/>
        <v>1</v>
      </c>
      <c r="W682" s="739"/>
      <c r="X682" s="734"/>
      <c r="Y682" s="734"/>
      <c r="Z682" s="734"/>
      <c r="AA682" s="734"/>
      <c r="AB682" s="734"/>
      <c r="AC682" s="734"/>
      <c r="AD682" s="734"/>
      <c r="AE682" s="734"/>
      <c r="AF682" s="734"/>
      <c r="AG682" s="734"/>
      <c r="AH682" s="734"/>
      <c r="AI682" s="734"/>
      <c r="AJ682" s="734"/>
      <c r="AK682" s="734"/>
      <c r="AL682" s="734"/>
      <c r="AM682" s="734"/>
      <c r="AN682" s="734"/>
      <c r="AO682" s="734"/>
      <c r="AP682" s="734"/>
      <c r="AQ682" s="734"/>
      <c r="AR682" s="734"/>
      <c r="AS682" s="734"/>
      <c r="AT682" s="734"/>
      <c r="AU682" s="734"/>
      <c r="AV682" s="734"/>
      <c r="AW682" s="734"/>
      <c r="AX682" s="734"/>
      <c r="AY682" s="734"/>
      <c r="AZ682" s="734"/>
      <c r="BA682" s="734"/>
      <c r="BB682" s="734"/>
      <c r="BC682" s="734"/>
      <c r="BD682" s="734"/>
      <c r="BE682" s="734"/>
      <c r="BF682" s="734"/>
      <c r="BG682" s="734"/>
      <c r="BH682" s="734"/>
      <c r="BI682" s="734"/>
      <c r="BJ682" s="734"/>
      <c r="BK682" s="734"/>
      <c r="BL682" s="734"/>
      <c r="BM682" s="734"/>
      <c r="BN682" s="734"/>
      <c r="BO682" s="734"/>
      <c r="BP682" s="734"/>
    </row>
    <row r="683" spans="1:68" ht="12" customHeight="1" x14ac:dyDescent="0.25">
      <c r="A683" s="7"/>
      <c r="B683" s="8"/>
      <c r="C683" s="19"/>
      <c r="D683" s="19"/>
      <c r="E683" s="19"/>
      <c r="F683" s="38"/>
      <c r="G683" s="979" t="str">
        <f>General!L16</f>
        <v>jr</v>
      </c>
      <c r="H683" s="980">
        <v>3000</v>
      </c>
      <c r="I683" s="980">
        <v>27.5</v>
      </c>
      <c r="J683" s="980">
        <v>1</v>
      </c>
      <c r="K683" s="982"/>
      <c r="L683" s="980">
        <v>0</v>
      </c>
      <c r="M683" s="980">
        <v>0</v>
      </c>
      <c r="N683" s="982"/>
      <c r="O683" s="980">
        <v>0</v>
      </c>
      <c r="P683" s="980">
        <v>0</v>
      </c>
      <c r="Q683" s="984">
        <v>1</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31" customFormat="1" ht="12" customHeight="1" x14ac:dyDescent="0.25">
      <c r="A684" s="735"/>
      <c r="B684" s="732"/>
      <c r="C684" s="744"/>
      <c r="D684" s="744"/>
      <c r="E684" s="744"/>
      <c r="F684" s="746"/>
      <c r="G684" s="979" t="str">
        <f>General!L17</f>
        <v>k</v>
      </c>
      <c r="H684" s="980">
        <v>350</v>
      </c>
      <c r="I684" s="980">
        <v>27.5</v>
      </c>
      <c r="J684" s="980">
        <v>1</v>
      </c>
      <c r="K684" s="982"/>
      <c r="L684" s="980">
        <v>0</v>
      </c>
      <c r="M684" s="980">
        <v>0</v>
      </c>
      <c r="N684" s="982"/>
      <c r="O684" s="980">
        <v>0</v>
      </c>
      <c r="P684" s="980">
        <v>0</v>
      </c>
      <c r="Q684" s="984">
        <v>1</v>
      </c>
      <c r="W684" s="739"/>
      <c r="X684" s="734"/>
      <c r="Y684" s="734"/>
      <c r="Z684" s="734"/>
      <c r="AA684" s="734"/>
      <c r="AB684" s="734"/>
      <c r="AC684" s="734"/>
      <c r="AD684" s="734"/>
      <c r="AE684" s="734"/>
      <c r="AF684" s="734"/>
      <c r="AG684" s="734"/>
      <c r="AH684" s="734"/>
      <c r="AI684" s="734"/>
      <c r="AJ684" s="734"/>
      <c r="AK684" s="734"/>
      <c r="AL684" s="734"/>
      <c r="AM684" s="734"/>
      <c r="AN684" s="734"/>
      <c r="AO684" s="734"/>
      <c r="AP684" s="734"/>
      <c r="AQ684" s="734"/>
      <c r="AR684" s="734"/>
      <c r="AS684" s="734"/>
      <c r="AT684" s="734"/>
      <c r="AU684" s="734"/>
      <c r="AV684" s="734"/>
      <c r="AW684" s="734"/>
      <c r="AX684" s="734"/>
      <c r="AY684" s="734"/>
      <c r="AZ684" s="734"/>
      <c r="BA684" s="734"/>
      <c r="BB684" s="734"/>
      <c r="BC684" s="734"/>
      <c r="BD684" s="734"/>
      <c r="BE684" s="734"/>
      <c r="BF684" s="734"/>
      <c r="BG684" s="734"/>
      <c r="BH684" s="734"/>
      <c r="BI684" s="734"/>
      <c r="BJ684" s="734"/>
      <c r="BK684" s="734"/>
      <c r="BL684" s="734"/>
      <c r="BM684" s="734"/>
      <c r="BN684" s="734"/>
      <c r="BO684" s="734"/>
      <c r="BP684" s="734"/>
    </row>
    <row r="685" spans="1:68" ht="12" customHeight="1" x14ac:dyDescent="0.25">
      <c r="A685" s="7"/>
      <c r="B685" s="8"/>
      <c r="C685" s="19"/>
      <c r="D685" s="19"/>
      <c r="E685" s="19"/>
      <c r="F685" s="35"/>
      <c r="G685" s="979" t="str">
        <f>General!L18</f>
        <v>l</v>
      </c>
      <c r="H685" s="980">
        <v>305</v>
      </c>
      <c r="I685" s="980">
        <v>27.5</v>
      </c>
      <c r="J685" s="980">
        <v>1</v>
      </c>
      <c r="K685" s="982" t="s">
        <v>52</v>
      </c>
      <c r="L685" s="980">
        <v>31.3</v>
      </c>
      <c r="M685" s="980">
        <v>100</v>
      </c>
      <c r="N685" s="982"/>
      <c r="O685" s="980">
        <v>0</v>
      </c>
      <c r="P685" s="980">
        <v>0</v>
      </c>
      <c r="Q685" s="984">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ht="12" customHeight="1" x14ac:dyDescent="0.25">
      <c r="A686" s="7"/>
      <c r="B686" s="8"/>
      <c r="C686" s="19"/>
      <c r="D686" s="19"/>
      <c r="E686" s="19"/>
      <c r="F686" s="35"/>
      <c r="G686" s="979" t="str">
        <f>General!L19</f>
        <v>m</v>
      </c>
      <c r="H686" s="980">
        <v>0</v>
      </c>
      <c r="I686" s="980">
        <v>0</v>
      </c>
      <c r="J686" s="980">
        <v>0</v>
      </c>
      <c r="K686" s="982"/>
      <c r="L686" s="980">
        <v>0</v>
      </c>
      <c r="M686" s="980">
        <v>0</v>
      </c>
      <c r="N686" s="982"/>
      <c r="O686" s="980">
        <v>0</v>
      </c>
      <c r="P686" s="980">
        <v>0</v>
      </c>
      <c r="Q686" s="984">
        <v>0</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x14ac:dyDescent="0.25">
      <c r="A687" s="7"/>
      <c r="B687" s="8"/>
      <c r="C687" s="19"/>
      <c r="D687" s="19"/>
      <c r="E687" s="19"/>
      <c r="F687" s="35"/>
      <c r="G687" s="979" t="str">
        <f>General!L20</f>
        <v>o</v>
      </c>
      <c r="H687" s="980">
        <v>235</v>
      </c>
      <c r="I687" s="980">
        <v>27.5</v>
      </c>
      <c r="J687" s="980">
        <v>1</v>
      </c>
      <c r="K687" s="982"/>
      <c r="L687" s="983">
        <v>0</v>
      </c>
      <c r="M687" s="983">
        <v>0</v>
      </c>
      <c r="N687" s="982"/>
      <c r="O687" s="980">
        <v>0</v>
      </c>
      <c r="P687" s="980">
        <v>0</v>
      </c>
      <c r="Q687" s="984">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x14ac:dyDescent="0.25">
      <c r="A688" s="7"/>
      <c r="B688" s="8"/>
      <c r="C688" s="19"/>
      <c r="D688" s="19"/>
      <c r="E688" s="19"/>
      <c r="F688" s="35"/>
      <c r="G688" s="979" t="str">
        <f>General!L21</f>
        <v>od</v>
      </c>
      <c r="H688" s="980">
        <v>235</v>
      </c>
      <c r="I688" s="980">
        <v>27.5</v>
      </c>
      <c r="J688" s="980">
        <v>1</v>
      </c>
      <c r="K688" s="982"/>
      <c r="L688" s="983">
        <v>0</v>
      </c>
      <c r="M688" s="983">
        <v>0</v>
      </c>
      <c r="N688" s="982"/>
      <c r="O688" s="980">
        <v>0</v>
      </c>
      <c r="P688" s="980">
        <v>0</v>
      </c>
      <c r="Q688" s="984">
        <v>1</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ht="12" customHeight="1" x14ac:dyDescent="0.25">
      <c r="A689" s="7"/>
      <c r="B689" s="8"/>
      <c r="C689" s="19"/>
      <c r="D689" s="19"/>
      <c r="E689" s="19"/>
      <c r="F689" s="35"/>
      <c r="G689" s="979" t="str">
        <f>General!L22</f>
        <v>of</v>
      </c>
      <c r="H689" s="980">
        <v>235</v>
      </c>
      <c r="I689" s="980">
        <v>27.5</v>
      </c>
      <c r="J689" s="980">
        <v>1</v>
      </c>
      <c r="K689" s="982" t="s">
        <v>51</v>
      </c>
      <c r="L689" s="980">
        <v>27.7</v>
      </c>
      <c r="M689" s="980">
        <v>100</v>
      </c>
      <c r="N689" s="982"/>
      <c r="O689" s="980">
        <v>0</v>
      </c>
      <c r="P689" s="980">
        <v>0</v>
      </c>
      <c r="Q689" s="984">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79" t="str">
        <f>General!L23</f>
        <v>r</v>
      </c>
      <c r="H690" s="980">
        <v>26250</v>
      </c>
      <c r="I690" s="980">
        <v>27.5</v>
      </c>
      <c r="J690" s="980">
        <v>1</v>
      </c>
      <c r="K690" s="982" t="s">
        <v>54</v>
      </c>
      <c r="L690" s="980">
        <v>431</v>
      </c>
      <c r="M690" s="980">
        <v>100</v>
      </c>
      <c r="N690" s="982" t="s">
        <v>55</v>
      </c>
      <c r="O690" s="980">
        <v>125</v>
      </c>
      <c r="P690" s="980">
        <v>1000</v>
      </c>
      <c r="Q690" s="984">
        <v>0.5</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79" t="str">
        <f>General!L24</f>
        <v>rd</v>
      </c>
      <c r="H691" s="980">
        <v>26250</v>
      </c>
      <c r="I691" s="980">
        <v>27.5</v>
      </c>
      <c r="J691" s="980">
        <v>1</v>
      </c>
      <c r="K691" s="982" t="s">
        <v>54</v>
      </c>
      <c r="L691" s="980">
        <v>431</v>
      </c>
      <c r="M691" s="980">
        <v>100</v>
      </c>
      <c r="N691" s="982" t="s">
        <v>55</v>
      </c>
      <c r="O691" s="980">
        <v>125</v>
      </c>
      <c r="P691" s="980">
        <v>1000</v>
      </c>
      <c r="Q691" s="984">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s="731" customFormat="1" ht="12" customHeight="1" x14ac:dyDescent="0.25">
      <c r="A692" s="735"/>
      <c r="B692" s="732"/>
      <c r="C692" s="744"/>
      <c r="D692" s="744"/>
      <c r="E692" s="744"/>
      <c r="F692" s="746"/>
      <c r="G692" s="979" t="str">
        <f>General!L25</f>
        <v>s</v>
      </c>
      <c r="H692" s="980">
        <v>0</v>
      </c>
      <c r="I692" s="980">
        <v>0</v>
      </c>
      <c r="J692" s="980">
        <v>0</v>
      </c>
      <c r="K692" s="982"/>
      <c r="L692" s="980">
        <v>0</v>
      </c>
      <c r="M692" s="980">
        <v>0</v>
      </c>
      <c r="N692" s="982"/>
      <c r="O692" s="980">
        <v>0</v>
      </c>
      <c r="P692" s="980">
        <v>0</v>
      </c>
      <c r="Q692" s="984">
        <v>0</v>
      </c>
      <c r="W692" s="739"/>
      <c r="X692" s="734"/>
      <c r="Y692" s="734"/>
      <c r="Z692" s="734"/>
      <c r="AA692" s="734"/>
      <c r="AB692" s="734"/>
      <c r="AC692" s="734"/>
      <c r="AD692" s="734"/>
      <c r="AE692" s="734"/>
      <c r="AF692" s="734"/>
      <c r="AG692" s="734"/>
      <c r="AH692" s="734"/>
      <c r="AI692" s="734"/>
      <c r="AJ692" s="734"/>
      <c r="AK692" s="734"/>
      <c r="AL692" s="734"/>
      <c r="AM692" s="734"/>
      <c r="AN692" s="734"/>
      <c r="AO692" s="734"/>
      <c r="AP692" s="734"/>
      <c r="AQ692" s="734"/>
      <c r="AR692" s="734"/>
      <c r="AS692" s="734"/>
      <c r="AT692" s="734"/>
      <c r="AU692" s="734"/>
      <c r="AV692" s="734"/>
      <c r="AW692" s="734"/>
      <c r="AX692" s="734"/>
      <c r="AY692" s="734"/>
      <c r="AZ692" s="734"/>
      <c r="BA692" s="734"/>
      <c r="BB692" s="734"/>
      <c r="BC692" s="734"/>
      <c r="BD692" s="734"/>
      <c r="BE692" s="734"/>
      <c r="BF692" s="734"/>
      <c r="BG692" s="734"/>
      <c r="BH692" s="734"/>
      <c r="BI692" s="734"/>
      <c r="BJ692" s="734"/>
      <c r="BK692" s="734"/>
      <c r="BL692" s="734"/>
      <c r="BM692" s="734"/>
      <c r="BN692" s="734"/>
      <c r="BO692" s="734"/>
      <c r="BP692" s="734"/>
    </row>
    <row r="693" spans="1:68" s="731" customFormat="1" ht="12" customHeight="1" x14ac:dyDescent="0.25">
      <c r="A693" s="735"/>
      <c r="B693" s="732"/>
      <c r="C693" s="744"/>
      <c r="D693" s="744"/>
      <c r="E693" s="744"/>
      <c r="F693" s="746"/>
      <c r="G693" s="979" t="str">
        <f>General!L26</f>
        <v>sr</v>
      </c>
      <c r="H693" s="980">
        <v>3000</v>
      </c>
      <c r="I693" s="980">
        <v>27.5</v>
      </c>
      <c r="J693" s="980">
        <v>1</v>
      </c>
      <c r="K693" s="982"/>
      <c r="L693" s="980">
        <v>0</v>
      </c>
      <c r="M693" s="980">
        <v>0</v>
      </c>
      <c r="N693" s="982"/>
      <c r="O693" s="980">
        <v>0</v>
      </c>
      <c r="P693" s="980">
        <v>0</v>
      </c>
      <c r="Q693" s="984">
        <v>1</v>
      </c>
      <c r="W693" s="739"/>
      <c r="X693" s="734"/>
      <c r="Y693" s="734"/>
      <c r="Z693" s="734"/>
      <c r="AA693" s="734"/>
      <c r="AB693" s="734"/>
      <c r="AC693" s="734"/>
      <c r="AD693" s="734"/>
      <c r="AE693" s="734"/>
      <c r="AF693" s="734"/>
      <c r="AG693" s="734"/>
      <c r="AH693" s="734"/>
      <c r="AI693" s="734"/>
      <c r="AJ693" s="734"/>
      <c r="AK693" s="734"/>
      <c r="AL693" s="734"/>
      <c r="AM693" s="734"/>
      <c r="AN693" s="734"/>
      <c r="AO693" s="734"/>
      <c r="AP693" s="734"/>
      <c r="AQ693" s="734"/>
      <c r="AR693" s="734"/>
      <c r="AS693" s="734"/>
      <c r="AT693" s="734"/>
      <c r="AU693" s="734"/>
      <c r="AV693" s="734"/>
      <c r="AW693" s="734"/>
      <c r="AX693" s="734"/>
      <c r="AY693" s="734"/>
      <c r="AZ693" s="734"/>
      <c r="BA693" s="734"/>
      <c r="BB693" s="734"/>
      <c r="BC693" s="734"/>
      <c r="BD693" s="734"/>
      <c r="BE693" s="734"/>
      <c r="BF693" s="734"/>
      <c r="BG693" s="734"/>
      <c r="BH693" s="734"/>
      <c r="BI693" s="734"/>
      <c r="BJ693" s="734"/>
      <c r="BK693" s="734"/>
      <c r="BL693" s="734"/>
      <c r="BM693" s="734"/>
      <c r="BN693" s="734"/>
      <c r="BO693" s="734"/>
      <c r="BP693" s="734"/>
    </row>
    <row r="694" spans="1:68" s="731" customFormat="1" ht="12" customHeight="1" x14ac:dyDescent="0.25">
      <c r="A694" s="735"/>
      <c r="B694" s="732"/>
      <c r="C694" s="744"/>
      <c r="D694" s="744"/>
      <c r="E694" s="744"/>
      <c r="F694" s="746"/>
      <c r="G694" s="979" t="str">
        <f>General!L27</f>
        <v>t</v>
      </c>
      <c r="H694" s="980">
        <v>0</v>
      </c>
      <c r="I694" s="980">
        <v>0</v>
      </c>
      <c r="J694" s="980">
        <v>0</v>
      </c>
      <c r="K694" s="982"/>
      <c r="L694" s="980">
        <v>0</v>
      </c>
      <c r="M694" s="980">
        <v>0</v>
      </c>
      <c r="N694" s="982"/>
      <c r="O694" s="980">
        <v>0</v>
      </c>
      <c r="P694" s="980">
        <v>0</v>
      </c>
      <c r="Q694" s="984">
        <v>0</v>
      </c>
      <c r="W694" s="739"/>
      <c r="X694" s="734"/>
      <c r="Y694" s="734"/>
      <c r="Z694" s="734"/>
      <c r="AA694" s="734"/>
      <c r="AB694" s="734"/>
      <c r="AC694" s="734"/>
      <c r="AD694" s="734"/>
      <c r="AE694" s="734"/>
      <c r="AF694" s="734"/>
      <c r="AG694" s="734"/>
      <c r="AH694" s="734"/>
      <c r="AI694" s="734"/>
      <c r="AJ694" s="734"/>
      <c r="AK694" s="734"/>
      <c r="AL694" s="734"/>
      <c r="AM694" s="734"/>
      <c r="AN694" s="734"/>
      <c r="AO694" s="734"/>
      <c r="AP694" s="734"/>
      <c r="AQ694" s="734"/>
      <c r="AR694" s="734"/>
      <c r="AS694" s="734"/>
      <c r="AT694" s="734"/>
      <c r="AU694" s="734"/>
      <c r="AV694" s="734"/>
      <c r="AW694" s="734"/>
      <c r="AX694" s="734"/>
      <c r="AY694" s="734"/>
      <c r="AZ694" s="734"/>
      <c r="BA694" s="734"/>
      <c r="BB694" s="734"/>
      <c r="BC694" s="734"/>
      <c r="BD694" s="734"/>
      <c r="BE694" s="734"/>
      <c r="BF694" s="734"/>
      <c r="BG694" s="734"/>
      <c r="BH694" s="734"/>
      <c r="BI694" s="734"/>
      <c r="BJ694" s="734"/>
      <c r="BK694" s="734"/>
      <c r="BL694" s="734"/>
      <c r="BM694" s="734"/>
      <c r="BN694" s="734"/>
      <c r="BO694" s="734"/>
      <c r="BP694" s="734"/>
    </row>
    <row r="695" spans="1:68" s="731" customFormat="1" ht="12" customHeight="1" x14ac:dyDescent="0.25">
      <c r="A695" s="735"/>
      <c r="B695" s="732"/>
      <c r="C695" s="744"/>
      <c r="D695" s="744"/>
      <c r="E695" s="744"/>
      <c r="F695" s="746"/>
      <c r="G695" s="979" t="str">
        <f>General!L28</f>
        <v>tc</v>
      </c>
      <c r="H695" s="993">
        <f>H696</f>
        <v>3000</v>
      </c>
      <c r="I695" s="993">
        <f t="shared" ref="I695:Q695" si="58">I696</f>
        <v>27.5</v>
      </c>
      <c r="J695" s="993">
        <f t="shared" si="58"/>
        <v>1</v>
      </c>
      <c r="K695" s="993">
        <f t="shared" si="58"/>
        <v>0</v>
      </c>
      <c r="L695" s="993">
        <f t="shared" si="58"/>
        <v>0</v>
      </c>
      <c r="M695" s="993">
        <f t="shared" si="58"/>
        <v>0</v>
      </c>
      <c r="N695" s="993">
        <f t="shared" si="58"/>
        <v>0</v>
      </c>
      <c r="O695" s="993">
        <f t="shared" si="58"/>
        <v>0</v>
      </c>
      <c r="P695" s="993">
        <f t="shared" si="58"/>
        <v>0</v>
      </c>
      <c r="Q695" s="994">
        <f t="shared" si="58"/>
        <v>1</v>
      </c>
      <c r="W695" s="739"/>
      <c r="X695" s="734"/>
      <c r="Y695" s="734"/>
      <c r="Z695" s="734"/>
      <c r="AA695" s="734"/>
      <c r="AB695" s="734"/>
      <c r="AC695" s="734"/>
      <c r="AD695" s="734"/>
      <c r="AE695" s="734"/>
      <c r="AF695" s="734"/>
      <c r="AG695" s="734"/>
      <c r="AH695" s="734"/>
      <c r="AI695" s="734"/>
      <c r="AJ695" s="734"/>
      <c r="AK695" s="734"/>
      <c r="AL695" s="734"/>
      <c r="AM695" s="734"/>
      <c r="AN695" s="734"/>
      <c r="AO695" s="734"/>
      <c r="AP695" s="734"/>
      <c r="AQ695" s="734"/>
      <c r="AR695" s="734"/>
      <c r="AS695" s="734"/>
      <c r="AT695" s="734"/>
      <c r="AU695" s="734"/>
      <c r="AV695" s="734"/>
      <c r="AW695" s="734"/>
      <c r="AX695" s="734"/>
      <c r="AY695" s="734"/>
      <c r="AZ695" s="734"/>
      <c r="BA695" s="734"/>
      <c r="BB695" s="734"/>
      <c r="BC695" s="734"/>
      <c r="BD695" s="734"/>
      <c r="BE695" s="734"/>
      <c r="BF695" s="734"/>
      <c r="BG695" s="734"/>
      <c r="BH695" s="734"/>
      <c r="BI695" s="734"/>
      <c r="BJ695" s="734"/>
      <c r="BK695" s="734"/>
      <c r="BL695" s="734"/>
      <c r="BM695" s="734"/>
      <c r="BN695" s="734"/>
      <c r="BO695" s="734"/>
      <c r="BP695" s="734"/>
    </row>
    <row r="696" spans="1:68" s="731" customFormat="1" ht="12" customHeight="1" x14ac:dyDescent="0.25">
      <c r="A696" s="735"/>
      <c r="B696" s="732"/>
      <c r="C696" s="744"/>
      <c r="D696" s="744"/>
      <c r="E696" s="744"/>
      <c r="F696" s="746"/>
      <c r="G696" s="979" t="str">
        <f>General!L29</f>
        <v>tr</v>
      </c>
      <c r="H696" s="980">
        <v>3000</v>
      </c>
      <c r="I696" s="980">
        <v>27.5</v>
      </c>
      <c r="J696" s="980">
        <v>1</v>
      </c>
      <c r="K696" s="982"/>
      <c r="L696" s="980">
        <v>0</v>
      </c>
      <c r="M696" s="980">
        <v>0</v>
      </c>
      <c r="N696" s="982"/>
      <c r="O696" s="980">
        <v>0</v>
      </c>
      <c r="P696" s="980">
        <v>0</v>
      </c>
      <c r="Q696" s="984">
        <v>1</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25">
      <c r="A697" s="735"/>
      <c r="B697" s="732"/>
      <c r="C697" s="744"/>
      <c r="D697" s="744"/>
      <c r="E697" s="744"/>
      <c r="F697" s="746"/>
      <c r="G697" s="979" t="str">
        <f>General!L30</f>
        <v>u</v>
      </c>
      <c r="H697" s="980">
        <v>0</v>
      </c>
      <c r="I697" s="980">
        <v>0</v>
      </c>
      <c r="J697" s="980">
        <v>0</v>
      </c>
      <c r="K697" s="982"/>
      <c r="L697" s="980">
        <v>0</v>
      </c>
      <c r="M697" s="980">
        <v>0</v>
      </c>
      <c r="N697" s="982"/>
      <c r="O697" s="980">
        <v>0</v>
      </c>
      <c r="P697" s="980">
        <v>0</v>
      </c>
      <c r="Q697" s="984">
        <v>0</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25">
      <c r="A698" s="735"/>
      <c r="B698" s="732"/>
      <c r="C698" s="744"/>
      <c r="D698" s="744"/>
      <c r="E698" s="744"/>
      <c r="F698" s="746"/>
      <c r="G698" s="979" t="str">
        <f>General!L31</f>
        <v>uc</v>
      </c>
      <c r="H698" s="993">
        <f>H699</f>
        <v>3000</v>
      </c>
      <c r="I698" s="993">
        <f t="shared" ref="I698:Q698" si="59">I699</f>
        <v>27.5</v>
      </c>
      <c r="J698" s="993">
        <f t="shared" si="59"/>
        <v>1</v>
      </c>
      <c r="K698" s="993">
        <f t="shared" si="59"/>
        <v>0</v>
      </c>
      <c r="L698" s="993">
        <f t="shared" si="59"/>
        <v>0</v>
      </c>
      <c r="M698" s="993">
        <f t="shared" si="59"/>
        <v>0</v>
      </c>
      <c r="N698" s="993">
        <f t="shared" si="59"/>
        <v>0</v>
      </c>
      <c r="O698" s="993">
        <f t="shared" si="59"/>
        <v>0</v>
      </c>
      <c r="P698" s="993">
        <f t="shared" si="59"/>
        <v>0</v>
      </c>
      <c r="Q698" s="994">
        <f t="shared" si="59"/>
        <v>1</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25">
      <c r="A699" s="735"/>
      <c r="B699" s="732"/>
      <c r="C699" s="744"/>
      <c r="D699" s="744"/>
      <c r="E699" s="744"/>
      <c r="F699" s="746"/>
      <c r="G699" s="979" t="str">
        <f>General!L32</f>
        <v>ur</v>
      </c>
      <c r="H699" s="980">
        <v>3000</v>
      </c>
      <c r="I699" s="980">
        <v>27.5</v>
      </c>
      <c r="J699" s="980">
        <v>1</v>
      </c>
      <c r="K699" s="982"/>
      <c r="L699" s="980">
        <v>0</v>
      </c>
      <c r="M699" s="980">
        <v>0</v>
      </c>
      <c r="N699" s="982"/>
      <c r="O699" s="980">
        <v>0</v>
      </c>
      <c r="P699" s="980">
        <v>0</v>
      </c>
      <c r="Q699" s="984">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25">
      <c r="A700" s="735"/>
      <c r="B700" s="732"/>
      <c r="C700" s="744"/>
      <c r="D700" s="744"/>
      <c r="E700" s="744"/>
      <c r="F700" s="746"/>
      <c r="G700" s="979" t="str">
        <f>General!L33</f>
        <v>v</v>
      </c>
      <c r="H700" s="980">
        <v>350</v>
      </c>
      <c r="I700" s="980">
        <v>27.5</v>
      </c>
      <c r="J700" s="980">
        <v>1</v>
      </c>
      <c r="K700" s="982"/>
      <c r="L700" s="980">
        <v>0</v>
      </c>
      <c r="M700" s="980">
        <v>0</v>
      </c>
      <c r="N700" s="982"/>
      <c r="O700" s="980">
        <v>0</v>
      </c>
      <c r="P700" s="980">
        <v>0</v>
      </c>
      <c r="Q700" s="984">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ht="12" customHeight="1" x14ac:dyDescent="0.25">
      <c r="A701" s="7"/>
      <c r="B701" s="8"/>
      <c r="C701" s="19"/>
      <c r="D701" s="19"/>
      <c r="E701" s="19"/>
      <c r="F701" s="35"/>
      <c r="G701" s="979" t="str">
        <f>General!L34</f>
        <v>w</v>
      </c>
      <c r="H701" s="980">
        <v>295</v>
      </c>
      <c r="I701" s="980">
        <v>27.5</v>
      </c>
      <c r="J701" s="980">
        <v>1</v>
      </c>
      <c r="K701" s="982"/>
      <c r="L701" s="980">
        <v>0</v>
      </c>
      <c r="M701" s="980">
        <v>0</v>
      </c>
      <c r="N701" s="982"/>
      <c r="O701" s="980">
        <v>0</v>
      </c>
      <c r="P701" s="980">
        <v>0</v>
      </c>
      <c r="Q701" s="984">
        <v>1</v>
      </c>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x14ac:dyDescent="0.25">
      <c r="A702" s="7"/>
      <c r="B702" s="8"/>
      <c r="C702" s="19"/>
      <c r="D702" s="19"/>
      <c r="E702" s="19"/>
      <c r="F702" s="35"/>
      <c r="G702" s="979" t="str">
        <f>General!L35</f>
        <v>wd</v>
      </c>
      <c r="H702" s="980">
        <v>295</v>
      </c>
      <c r="I702" s="980">
        <v>27.5</v>
      </c>
      <c r="J702" s="980">
        <v>1</v>
      </c>
      <c r="K702" s="982"/>
      <c r="L702" s="980">
        <v>0</v>
      </c>
      <c r="M702" s="980">
        <v>0</v>
      </c>
      <c r="N702" s="982"/>
      <c r="O702" s="980">
        <v>0</v>
      </c>
      <c r="P702" s="980">
        <v>0</v>
      </c>
      <c r="Q702" s="984">
        <v>1</v>
      </c>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x14ac:dyDescent="0.25">
      <c r="A703" s="7"/>
      <c r="B703" s="8"/>
      <c r="C703" s="19"/>
      <c r="D703" s="19"/>
      <c r="E703" s="19"/>
      <c r="F703" s="35"/>
      <c r="G703" s="979" t="str">
        <f>General!L36</f>
        <v>x</v>
      </c>
      <c r="H703" s="980">
        <v>0</v>
      </c>
      <c r="I703" s="980">
        <v>0</v>
      </c>
      <c r="J703" s="980">
        <v>0</v>
      </c>
      <c r="K703" s="982"/>
      <c r="L703" s="980">
        <v>0</v>
      </c>
      <c r="M703" s="980">
        <v>0</v>
      </c>
      <c r="N703" s="982"/>
      <c r="O703" s="980">
        <v>0</v>
      </c>
      <c r="P703" s="980">
        <v>0</v>
      </c>
      <c r="Q703" s="984">
        <v>0</v>
      </c>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s="731" customFormat="1" ht="12" customHeight="1" x14ac:dyDescent="0.25">
      <c r="A704" s="735"/>
      <c r="B704" s="732"/>
      <c r="C704" s="744"/>
      <c r="D704" s="744"/>
      <c r="E704" s="744"/>
      <c r="F704" s="746"/>
      <c r="G704" s="979" t="str">
        <f>General!L37</f>
        <v>xc</v>
      </c>
      <c r="H704" s="993">
        <f>H705</f>
        <v>3000</v>
      </c>
      <c r="I704" s="993">
        <f t="shared" ref="I704:Q704" si="60">I705</f>
        <v>27.5</v>
      </c>
      <c r="J704" s="993">
        <f t="shared" si="60"/>
        <v>1</v>
      </c>
      <c r="K704" s="993">
        <f t="shared" si="60"/>
        <v>0</v>
      </c>
      <c r="L704" s="993">
        <f t="shared" si="60"/>
        <v>0</v>
      </c>
      <c r="M704" s="993">
        <f t="shared" si="60"/>
        <v>0</v>
      </c>
      <c r="N704" s="993">
        <f t="shared" si="60"/>
        <v>0</v>
      </c>
      <c r="O704" s="993">
        <f t="shared" si="60"/>
        <v>0</v>
      </c>
      <c r="P704" s="993">
        <f t="shared" si="60"/>
        <v>0</v>
      </c>
      <c r="Q704" s="994">
        <f t="shared" si="60"/>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25">
      <c r="A705" s="7"/>
      <c r="B705" s="8"/>
      <c r="C705" s="19"/>
      <c r="D705" s="19"/>
      <c r="E705" s="19"/>
      <c r="F705" s="35"/>
      <c r="G705" s="979" t="str">
        <f>General!L38</f>
        <v>xr</v>
      </c>
      <c r="H705" s="980">
        <v>3000</v>
      </c>
      <c r="I705" s="980">
        <v>27.5</v>
      </c>
      <c r="J705" s="980">
        <v>1</v>
      </c>
      <c r="K705" s="982"/>
      <c r="L705" s="980">
        <v>0</v>
      </c>
      <c r="M705" s="980">
        <v>0</v>
      </c>
      <c r="N705" s="982"/>
      <c r="O705" s="980">
        <v>0</v>
      </c>
      <c r="P705" s="980">
        <v>0</v>
      </c>
      <c r="Q705" s="984">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79" t="str">
        <f>General!L39</f>
        <v>z</v>
      </c>
      <c r="H706" s="980">
        <v>4500</v>
      </c>
      <c r="I706" s="980">
        <v>27.5</v>
      </c>
      <c r="J706" s="980">
        <v>1</v>
      </c>
      <c r="K706" s="982" t="s">
        <v>54</v>
      </c>
      <c r="L706" s="980">
        <v>431</v>
      </c>
      <c r="M706" s="980">
        <v>100</v>
      </c>
      <c r="N706" s="982" t="s">
        <v>55</v>
      </c>
      <c r="O706" s="980">
        <v>125</v>
      </c>
      <c r="P706" s="980">
        <v>1000</v>
      </c>
      <c r="Q706" s="984">
        <v>0.5</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79" t="str">
        <f>General!L40</f>
        <v>zd</v>
      </c>
      <c r="H707" s="980">
        <v>4500</v>
      </c>
      <c r="I707" s="980">
        <v>27.5</v>
      </c>
      <c r="J707" s="980">
        <v>1</v>
      </c>
      <c r="K707" s="982" t="s">
        <v>54</v>
      </c>
      <c r="L707" s="980">
        <v>431</v>
      </c>
      <c r="M707" s="980">
        <v>100</v>
      </c>
      <c r="N707" s="982" t="s">
        <v>55</v>
      </c>
      <c r="O707" s="980">
        <v>125</v>
      </c>
      <c r="P707" s="980">
        <v>1000</v>
      </c>
      <c r="Q707" s="984">
        <v>0.5</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25.1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8"/>
      <c r="AB712" s="238"/>
      <c r="AC712" s="238"/>
      <c r="AD712" s="238"/>
      <c r="AE712" s="238"/>
      <c r="AF712" s="238"/>
      <c r="AG712" s="238"/>
      <c r="AH712" s="238"/>
      <c r="AI712" s="238"/>
      <c r="AJ712" s="238"/>
      <c r="AK712" s="238"/>
      <c r="AL712" s="238"/>
      <c r="AM712" s="238"/>
      <c r="AN712" s="238"/>
      <c r="AO712" s="238"/>
      <c r="AP712" s="238"/>
      <c r="AQ712" s="238"/>
      <c r="AR712" s="238"/>
      <c r="AS712" s="238"/>
      <c r="AT712" s="238"/>
      <c r="AU712" s="238"/>
      <c r="AV712" s="238"/>
      <c r="AW712" s="238"/>
      <c r="AX712" s="238"/>
      <c r="AY712" s="238"/>
      <c r="AZ712" s="238"/>
      <c r="BA712" s="238"/>
      <c r="BB712" s="238"/>
      <c r="BC712" s="238"/>
      <c r="BD712" s="238"/>
      <c r="BE712" s="238"/>
      <c r="BF712" s="238"/>
      <c r="BG712" s="238"/>
      <c r="BH712" s="238"/>
      <c r="BI712" s="238"/>
      <c r="BJ712" s="238"/>
      <c r="BK712" s="238"/>
      <c r="BL712" s="238"/>
      <c r="BM712" s="238"/>
      <c r="BN712" s="238"/>
      <c r="BO712" s="238"/>
      <c r="BP712" s="238"/>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8"/>
      <c r="AB713" s="238"/>
      <c r="AC713" s="238"/>
      <c r="AD713" s="238"/>
      <c r="AE713" s="238"/>
      <c r="AF713" s="238"/>
      <c r="AG713" s="238"/>
      <c r="AH713" s="238"/>
      <c r="AI713" s="238"/>
      <c r="AJ713" s="238"/>
      <c r="AK713" s="238"/>
      <c r="AL713" s="238"/>
      <c r="AM713" s="238"/>
      <c r="AN713" s="238"/>
      <c r="AO713" s="238"/>
      <c r="AP713" s="238"/>
      <c r="AQ713" s="238"/>
      <c r="AR713" s="238"/>
      <c r="AS713" s="238"/>
      <c r="AT713" s="238"/>
      <c r="AU713" s="238"/>
      <c r="AV713" s="238"/>
      <c r="AW713" s="238"/>
      <c r="AX713" s="238"/>
      <c r="AY713" s="238"/>
      <c r="AZ713" s="238"/>
      <c r="BA713" s="238"/>
      <c r="BB713" s="238"/>
      <c r="BC713" s="238"/>
      <c r="BD713" s="238"/>
      <c r="BE713" s="238"/>
      <c r="BF713" s="238"/>
      <c r="BG713" s="238"/>
      <c r="BH713" s="238"/>
      <c r="BI713" s="238"/>
      <c r="BJ713" s="238"/>
      <c r="BK713" s="238"/>
      <c r="BL713" s="238"/>
      <c r="BM713" s="238"/>
      <c r="BN713" s="238"/>
      <c r="BO713" s="238"/>
      <c r="BP713" s="238"/>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5" outlineLevel="1" x14ac:dyDescent="0.25">
      <c r="A725" s="7"/>
      <c r="B725" s="8"/>
      <c r="C725" s="19"/>
      <c r="D725" s="19"/>
      <c r="E725" s="19"/>
      <c r="F725" s="28"/>
      <c r="G725" s="29" t="s">
        <v>3</v>
      </c>
      <c r="H725" s="29" t="s">
        <v>4</v>
      </c>
      <c r="I725" s="378"/>
      <c r="J725" s="378"/>
      <c r="K725" s="378"/>
      <c r="L725" s="378"/>
      <c r="M725" s="378"/>
      <c r="N725" s="370"/>
      <c r="O725" s="370"/>
      <c r="P725" s="379"/>
      <c r="Q725" s="379"/>
      <c r="R725" s="379"/>
      <c r="S725" s="379"/>
      <c r="T725" s="379"/>
      <c r="U725" s="379"/>
      <c r="V725" s="4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5" outlineLevel="1" x14ac:dyDescent="0.25">
      <c r="A726" s="7"/>
      <c r="B726" s="8"/>
      <c r="C726" s="19"/>
      <c r="D726" s="19"/>
      <c r="E726" s="19"/>
      <c r="F726" s="28"/>
      <c r="G726" s="29" t="s">
        <v>5</v>
      </c>
      <c r="H726" s="29" t="s">
        <v>6</v>
      </c>
      <c r="I726" s="378"/>
      <c r="J726" s="378"/>
      <c r="K726" s="378"/>
      <c r="L726" s="378"/>
      <c r="M726" s="378"/>
      <c r="N726" s="370"/>
      <c r="O726" s="370"/>
      <c r="P726" s="379"/>
      <c r="Q726" s="379"/>
      <c r="R726" s="379"/>
      <c r="S726" s="379"/>
      <c r="T726" s="379"/>
      <c r="U726" s="379"/>
      <c r="V726" s="4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19"/>
      <c r="D727" s="19"/>
      <c r="E727" s="19"/>
      <c r="F727" s="28"/>
      <c r="G727" s="33" t="s">
        <v>7</v>
      </c>
      <c r="H727" s="33" t="s">
        <v>8</v>
      </c>
      <c r="I727" s="378"/>
      <c r="J727" s="378"/>
      <c r="K727" s="378"/>
      <c r="L727" s="378"/>
      <c r="M727" s="378"/>
      <c r="N727" s="370"/>
      <c r="O727" s="370"/>
      <c r="P727" s="339"/>
      <c r="Q727" s="339"/>
      <c r="R727" s="339"/>
      <c r="S727" s="339"/>
      <c r="T727" s="339"/>
      <c r="U727" s="339"/>
      <c r="V727" s="4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35"/>
      <c r="G728" s="36" t="s">
        <v>9</v>
      </c>
      <c r="H728" s="36" t="s">
        <v>10</v>
      </c>
      <c r="I728" s="378"/>
      <c r="J728" s="378"/>
      <c r="K728" s="378"/>
      <c r="L728" s="378"/>
      <c r="M728" s="378"/>
      <c r="N728" s="370"/>
      <c r="O728" s="370"/>
      <c r="P728" s="339"/>
      <c r="Q728" s="339"/>
      <c r="R728" s="339"/>
      <c r="S728" s="339"/>
      <c r="T728" s="339"/>
      <c r="U728" s="339"/>
      <c r="V728" s="4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35"/>
      <c r="G729" s="36" t="s">
        <v>11</v>
      </c>
      <c r="H729" s="36" t="s">
        <v>12</v>
      </c>
      <c r="I729" s="378"/>
      <c r="J729" s="378"/>
      <c r="K729" s="378"/>
      <c r="L729" s="378"/>
      <c r="M729" s="378"/>
      <c r="N729" s="370"/>
      <c r="O729" s="370"/>
      <c r="P729" s="339"/>
      <c r="Q729" s="339"/>
      <c r="R729" s="339"/>
      <c r="S729" s="339"/>
      <c r="T729" s="339"/>
      <c r="U729" s="33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35"/>
      <c r="G730" s="36" t="s">
        <v>13</v>
      </c>
      <c r="H730" s="36" t="s">
        <v>14</v>
      </c>
      <c r="I730" s="378"/>
      <c r="J730" s="378"/>
      <c r="K730" s="378"/>
      <c r="L730" s="378"/>
      <c r="M730" s="378"/>
      <c r="N730" s="370"/>
      <c r="O730" s="370"/>
      <c r="P730" s="339"/>
      <c r="Q730" s="339"/>
      <c r="R730" s="339"/>
      <c r="S730" s="339"/>
      <c r="T730" s="339"/>
      <c r="U730" s="33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35"/>
      <c r="G731" s="36" t="s">
        <v>15</v>
      </c>
      <c r="H731" s="36" t="s">
        <v>16</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19</v>
      </c>
      <c r="H732" s="36" t="s">
        <v>20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17</v>
      </c>
      <c r="H733" s="36" t="s">
        <v>18</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22</v>
      </c>
      <c r="H734" s="36" t="s">
        <v>21</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22</v>
      </c>
      <c r="H735" s="36" t="s">
        <v>23</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28515625" style="731" customWidth="1"/>
    <col min="2" max="2" width="1.5703125" style="731" customWidth="1"/>
    <col min="3" max="4" width="0.5703125" style="731" customWidth="1"/>
    <col min="5" max="6" width="1.5703125" style="731" customWidth="1"/>
    <col min="7" max="7" width="11.7109375" style="731" customWidth="1"/>
    <col min="8" max="8" width="10.28515625" style="731" customWidth="1"/>
    <col min="9" max="9" width="11.7109375" style="731" customWidth="1"/>
    <col min="10" max="11" width="10.7109375" style="731" customWidth="1"/>
    <col min="12" max="24" width="10.28515625" style="731"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25">
      <c r="A4" s="733"/>
      <c r="B4" s="732"/>
      <c r="C4" s="753"/>
      <c r="D4" s="753"/>
      <c r="E4" s="753"/>
      <c r="F4" s="752"/>
      <c r="G4" s="754" t="s">
        <v>1000</v>
      </c>
      <c r="H4" s="752"/>
      <c r="I4" s="752"/>
      <c r="J4" s="752"/>
      <c r="K4" s="752"/>
      <c r="L4" s="752"/>
      <c r="M4" s="752"/>
      <c r="N4" s="752"/>
      <c r="O4" s="752"/>
      <c r="P4" s="752"/>
      <c r="Q4" s="752"/>
      <c r="R4" s="752"/>
      <c r="S4" s="751"/>
      <c r="T4" s="278"/>
      <c r="U4" s="773"/>
      <c r="V4" s="773"/>
      <c r="W4" s="739"/>
      <c r="X4" s="734"/>
    </row>
    <row r="5" spans="1:68" x14ac:dyDescent="0.2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2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2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2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2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2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25">
      <c r="A13" s="7"/>
      <c r="B13" s="8"/>
      <c r="C13" s="14"/>
      <c r="D13" s="14"/>
      <c r="E13" s="14" t="s">
        <v>1</v>
      </c>
      <c r="F13" s="15"/>
      <c r="G13" s="16" t="s">
        <v>1011</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2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25">
      <c r="A20" s="7"/>
      <c r="B20" s="8"/>
      <c r="C20" s="19"/>
      <c r="D20" s="19"/>
      <c r="E20" s="19"/>
      <c r="F20" s="19"/>
      <c r="G20" s="192" t="str">
        <f>Crop!G673</f>
        <v>landuse</v>
      </c>
      <c r="H20" s="27" t="s">
        <v>417</v>
      </c>
      <c r="I20" s="27" t="s">
        <v>59</v>
      </c>
      <c r="J20" s="27" t="s">
        <v>60</v>
      </c>
      <c r="K20" s="27" t="s">
        <v>61</v>
      </c>
      <c r="L20" s="27" t="s">
        <v>62</v>
      </c>
      <c r="M20" s="27" t="s">
        <v>948</v>
      </c>
      <c r="N20" s="27" t="s">
        <v>949</v>
      </c>
      <c r="O20" s="27" t="s">
        <v>950</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25">
      <c r="A21" s="7"/>
      <c r="B21" s="8"/>
      <c r="C21" s="19"/>
      <c r="D21" s="19"/>
      <c r="E21" s="19"/>
      <c r="F21" s="28"/>
      <c r="G21" s="971"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25">
      <c r="A22" s="735"/>
      <c r="B22" s="732"/>
      <c r="C22" s="744"/>
      <c r="D22" s="744"/>
      <c r="E22" s="744"/>
      <c r="F22" s="748"/>
      <c r="G22" s="971"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25">
      <c r="A23" s="735"/>
      <c r="B23" s="732"/>
      <c r="C23" s="744"/>
      <c r="D23" s="744"/>
      <c r="E23" s="744"/>
      <c r="F23" s="748"/>
      <c r="G23" s="971"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25">
      <c r="A24" s="7"/>
      <c r="B24" s="8"/>
      <c r="C24" s="19"/>
      <c r="D24" s="19"/>
      <c r="E24" s="19"/>
      <c r="F24" s="28"/>
      <c r="G24" s="971"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25">
      <c r="A25" s="735"/>
      <c r="B25" s="732"/>
      <c r="C25" s="744"/>
      <c r="D25" s="744"/>
      <c r="E25" s="744"/>
      <c r="F25" s="748"/>
      <c r="G25" s="971"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25">
      <c r="A26" s="7"/>
      <c r="B26" s="8"/>
      <c r="C26" s="19"/>
      <c r="D26" s="19"/>
      <c r="E26" s="19"/>
      <c r="F26" s="28"/>
      <c r="G26" s="971"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25">
      <c r="A27" s="7"/>
      <c r="B27" s="8"/>
      <c r="C27" s="19"/>
      <c r="D27" s="19"/>
      <c r="E27" s="19"/>
      <c r="F27" s="35"/>
      <c r="G27" s="971"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25">
      <c r="A28" s="7"/>
      <c r="B28" s="8"/>
      <c r="C28" s="19"/>
      <c r="D28" s="19"/>
      <c r="E28" s="19"/>
      <c r="F28" s="35"/>
      <c r="G28" s="971"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25">
      <c r="A29" s="735"/>
      <c r="B29" s="732"/>
      <c r="C29" s="744"/>
      <c r="D29" s="744"/>
      <c r="E29" s="744"/>
      <c r="F29" s="746"/>
      <c r="G29" s="971"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25">
      <c r="A30" s="7"/>
      <c r="B30" s="8"/>
      <c r="C30" s="19"/>
      <c r="D30" s="19"/>
      <c r="E30" s="19"/>
      <c r="F30" s="35"/>
      <c r="G30" s="971"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25">
      <c r="A31" s="735"/>
      <c r="B31" s="732"/>
      <c r="C31" s="744"/>
      <c r="D31" s="744"/>
      <c r="E31" s="744"/>
      <c r="F31" s="746"/>
      <c r="G31" s="971"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25">
      <c r="A32" s="7"/>
      <c r="B32" s="8"/>
      <c r="C32" s="19"/>
      <c r="D32" s="19"/>
      <c r="E32" s="19"/>
      <c r="F32" s="35"/>
      <c r="G32" s="971"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25">
      <c r="A33" s="7"/>
      <c r="B33" s="8"/>
      <c r="C33" s="19"/>
      <c r="D33" s="19"/>
      <c r="E33" s="19"/>
      <c r="F33" s="35"/>
      <c r="G33" s="971"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25">
      <c r="A34" s="7"/>
      <c r="B34" s="8"/>
      <c r="C34" s="19"/>
      <c r="D34" s="19"/>
      <c r="E34" s="19"/>
      <c r="F34" s="35"/>
      <c r="G34" s="971"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25">
      <c r="A35" s="7"/>
      <c r="B35" s="8"/>
      <c r="C35" s="19"/>
      <c r="D35" s="19"/>
      <c r="E35" s="19"/>
      <c r="F35" s="35"/>
      <c r="G35" s="971"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25">
      <c r="A36" s="7"/>
      <c r="B36" s="8"/>
      <c r="C36" s="19"/>
      <c r="D36" s="19"/>
      <c r="E36" s="19"/>
      <c r="F36" s="35"/>
      <c r="G36" s="971"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25">
      <c r="A37" s="735"/>
      <c r="B37" s="732"/>
      <c r="C37" s="744"/>
      <c r="D37" s="744"/>
      <c r="E37" s="744"/>
      <c r="F37" s="746"/>
      <c r="G37" s="971"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2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2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2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75" thickBot="1" x14ac:dyDescent="0.3">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2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25">
      <c r="A46" s="733"/>
      <c r="B46" s="732"/>
      <c r="C46" s="753"/>
      <c r="D46" s="753">
        <v>80</v>
      </c>
      <c r="E46" s="753" t="s">
        <v>1</v>
      </c>
      <c r="F46" s="752"/>
      <c r="G46" s="754" t="s">
        <v>1010</v>
      </c>
      <c r="H46" s="752"/>
      <c r="I46" s="752"/>
      <c r="J46" s="752"/>
      <c r="K46" s="752"/>
      <c r="L46" s="752"/>
      <c r="M46" s="752"/>
      <c r="N46" s="752"/>
      <c r="O46" s="752"/>
      <c r="P46" s="752"/>
      <c r="Q46" s="752"/>
      <c r="R46" s="752"/>
      <c r="S46" s="751"/>
      <c r="T46" s="278"/>
      <c r="U46" s="773"/>
      <c r="V46" s="773"/>
      <c r="W46" s="739"/>
      <c r="X46" s="734"/>
    </row>
    <row r="47" spans="1:68" x14ac:dyDescent="0.2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25">
      <c r="A48" s="733"/>
      <c r="B48" s="732"/>
      <c r="C48" s="744"/>
      <c r="D48" s="753" t="b">
        <f>(D46&lt;&gt;D45)</f>
        <v>1</v>
      </c>
      <c r="E48" s="744"/>
      <c r="F48" s="752"/>
      <c r="G48" s="250"/>
      <c r="H48" s="752" t="s">
        <v>1015</v>
      </c>
      <c r="J48" s="752"/>
      <c r="K48" s="393">
        <v>10</v>
      </c>
      <c r="L48" s="752"/>
      <c r="M48" s="752"/>
      <c r="N48" s="752"/>
      <c r="O48" s="752"/>
      <c r="P48" s="752"/>
      <c r="Q48" s="752"/>
      <c r="R48" s="752"/>
      <c r="S48" s="751"/>
      <c r="T48" s="774"/>
      <c r="U48" s="773"/>
      <c r="V48" s="773"/>
      <c r="W48" s="739"/>
      <c r="X48" s="734"/>
    </row>
    <row r="49" spans="1:24" x14ac:dyDescent="0.25">
      <c r="A49" s="733"/>
      <c r="B49" s="732"/>
      <c r="C49" s="744"/>
      <c r="D49" s="753"/>
      <c r="E49" s="744"/>
      <c r="F49" s="752"/>
      <c r="G49" s="775"/>
      <c r="H49" s="752" t="s">
        <v>1016</v>
      </c>
      <c r="J49" s="278"/>
      <c r="K49" s="393">
        <v>100</v>
      </c>
      <c r="L49" s="752"/>
      <c r="M49" s="752"/>
      <c r="N49" s="752"/>
      <c r="O49" s="752"/>
      <c r="P49" s="752"/>
      <c r="Q49" s="752"/>
      <c r="R49" s="752"/>
      <c r="S49" s="751"/>
      <c r="T49" s="774"/>
      <c r="U49" s="773"/>
      <c r="V49" s="773"/>
      <c r="W49" s="739"/>
      <c r="X49" s="734"/>
    </row>
    <row r="50" spans="1:24" s="731" customFormat="1" x14ac:dyDescent="0.2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25">
      <c r="A51" s="733"/>
      <c r="B51" s="732"/>
      <c r="C51" s="744"/>
      <c r="D51" s="744"/>
      <c r="E51" s="744"/>
      <c r="F51" s="744"/>
      <c r="G51" s="877" t="s">
        <v>1008</v>
      </c>
      <c r="H51" s="744"/>
      <c r="I51" s="744"/>
      <c r="J51" s="875"/>
      <c r="K51" s="875"/>
      <c r="L51" s="875"/>
      <c r="M51" s="875"/>
      <c r="N51" s="875"/>
      <c r="O51" s="875"/>
      <c r="P51" s="875"/>
      <c r="Q51" s="875"/>
      <c r="R51" s="875"/>
      <c r="S51" s="875"/>
      <c r="T51" s="875"/>
      <c r="U51" s="875"/>
      <c r="V51" s="875"/>
      <c r="W51" s="739"/>
      <c r="X51" s="734"/>
    </row>
    <row r="52" spans="1:24" s="731" customFormat="1" x14ac:dyDescent="0.25">
      <c r="A52" s="733"/>
      <c r="B52" s="732"/>
      <c r="C52" s="753"/>
      <c r="D52" s="753">
        <v>80</v>
      </c>
      <c r="E52" s="753" t="s">
        <v>1</v>
      </c>
      <c r="F52" s="752"/>
      <c r="G52" s="754"/>
      <c r="H52" s="752"/>
      <c r="I52" s="752"/>
      <c r="J52" s="752" t="s">
        <v>1009</v>
      </c>
      <c r="K52" s="881">
        <v>1</v>
      </c>
      <c r="L52" s="773"/>
      <c r="M52" s="773"/>
      <c r="N52" s="773"/>
      <c r="O52" s="773"/>
      <c r="P52" s="773"/>
      <c r="Q52" s="773"/>
      <c r="R52" s="773"/>
      <c r="S52" s="773"/>
      <c r="T52" s="773"/>
      <c r="U52" s="773"/>
      <c r="V52" s="773"/>
      <c r="W52" s="739"/>
      <c r="X52" s="734"/>
    </row>
    <row r="53" spans="1:24" s="731" customFormat="1" x14ac:dyDescent="0.2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2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25">
      <c r="A55" s="733"/>
      <c r="B55" s="732"/>
      <c r="C55" s="744"/>
      <c r="D55" s="744"/>
      <c r="E55" s="744"/>
      <c r="F55" s="744"/>
      <c r="G55" s="877" t="s">
        <v>1001</v>
      </c>
      <c r="H55" s="744"/>
      <c r="I55" s="744"/>
      <c r="J55" s="865"/>
      <c r="K55" s="769" t="s">
        <v>416</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25">
      <c r="A56" s="733"/>
      <c r="B56" s="732"/>
      <c r="C56" s="753"/>
      <c r="D56" s="753">
        <v>80</v>
      </c>
      <c r="E56" s="753" t="s">
        <v>1</v>
      </c>
      <c r="F56" s="752"/>
      <c r="G56" s="754"/>
      <c r="H56" s="752"/>
      <c r="I56" s="752"/>
      <c r="J56" s="752" t="s">
        <v>881</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25">
      <c r="A57" s="733"/>
      <c r="B57" s="732"/>
      <c r="C57" s="753"/>
      <c r="D57" s="753"/>
      <c r="E57" s="753"/>
      <c r="F57" s="752"/>
      <c r="G57" s="754"/>
      <c r="H57" s="752"/>
      <c r="I57" s="752"/>
      <c r="J57" s="752" t="s">
        <v>431</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25">
      <c r="A58" s="733"/>
      <c r="B58" s="732"/>
      <c r="C58" s="753"/>
      <c r="D58" s="753"/>
      <c r="E58" s="753"/>
      <c r="F58" s="752"/>
      <c r="G58" s="754"/>
      <c r="H58" s="752"/>
      <c r="I58" s="752"/>
      <c r="J58" s="752" t="s">
        <v>849</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25">
      <c r="A59" s="733"/>
      <c r="B59" s="732"/>
      <c r="C59" s="753"/>
      <c r="D59" s="753"/>
      <c r="E59" s="753"/>
      <c r="F59" s="752"/>
      <c r="G59" s="754"/>
      <c r="H59" s="752"/>
      <c r="I59" s="752"/>
      <c r="J59" s="752" t="s">
        <v>850</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25">
      <c r="A60" s="733"/>
      <c r="B60" s="732"/>
      <c r="C60" s="753"/>
      <c r="D60" s="753"/>
      <c r="E60" s="753"/>
      <c r="F60" s="752"/>
      <c r="G60" s="754"/>
      <c r="H60" s="752"/>
      <c r="I60" s="752"/>
      <c r="J60" s="752" t="s">
        <v>851</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25">
      <c r="A61" s="733"/>
      <c r="B61" s="732"/>
      <c r="C61" s="753"/>
      <c r="D61" s="753"/>
      <c r="E61" s="753"/>
      <c r="F61" s="752"/>
      <c r="G61" s="754"/>
      <c r="H61" s="752"/>
      <c r="I61" s="752"/>
      <c r="J61" s="752" t="s">
        <v>852</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25">
      <c r="A62" s="733"/>
      <c r="B62" s="732"/>
      <c r="C62" s="753"/>
      <c r="D62" s="753"/>
      <c r="E62" s="753"/>
      <c r="F62" s="752"/>
      <c r="G62" s="754"/>
      <c r="H62" s="752"/>
      <c r="I62" s="752"/>
      <c r="J62" s="752" t="s">
        <v>853</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25">
      <c r="A63" s="733"/>
      <c r="B63" s="732"/>
      <c r="C63" s="753"/>
      <c r="D63" s="753"/>
      <c r="E63" s="753"/>
      <c r="F63" s="752"/>
      <c r="G63" s="754"/>
      <c r="H63" s="752"/>
      <c r="I63" s="752"/>
      <c r="J63" s="752" t="s">
        <v>854</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25">
      <c r="A64" s="733"/>
      <c r="B64" s="732"/>
      <c r="C64" s="753"/>
      <c r="D64" s="753"/>
      <c r="E64" s="753"/>
      <c r="F64" s="752"/>
      <c r="G64" s="754"/>
      <c r="H64" s="752"/>
      <c r="I64" s="752"/>
      <c r="J64" s="752" t="s">
        <v>855</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25">
      <c r="A65" s="733"/>
      <c r="B65" s="732"/>
      <c r="C65" s="753"/>
      <c r="D65" s="753"/>
      <c r="E65" s="753"/>
      <c r="F65" s="752"/>
      <c r="G65" s="754"/>
      <c r="H65" s="752"/>
      <c r="I65" s="752"/>
      <c r="J65" s="752" t="s">
        <v>856</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25">
      <c r="A66" s="733"/>
      <c r="B66" s="732"/>
      <c r="C66" s="753"/>
      <c r="D66" s="753" t="b">
        <f>OR(ISNA(VLOOKUP(G56,Index_Table_Names,1,FALSE)),G56="")</f>
        <v>1</v>
      </c>
      <c r="E66" s="744"/>
      <c r="F66" s="752"/>
      <c r="G66" s="752"/>
      <c r="H66" s="278"/>
      <c r="I66" s="752"/>
      <c r="J66" s="752"/>
      <c r="K66" s="752" t="s">
        <v>1005</v>
      </c>
      <c r="L66" s="752"/>
      <c r="M66" s="752"/>
      <c r="N66" s="752"/>
      <c r="O66" s="752"/>
      <c r="P66" s="752"/>
      <c r="Q66" s="752"/>
      <c r="R66" s="752"/>
      <c r="S66" s="751"/>
      <c r="T66" s="774"/>
      <c r="U66" s="773"/>
      <c r="V66" s="773"/>
      <c r="W66" s="739"/>
      <c r="X66" s="734"/>
    </row>
    <row r="67" spans="1:24" s="731" customFormat="1" x14ac:dyDescent="0.2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2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25">
      <c r="A69" s="733"/>
      <c r="B69" s="732"/>
      <c r="C69" s="744"/>
      <c r="D69" s="744"/>
      <c r="E69" s="744"/>
      <c r="F69" s="744"/>
      <c r="G69" s="191" t="s">
        <v>1002</v>
      </c>
      <c r="H69" s="744"/>
      <c r="I69" s="744"/>
      <c r="J69" s="769" t="s">
        <v>810</v>
      </c>
      <c r="K69" s="769" t="s">
        <v>416</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25">
      <c r="A70" s="733"/>
      <c r="B70" s="732"/>
      <c r="C70" s="744"/>
      <c r="D70" s="744"/>
      <c r="E70" s="744"/>
      <c r="F70" s="744"/>
      <c r="G70" s="855"/>
      <c r="H70" s="744"/>
      <c r="I70" s="744"/>
      <c r="J70" s="769"/>
      <c r="K70" s="769" t="s">
        <v>1004</v>
      </c>
      <c r="L70" s="769" t="s">
        <v>1004</v>
      </c>
      <c r="M70" s="769" t="s">
        <v>1004</v>
      </c>
      <c r="N70" s="769" t="s">
        <v>1004</v>
      </c>
      <c r="O70" s="769" t="s">
        <v>1004</v>
      </c>
      <c r="P70" s="769" t="s">
        <v>1004</v>
      </c>
      <c r="Q70" s="769" t="s">
        <v>1004</v>
      </c>
      <c r="R70" s="769" t="s">
        <v>1004</v>
      </c>
      <c r="S70" s="769" t="s">
        <v>1004</v>
      </c>
      <c r="T70" s="769" t="s">
        <v>1004</v>
      </c>
      <c r="U70" s="769"/>
      <c r="V70" s="855"/>
      <c r="W70" s="739"/>
      <c r="X70" s="734"/>
    </row>
    <row r="71" spans="1:24" x14ac:dyDescent="0.25">
      <c r="A71" s="733"/>
      <c r="B71" s="732"/>
      <c r="C71" s="744"/>
      <c r="D71" s="744"/>
      <c r="E71" s="744"/>
      <c r="F71" s="748"/>
      <c r="G71" s="748"/>
      <c r="H71" s="748"/>
      <c r="I71" s="731" t="s">
        <v>881</v>
      </c>
      <c r="J71" s="972"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25">
      <c r="A72" s="733"/>
      <c r="B72" s="732"/>
      <c r="C72" s="744"/>
      <c r="D72" s="744"/>
      <c r="E72" s="744"/>
      <c r="F72" s="748"/>
      <c r="G72" s="748"/>
      <c r="H72" s="748"/>
      <c r="I72" s="731" t="s">
        <v>881</v>
      </c>
      <c r="J72" s="972"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25">
      <c r="A73" s="733"/>
      <c r="B73" s="732"/>
      <c r="C73" s="744"/>
      <c r="D73" s="744"/>
      <c r="E73" s="744"/>
      <c r="F73" s="748"/>
      <c r="G73" s="760"/>
      <c r="H73" s="760"/>
      <c r="I73" s="731" t="s">
        <v>881</v>
      </c>
      <c r="J73" s="972"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25">
      <c r="A74" s="733"/>
      <c r="B74" s="732"/>
      <c r="C74" s="744"/>
      <c r="D74" s="744"/>
      <c r="E74" s="744"/>
      <c r="F74" s="748"/>
      <c r="G74" s="760"/>
      <c r="H74" s="760"/>
      <c r="I74" s="731" t="s">
        <v>881</v>
      </c>
      <c r="J74" s="972"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25">
      <c r="A75" s="733"/>
      <c r="B75" s="732"/>
      <c r="C75" s="744"/>
      <c r="D75" s="744"/>
      <c r="E75" s="744"/>
      <c r="F75" s="748"/>
      <c r="G75" s="760"/>
      <c r="H75" s="760"/>
      <c r="I75" s="731" t="s">
        <v>881</v>
      </c>
      <c r="J75" s="972"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25">
      <c r="A76" s="733"/>
      <c r="B76" s="732"/>
      <c r="C76" s="744"/>
      <c r="D76" s="744"/>
      <c r="E76" s="744"/>
      <c r="F76" s="748"/>
      <c r="G76" s="760"/>
      <c r="H76" s="760"/>
      <c r="I76" s="731" t="s">
        <v>881</v>
      </c>
      <c r="J76" s="972"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25">
      <c r="A77" s="733"/>
      <c r="B77" s="732"/>
      <c r="C77" s="744"/>
      <c r="D77" s="744"/>
      <c r="E77" s="744"/>
      <c r="F77" s="748"/>
      <c r="G77" s="760"/>
      <c r="H77" s="760"/>
      <c r="I77" s="731" t="s">
        <v>881</v>
      </c>
      <c r="J77" s="972"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25">
      <c r="A78" s="733"/>
      <c r="B78" s="732"/>
      <c r="C78" s="744"/>
      <c r="D78" s="744"/>
      <c r="E78" s="744"/>
      <c r="F78" s="748"/>
      <c r="G78" s="760"/>
      <c r="H78" s="760"/>
      <c r="I78" s="731" t="s">
        <v>881</v>
      </c>
      <c r="J78" s="972"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25">
      <c r="A79" s="733"/>
      <c r="B79" s="732"/>
      <c r="C79" s="744"/>
      <c r="D79" s="744"/>
      <c r="E79" s="744"/>
      <c r="F79" s="748"/>
      <c r="G79" s="760"/>
      <c r="H79" s="760"/>
      <c r="I79" s="731" t="s">
        <v>881</v>
      </c>
      <c r="J79" s="972"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25">
      <c r="A80" s="733"/>
      <c r="B80" s="732"/>
      <c r="C80" s="744"/>
      <c r="D80" s="744"/>
      <c r="E80" s="744"/>
      <c r="F80" s="748"/>
      <c r="G80" s="760"/>
      <c r="H80" s="760"/>
      <c r="I80" s="731" t="s">
        <v>881</v>
      </c>
      <c r="J80" s="972"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25">
      <c r="A81" s="733"/>
      <c r="B81" s="732"/>
      <c r="C81" s="744"/>
      <c r="D81" s="744"/>
      <c r="E81" s="744"/>
      <c r="F81" s="748"/>
      <c r="G81" s="760"/>
      <c r="H81" s="760"/>
      <c r="I81" s="731" t="s">
        <v>881</v>
      </c>
      <c r="J81" s="972"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25">
      <c r="A82" s="733"/>
      <c r="B82" s="732"/>
      <c r="C82" s="744"/>
      <c r="D82" s="744"/>
      <c r="E82" s="744"/>
      <c r="F82" s="748"/>
      <c r="G82" s="760"/>
      <c r="H82" s="760"/>
      <c r="I82" s="731" t="s">
        <v>881</v>
      </c>
      <c r="J82" s="972"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25">
      <c r="A83" s="733"/>
      <c r="B83" s="732"/>
      <c r="C83" s="744"/>
      <c r="D83" s="744"/>
      <c r="E83" s="744"/>
      <c r="F83" s="748"/>
      <c r="G83" s="760"/>
      <c r="H83" s="760"/>
      <c r="I83" s="731" t="s">
        <v>881</v>
      </c>
      <c r="J83" s="972"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25">
      <c r="A84" s="733"/>
      <c r="B84" s="732"/>
      <c r="C84" s="744"/>
      <c r="D84" s="744"/>
      <c r="E84" s="744"/>
      <c r="F84" s="748"/>
      <c r="G84" s="760"/>
      <c r="H84" s="760"/>
      <c r="I84" s="731" t="s">
        <v>881</v>
      </c>
      <c r="J84" s="972"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25">
      <c r="A85" s="733"/>
      <c r="B85" s="732"/>
      <c r="C85" s="744"/>
      <c r="D85" s="744"/>
      <c r="E85" s="744"/>
      <c r="F85" s="748"/>
      <c r="G85" s="760"/>
      <c r="H85" s="760"/>
      <c r="I85" s="731" t="s">
        <v>881</v>
      </c>
      <c r="J85" s="972"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25">
      <c r="A86" s="733"/>
      <c r="B86" s="732"/>
      <c r="C86" s="744"/>
      <c r="D86" s="744"/>
      <c r="E86" s="744"/>
      <c r="F86" s="748"/>
      <c r="G86" s="760"/>
      <c r="H86" s="760"/>
      <c r="I86" s="731" t="s">
        <v>881</v>
      </c>
      <c r="J86" s="972"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25">
      <c r="A87" s="733"/>
      <c r="B87" s="732"/>
      <c r="C87" s="744"/>
      <c r="D87" s="744"/>
      <c r="E87" s="744"/>
      <c r="F87" s="748"/>
      <c r="G87" s="760"/>
      <c r="H87" s="760"/>
      <c r="I87" s="731" t="s">
        <v>881</v>
      </c>
      <c r="J87" s="972"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25">
      <c r="A88" s="733"/>
      <c r="B88" s="732"/>
      <c r="C88" s="744"/>
      <c r="D88" s="744"/>
      <c r="E88" s="744"/>
      <c r="F88" s="748"/>
      <c r="G88" s="748"/>
      <c r="H88" s="748"/>
      <c r="I88" s="731" t="s">
        <v>431</v>
      </c>
      <c r="J88" s="972"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25">
      <c r="A89" s="733"/>
      <c r="B89" s="732"/>
      <c r="C89" s="744"/>
      <c r="D89" s="744"/>
      <c r="E89" s="744"/>
      <c r="F89" s="748"/>
      <c r="G89" s="760"/>
      <c r="H89" s="760"/>
      <c r="I89" s="731" t="s">
        <v>431</v>
      </c>
      <c r="J89" s="972"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25">
      <c r="A90" s="733"/>
      <c r="B90" s="732"/>
      <c r="C90" s="744"/>
      <c r="D90" s="744"/>
      <c r="E90" s="744"/>
      <c r="F90" s="748"/>
      <c r="G90" s="760"/>
      <c r="H90" s="760"/>
      <c r="I90" s="731" t="s">
        <v>431</v>
      </c>
      <c r="J90" s="972"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25">
      <c r="A91" s="733"/>
      <c r="B91" s="732"/>
      <c r="C91" s="744"/>
      <c r="D91" s="744"/>
      <c r="E91" s="744"/>
      <c r="F91" s="748"/>
      <c r="G91" s="760"/>
      <c r="H91" s="760"/>
      <c r="I91" s="731" t="s">
        <v>431</v>
      </c>
      <c r="J91" s="972"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25">
      <c r="A92" s="733"/>
      <c r="B92" s="732"/>
      <c r="C92" s="744"/>
      <c r="D92" s="744"/>
      <c r="E92" s="744"/>
      <c r="F92" s="748"/>
      <c r="G92" s="760"/>
      <c r="H92" s="760"/>
      <c r="I92" s="731" t="s">
        <v>431</v>
      </c>
      <c r="J92" s="972"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25">
      <c r="A93" s="733"/>
      <c r="B93" s="732"/>
      <c r="C93" s="744"/>
      <c r="D93" s="744"/>
      <c r="E93" s="744"/>
      <c r="F93" s="748"/>
      <c r="G93" s="760"/>
      <c r="H93" s="760"/>
      <c r="I93" s="731" t="s">
        <v>431</v>
      </c>
      <c r="J93" s="972"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25">
      <c r="A94" s="733"/>
      <c r="B94" s="732"/>
      <c r="C94" s="744"/>
      <c r="D94" s="744"/>
      <c r="E94" s="744"/>
      <c r="F94" s="748"/>
      <c r="G94" s="760"/>
      <c r="H94" s="760"/>
      <c r="I94" s="731" t="s">
        <v>431</v>
      </c>
      <c r="J94" s="972"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25">
      <c r="A95" s="733"/>
      <c r="B95" s="732"/>
      <c r="C95" s="744"/>
      <c r="D95" s="744"/>
      <c r="E95" s="744"/>
      <c r="F95" s="748"/>
      <c r="G95" s="760"/>
      <c r="H95" s="760"/>
      <c r="I95" s="731" t="s">
        <v>431</v>
      </c>
      <c r="J95" s="972"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25">
      <c r="A96" s="733"/>
      <c r="B96" s="732"/>
      <c r="C96" s="744"/>
      <c r="D96" s="744"/>
      <c r="E96" s="744"/>
      <c r="F96" s="748"/>
      <c r="G96" s="760"/>
      <c r="H96" s="760"/>
      <c r="I96" s="731" t="s">
        <v>431</v>
      </c>
      <c r="J96" s="972"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25">
      <c r="A97" s="733"/>
      <c r="B97" s="732"/>
      <c r="C97" s="744"/>
      <c r="D97" s="744"/>
      <c r="E97" s="744"/>
      <c r="F97" s="748"/>
      <c r="G97" s="760"/>
      <c r="H97" s="760"/>
      <c r="I97" s="731" t="s">
        <v>431</v>
      </c>
      <c r="J97" s="972"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25">
      <c r="A98" s="733"/>
      <c r="B98" s="732"/>
      <c r="C98" s="744"/>
      <c r="D98" s="744"/>
      <c r="E98" s="744"/>
      <c r="F98" s="748"/>
      <c r="G98" s="760"/>
      <c r="H98" s="760"/>
      <c r="I98" s="731" t="s">
        <v>431</v>
      </c>
      <c r="J98" s="972"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25">
      <c r="A99" s="733"/>
      <c r="B99" s="732"/>
      <c r="C99" s="744"/>
      <c r="D99" s="744"/>
      <c r="E99" s="744"/>
      <c r="F99" s="748"/>
      <c r="G99" s="760"/>
      <c r="H99" s="760"/>
      <c r="I99" s="731" t="s">
        <v>431</v>
      </c>
      <c r="J99" s="972"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25">
      <c r="A100" s="733"/>
      <c r="B100" s="732"/>
      <c r="C100" s="744"/>
      <c r="D100" s="744"/>
      <c r="E100" s="744"/>
      <c r="F100" s="748"/>
      <c r="G100" s="760"/>
      <c r="H100" s="760"/>
      <c r="I100" s="731" t="s">
        <v>431</v>
      </c>
      <c r="J100" s="972"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25">
      <c r="A101" s="733"/>
      <c r="B101" s="732"/>
      <c r="C101" s="744"/>
      <c r="D101" s="744"/>
      <c r="E101" s="744"/>
      <c r="F101" s="748"/>
      <c r="G101" s="760"/>
      <c r="H101" s="760"/>
      <c r="I101" s="731" t="s">
        <v>431</v>
      </c>
      <c r="J101" s="972"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25">
      <c r="A102" s="733"/>
      <c r="B102" s="732"/>
      <c r="C102" s="744"/>
      <c r="D102" s="744"/>
      <c r="E102" s="744"/>
      <c r="F102" s="748"/>
      <c r="G102" s="760"/>
      <c r="H102" s="760"/>
      <c r="I102" s="731" t="s">
        <v>431</v>
      </c>
      <c r="J102" s="972"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25">
      <c r="A103" s="733"/>
      <c r="B103" s="732"/>
      <c r="C103" s="744"/>
      <c r="D103" s="744"/>
      <c r="E103" s="744"/>
      <c r="F103" s="748"/>
      <c r="G103" s="760"/>
      <c r="H103" s="760"/>
      <c r="I103" s="731" t="s">
        <v>431</v>
      </c>
      <c r="J103" s="972"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25">
      <c r="A104" s="733"/>
      <c r="B104" s="732"/>
      <c r="C104" s="744"/>
      <c r="D104" s="744"/>
      <c r="E104" s="744"/>
      <c r="F104" s="748"/>
      <c r="G104" s="760"/>
      <c r="H104" s="760"/>
      <c r="I104" s="731" t="s">
        <v>431</v>
      </c>
      <c r="J104" s="972"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25">
      <c r="A105" s="733"/>
      <c r="B105" s="732"/>
      <c r="C105" s="744"/>
      <c r="D105" s="744"/>
      <c r="E105" s="744"/>
      <c r="F105" s="748"/>
      <c r="G105" s="748"/>
      <c r="H105" s="748"/>
      <c r="I105" s="731" t="s">
        <v>849</v>
      </c>
      <c r="J105" s="972"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25">
      <c r="A106" s="733"/>
      <c r="B106" s="732"/>
      <c r="C106" s="744"/>
      <c r="D106" s="744"/>
      <c r="E106" s="744"/>
      <c r="F106" s="748"/>
      <c r="G106" s="760"/>
      <c r="H106" s="760"/>
      <c r="I106" s="731" t="s">
        <v>849</v>
      </c>
      <c r="J106" s="972"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25">
      <c r="A107" s="733"/>
      <c r="B107" s="732"/>
      <c r="C107" s="744"/>
      <c r="D107" s="744"/>
      <c r="E107" s="744"/>
      <c r="F107" s="748"/>
      <c r="G107" s="760"/>
      <c r="H107" s="760"/>
      <c r="I107" s="731" t="s">
        <v>849</v>
      </c>
      <c r="J107" s="972"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25">
      <c r="A108" s="733"/>
      <c r="B108" s="732"/>
      <c r="C108" s="744"/>
      <c r="D108" s="744"/>
      <c r="E108" s="744"/>
      <c r="F108" s="748"/>
      <c r="G108" s="760"/>
      <c r="H108" s="760"/>
      <c r="I108" s="731" t="s">
        <v>849</v>
      </c>
      <c r="J108" s="972"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25">
      <c r="A109" s="733"/>
      <c r="B109" s="732"/>
      <c r="C109" s="744"/>
      <c r="D109" s="744"/>
      <c r="E109" s="744"/>
      <c r="F109" s="748"/>
      <c r="G109" s="760"/>
      <c r="H109" s="760"/>
      <c r="I109" s="731" t="s">
        <v>849</v>
      </c>
      <c r="J109" s="972"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25">
      <c r="A110" s="733"/>
      <c r="B110" s="732"/>
      <c r="C110" s="744"/>
      <c r="D110" s="744"/>
      <c r="E110" s="744"/>
      <c r="F110" s="748"/>
      <c r="G110" s="760"/>
      <c r="H110" s="760"/>
      <c r="I110" s="731" t="s">
        <v>849</v>
      </c>
      <c r="J110" s="972"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25">
      <c r="A111" s="733"/>
      <c r="B111" s="732"/>
      <c r="C111" s="744"/>
      <c r="D111" s="744"/>
      <c r="E111" s="744"/>
      <c r="F111" s="748"/>
      <c r="G111" s="760"/>
      <c r="H111" s="760"/>
      <c r="I111" s="731" t="s">
        <v>849</v>
      </c>
      <c r="J111" s="972"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25">
      <c r="A112" s="733"/>
      <c r="B112" s="732"/>
      <c r="C112" s="744"/>
      <c r="D112" s="744"/>
      <c r="E112" s="744"/>
      <c r="F112" s="748"/>
      <c r="G112" s="760"/>
      <c r="H112" s="760"/>
      <c r="I112" s="731" t="s">
        <v>849</v>
      </c>
      <c r="J112" s="972"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25">
      <c r="A113" s="733"/>
      <c r="B113" s="732"/>
      <c r="C113" s="744"/>
      <c r="D113" s="744"/>
      <c r="E113" s="744"/>
      <c r="F113" s="748"/>
      <c r="G113" s="760"/>
      <c r="H113" s="760"/>
      <c r="I113" s="731" t="s">
        <v>849</v>
      </c>
      <c r="J113" s="972"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25">
      <c r="A114" s="733"/>
      <c r="B114" s="732"/>
      <c r="C114" s="744"/>
      <c r="D114" s="744"/>
      <c r="E114" s="744"/>
      <c r="F114" s="748"/>
      <c r="G114" s="760"/>
      <c r="H114" s="760"/>
      <c r="I114" s="731" t="s">
        <v>849</v>
      </c>
      <c r="J114" s="972"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25">
      <c r="A115" s="733"/>
      <c r="B115" s="732"/>
      <c r="C115" s="744"/>
      <c r="D115" s="744"/>
      <c r="E115" s="744"/>
      <c r="F115" s="748"/>
      <c r="G115" s="760"/>
      <c r="H115" s="760"/>
      <c r="I115" s="731" t="s">
        <v>849</v>
      </c>
      <c r="J115" s="972"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25">
      <c r="A116" s="733"/>
      <c r="B116" s="732"/>
      <c r="C116" s="744"/>
      <c r="D116" s="744"/>
      <c r="E116" s="744"/>
      <c r="F116" s="748"/>
      <c r="G116" s="760"/>
      <c r="H116" s="760"/>
      <c r="I116" s="731" t="s">
        <v>849</v>
      </c>
      <c r="J116" s="972"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25">
      <c r="A117" s="733"/>
      <c r="B117" s="732"/>
      <c r="C117" s="744"/>
      <c r="D117" s="744"/>
      <c r="E117" s="744"/>
      <c r="F117" s="748"/>
      <c r="G117" s="760"/>
      <c r="H117" s="760"/>
      <c r="I117" s="731" t="s">
        <v>849</v>
      </c>
      <c r="J117" s="972"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25">
      <c r="A118" s="733"/>
      <c r="B118" s="732"/>
      <c r="C118" s="744"/>
      <c r="D118" s="744"/>
      <c r="E118" s="744"/>
      <c r="F118" s="748"/>
      <c r="G118" s="760"/>
      <c r="H118" s="760"/>
      <c r="I118" s="731" t="s">
        <v>849</v>
      </c>
      <c r="J118" s="972"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25">
      <c r="A119" s="733"/>
      <c r="B119" s="732"/>
      <c r="C119" s="744"/>
      <c r="D119" s="744"/>
      <c r="E119" s="744"/>
      <c r="F119" s="748"/>
      <c r="G119" s="760"/>
      <c r="H119" s="760"/>
      <c r="I119" s="731" t="s">
        <v>849</v>
      </c>
      <c r="J119" s="972"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25">
      <c r="A120" s="733"/>
      <c r="B120" s="732"/>
      <c r="C120" s="744"/>
      <c r="D120" s="744"/>
      <c r="E120" s="744"/>
      <c r="F120" s="748"/>
      <c r="G120" s="760"/>
      <c r="H120" s="760"/>
      <c r="I120" s="731" t="s">
        <v>849</v>
      </c>
      <c r="J120" s="972"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25">
      <c r="A121" s="733"/>
      <c r="B121" s="732"/>
      <c r="C121" s="744"/>
      <c r="D121" s="744"/>
      <c r="E121" s="744"/>
      <c r="F121" s="748"/>
      <c r="G121" s="760"/>
      <c r="H121" s="760"/>
      <c r="I121" s="731" t="s">
        <v>849</v>
      </c>
      <c r="J121" s="972"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25">
      <c r="A122" s="733"/>
      <c r="B122" s="732"/>
      <c r="C122" s="744"/>
      <c r="D122" s="744"/>
      <c r="E122" s="744"/>
      <c r="F122" s="748"/>
      <c r="G122" s="748"/>
      <c r="H122" s="748"/>
      <c r="I122" s="731" t="s">
        <v>850</v>
      </c>
      <c r="J122" s="972"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25">
      <c r="A123" s="733"/>
      <c r="B123" s="732"/>
      <c r="C123" s="744"/>
      <c r="D123" s="744"/>
      <c r="E123" s="744"/>
      <c r="F123" s="748"/>
      <c r="G123" s="760"/>
      <c r="H123" s="760"/>
      <c r="I123" s="731" t="s">
        <v>850</v>
      </c>
      <c r="J123" s="972"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25">
      <c r="A124" s="733"/>
      <c r="B124" s="732"/>
      <c r="C124" s="744"/>
      <c r="D124" s="744"/>
      <c r="E124" s="744"/>
      <c r="F124" s="748"/>
      <c r="G124" s="760"/>
      <c r="H124" s="760"/>
      <c r="I124" s="731" t="s">
        <v>850</v>
      </c>
      <c r="J124" s="972"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25">
      <c r="A125" s="733"/>
      <c r="B125" s="732"/>
      <c r="C125" s="744"/>
      <c r="D125" s="744"/>
      <c r="E125" s="744"/>
      <c r="F125" s="748"/>
      <c r="G125" s="760"/>
      <c r="H125" s="760"/>
      <c r="I125" s="731" t="s">
        <v>850</v>
      </c>
      <c r="J125" s="972"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25">
      <c r="A126" s="733"/>
      <c r="B126" s="732"/>
      <c r="C126" s="744"/>
      <c r="D126" s="744"/>
      <c r="E126" s="744"/>
      <c r="F126" s="748"/>
      <c r="G126" s="760"/>
      <c r="H126" s="760"/>
      <c r="I126" s="731" t="s">
        <v>850</v>
      </c>
      <c r="J126" s="972"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25">
      <c r="A127" s="733"/>
      <c r="B127" s="732"/>
      <c r="C127" s="744"/>
      <c r="D127" s="744"/>
      <c r="E127" s="744"/>
      <c r="F127" s="748"/>
      <c r="G127" s="760"/>
      <c r="H127" s="760"/>
      <c r="I127" s="731" t="s">
        <v>850</v>
      </c>
      <c r="J127" s="972"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25">
      <c r="A128" s="733"/>
      <c r="B128" s="732"/>
      <c r="C128" s="744"/>
      <c r="D128" s="744"/>
      <c r="E128" s="744"/>
      <c r="F128" s="748"/>
      <c r="G128" s="760"/>
      <c r="H128" s="760"/>
      <c r="I128" s="731" t="s">
        <v>850</v>
      </c>
      <c r="J128" s="972"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25">
      <c r="A129" s="733"/>
      <c r="B129" s="732"/>
      <c r="C129" s="744"/>
      <c r="D129" s="744"/>
      <c r="E129" s="744"/>
      <c r="F129" s="748"/>
      <c r="G129" s="760"/>
      <c r="H129" s="760"/>
      <c r="I129" s="731" t="s">
        <v>850</v>
      </c>
      <c r="J129" s="972"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25">
      <c r="A130" s="733"/>
      <c r="B130" s="732"/>
      <c r="C130" s="744"/>
      <c r="D130" s="744"/>
      <c r="E130" s="744"/>
      <c r="F130" s="748"/>
      <c r="G130" s="760"/>
      <c r="H130" s="760"/>
      <c r="I130" s="731" t="s">
        <v>850</v>
      </c>
      <c r="J130" s="972"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25">
      <c r="A131" s="733"/>
      <c r="B131" s="732"/>
      <c r="C131" s="744"/>
      <c r="D131" s="744"/>
      <c r="E131" s="744"/>
      <c r="F131" s="748"/>
      <c r="G131" s="760"/>
      <c r="H131" s="760"/>
      <c r="I131" s="731" t="s">
        <v>850</v>
      </c>
      <c r="J131" s="972"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25">
      <c r="A132" s="733"/>
      <c r="B132" s="732"/>
      <c r="C132" s="744"/>
      <c r="D132" s="744"/>
      <c r="E132" s="744"/>
      <c r="F132" s="748"/>
      <c r="G132" s="760"/>
      <c r="H132" s="760"/>
      <c r="I132" s="731" t="s">
        <v>850</v>
      </c>
      <c r="J132" s="972"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25">
      <c r="A133" s="733"/>
      <c r="B133" s="732"/>
      <c r="C133" s="744"/>
      <c r="D133" s="744"/>
      <c r="E133" s="744"/>
      <c r="F133" s="748"/>
      <c r="G133" s="760"/>
      <c r="H133" s="760"/>
      <c r="I133" s="731" t="s">
        <v>850</v>
      </c>
      <c r="J133" s="972"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25">
      <c r="A134" s="733"/>
      <c r="B134" s="732"/>
      <c r="C134" s="744"/>
      <c r="D134" s="744"/>
      <c r="E134" s="744"/>
      <c r="F134" s="748"/>
      <c r="G134" s="760"/>
      <c r="H134" s="760"/>
      <c r="I134" s="731" t="s">
        <v>850</v>
      </c>
      <c r="J134" s="972"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25">
      <c r="A135" s="733"/>
      <c r="B135" s="732"/>
      <c r="C135" s="744"/>
      <c r="D135" s="744"/>
      <c r="E135" s="744"/>
      <c r="F135" s="748"/>
      <c r="G135" s="760"/>
      <c r="H135" s="760"/>
      <c r="I135" s="731" t="s">
        <v>850</v>
      </c>
      <c r="J135" s="972"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25">
      <c r="A136" s="733"/>
      <c r="B136" s="732"/>
      <c r="C136" s="744"/>
      <c r="D136" s="744"/>
      <c r="E136" s="744"/>
      <c r="F136" s="748"/>
      <c r="G136" s="760"/>
      <c r="H136" s="760"/>
      <c r="I136" s="731" t="s">
        <v>850</v>
      </c>
      <c r="J136" s="972"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25">
      <c r="A137" s="733"/>
      <c r="B137" s="732"/>
      <c r="C137" s="744"/>
      <c r="D137" s="744"/>
      <c r="E137" s="744"/>
      <c r="F137" s="748"/>
      <c r="G137" s="760"/>
      <c r="H137" s="760"/>
      <c r="I137" s="731" t="s">
        <v>850</v>
      </c>
      <c r="J137" s="972"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25">
      <c r="A138" s="733"/>
      <c r="B138" s="732"/>
      <c r="C138" s="744"/>
      <c r="D138" s="744"/>
      <c r="E138" s="744"/>
      <c r="F138" s="748"/>
      <c r="G138" s="760"/>
      <c r="H138" s="760"/>
      <c r="I138" s="731" t="s">
        <v>850</v>
      </c>
      <c r="J138" s="972"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25">
      <c r="A139" s="733"/>
      <c r="B139" s="732"/>
      <c r="C139" s="744"/>
      <c r="D139" s="744"/>
      <c r="E139" s="744"/>
      <c r="F139" s="748"/>
      <c r="G139" s="748"/>
      <c r="H139" s="748"/>
      <c r="I139" s="731" t="s">
        <v>851</v>
      </c>
      <c r="J139" s="972"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25">
      <c r="A140" s="733"/>
      <c r="B140" s="732"/>
      <c r="C140" s="744"/>
      <c r="D140" s="744"/>
      <c r="E140" s="744"/>
      <c r="F140" s="748"/>
      <c r="G140" s="760"/>
      <c r="H140" s="760"/>
      <c r="I140" s="731" t="s">
        <v>851</v>
      </c>
      <c r="J140" s="972"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25">
      <c r="A141" s="733"/>
      <c r="B141" s="732"/>
      <c r="C141" s="744"/>
      <c r="D141" s="744"/>
      <c r="E141" s="744"/>
      <c r="F141" s="748"/>
      <c r="G141" s="760"/>
      <c r="H141" s="760"/>
      <c r="I141" s="731" t="s">
        <v>851</v>
      </c>
      <c r="J141" s="972"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25">
      <c r="A142" s="733"/>
      <c r="B142" s="732"/>
      <c r="C142" s="744"/>
      <c r="D142" s="744"/>
      <c r="E142" s="744"/>
      <c r="F142" s="748"/>
      <c r="G142" s="760"/>
      <c r="H142" s="760"/>
      <c r="I142" s="731" t="s">
        <v>851</v>
      </c>
      <c r="J142" s="972"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25">
      <c r="A143" s="733"/>
      <c r="B143" s="732"/>
      <c r="C143" s="744"/>
      <c r="D143" s="744"/>
      <c r="E143" s="744"/>
      <c r="F143" s="748"/>
      <c r="G143" s="760"/>
      <c r="H143" s="760"/>
      <c r="I143" s="731" t="s">
        <v>851</v>
      </c>
      <c r="J143" s="972"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25">
      <c r="A144" s="733"/>
      <c r="B144" s="732"/>
      <c r="C144" s="744"/>
      <c r="D144" s="744"/>
      <c r="E144" s="744"/>
      <c r="F144" s="748"/>
      <c r="G144" s="760"/>
      <c r="H144" s="760"/>
      <c r="I144" s="731" t="s">
        <v>851</v>
      </c>
      <c r="J144" s="972"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25">
      <c r="A145" s="733"/>
      <c r="B145" s="732"/>
      <c r="C145" s="744"/>
      <c r="D145" s="744"/>
      <c r="E145" s="744"/>
      <c r="F145" s="748"/>
      <c r="G145" s="760"/>
      <c r="H145" s="760"/>
      <c r="I145" s="731" t="s">
        <v>851</v>
      </c>
      <c r="J145" s="972"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25">
      <c r="A146" s="733"/>
      <c r="B146" s="732"/>
      <c r="C146" s="744"/>
      <c r="D146" s="744"/>
      <c r="E146" s="744"/>
      <c r="F146" s="748"/>
      <c r="G146" s="760"/>
      <c r="H146" s="760"/>
      <c r="I146" s="731" t="s">
        <v>851</v>
      </c>
      <c r="J146" s="972"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25">
      <c r="A147" s="733"/>
      <c r="B147" s="732"/>
      <c r="C147" s="744"/>
      <c r="D147" s="744"/>
      <c r="E147" s="744"/>
      <c r="F147" s="748"/>
      <c r="G147" s="760"/>
      <c r="H147" s="760"/>
      <c r="I147" s="731" t="s">
        <v>851</v>
      </c>
      <c r="J147" s="972"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25">
      <c r="A148" s="733"/>
      <c r="B148" s="732"/>
      <c r="C148" s="744"/>
      <c r="D148" s="744"/>
      <c r="E148" s="744"/>
      <c r="F148" s="748"/>
      <c r="G148" s="760"/>
      <c r="H148" s="760"/>
      <c r="I148" s="731" t="s">
        <v>851</v>
      </c>
      <c r="J148" s="972"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25">
      <c r="A149" s="733"/>
      <c r="B149" s="732"/>
      <c r="C149" s="744"/>
      <c r="D149" s="744"/>
      <c r="E149" s="744"/>
      <c r="F149" s="748"/>
      <c r="G149" s="760"/>
      <c r="H149" s="760"/>
      <c r="I149" s="731" t="s">
        <v>851</v>
      </c>
      <c r="J149" s="972"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25">
      <c r="A150" s="733"/>
      <c r="B150" s="732"/>
      <c r="C150" s="744"/>
      <c r="D150" s="744"/>
      <c r="E150" s="744"/>
      <c r="F150" s="748"/>
      <c r="G150" s="760"/>
      <c r="H150" s="760"/>
      <c r="I150" s="731" t="s">
        <v>851</v>
      </c>
      <c r="J150" s="972"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25">
      <c r="A151" s="733"/>
      <c r="B151" s="732"/>
      <c r="C151" s="744"/>
      <c r="D151" s="744"/>
      <c r="E151" s="744"/>
      <c r="F151" s="748"/>
      <c r="G151" s="760"/>
      <c r="H151" s="760"/>
      <c r="I151" s="731" t="s">
        <v>851</v>
      </c>
      <c r="J151" s="972"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25">
      <c r="A152" s="733"/>
      <c r="B152" s="732"/>
      <c r="C152" s="744"/>
      <c r="D152" s="744"/>
      <c r="E152" s="744"/>
      <c r="F152" s="748"/>
      <c r="G152" s="760"/>
      <c r="H152" s="760"/>
      <c r="I152" s="731" t="s">
        <v>851</v>
      </c>
      <c r="J152" s="972"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25">
      <c r="A153" s="733"/>
      <c r="B153" s="732"/>
      <c r="C153" s="744"/>
      <c r="D153" s="744"/>
      <c r="E153" s="744"/>
      <c r="F153" s="748"/>
      <c r="G153" s="760"/>
      <c r="H153" s="760"/>
      <c r="I153" s="731" t="s">
        <v>851</v>
      </c>
      <c r="J153" s="972"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25">
      <c r="A154" s="733"/>
      <c r="B154" s="732"/>
      <c r="C154" s="744"/>
      <c r="D154" s="744"/>
      <c r="E154" s="744"/>
      <c r="F154" s="748"/>
      <c r="G154" s="760"/>
      <c r="H154" s="760"/>
      <c r="I154" s="731" t="s">
        <v>851</v>
      </c>
      <c r="J154" s="972"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25">
      <c r="A155" s="733"/>
      <c r="B155" s="732"/>
      <c r="C155" s="744"/>
      <c r="D155" s="744"/>
      <c r="E155" s="744"/>
      <c r="F155" s="748"/>
      <c r="G155" s="760"/>
      <c r="H155" s="760"/>
      <c r="I155" s="731" t="s">
        <v>851</v>
      </c>
      <c r="J155" s="972"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25">
      <c r="A156" s="733"/>
      <c r="B156" s="732"/>
      <c r="C156" s="744"/>
      <c r="D156" s="744"/>
      <c r="E156" s="744"/>
      <c r="F156" s="748"/>
      <c r="G156" s="748"/>
      <c r="H156" s="748"/>
      <c r="I156" s="731" t="s">
        <v>852</v>
      </c>
      <c r="J156" s="972"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25">
      <c r="A157" s="733"/>
      <c r="B157" s="732"/>
      <c r="C157" s="744"/>
      <c r="D157" s="744"/>
      <c r="E157" s="744"/>
      <c r="F157" s="748"/>
      <c r="G157" s="760"/>
      <c r="H157" s="760"/>
      <c r="I157" s="731" t="s">
        <v>852</v>
      </c>
      <c r="J157" s="972"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25">
      <c r="A158" s="733"/>
      <c r="B158" s="732"/>
      <c r="C158" s="744"/>
      <c r="D158" s="744"/>
      <c r="E158" s="744"/>
      <c r="F158" s="748"/>
      <c r="G158" s="760"/>
      <c r="H158" s="760"/>
      <c r="I158" s="731" t="s">
        <v>852</v>
      </c>
      <c r="J158" s="972"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25">
      <c r="A159" s="733"/>
      <c r="B159" s="732"/>
      <c r="C159" s="744"/>
      <c r="D159" s="744"/>
      <c r="E159" s="744"/>
      <c r="F159" s="748"/>
      <c r="G159" s="760"/>
      <c r="H159" s="760"/>
      <c r="I159" s="731" t="s">
        <v>852</v>
      </c>
      <c r="J159" s="972"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25">
      <c r="A160" s="733"/>
      <c r="B160" s="732"/>
      <c r="C160" s="744"/>
      <c r="D160" s="744"/>
      <c r="E160" s="744"/>
      <c r="F160" s="748"/>
      <c r="G160" s="760"/>
      <c r="H160" s="760"/>
      <c r="I160" s="731" t="s">
        <v>852</v>
      </c>
      <c r="J160" s="972"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25">
      <c r="A161" s="733"/>
      <c r="B161" s="732"/>
      <c r="C161" s="744"/>
      <c r="D161" s="744"/>
      <c r="E161" s="744"/>
      <c r="F161" s="748"/>
      <c r="G161" s="760"/>
      <c r="H161" s="760"/>
      <c r="I161" s="731" t="s">
        <v>852</v>
      </c>
      <c r="J161" s="972"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25">
      <c r="A162" s="733"/>
      <c r="B162" s="732"/>
      <c r="C162" s="744"/>
      <c r="D162" s="744"/>
      <c r="E162" s="744"/>
      <c r="F162" s="748"/>
      <c r="G162" s="760"/>
      <c r="H162" s="760"/>
      <c r="I162" s="731" t="s">
        <v>852</v>
      </c>
      <c r="J162" s="972"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25">
      <c r="A163" s="733"/>
      <c r="B163" s="732"/>
      <c r="C163" s="744"/>
      <c r="D163" s="744"/>
      <c r="E163" s="744"/>
      <c r="F163" s="748"/>
      <c r="G163" s="760"/>
      <c r="H163" s="760"/>
      <c r="I163" s="731" t="s">
        <v>852</v>
      </c>
      <c r="J163" s="972"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25">
      <c r="A164" s="733"/>
      <c r="B164" s="732"/>
      <c r="C164" s="744"/>
      <c r="D164" s="744"/>
      <c r="E164" s="744"/>
      <c r="F164" s="748"/>
      <c r="G164" s="760"/>
      <c r="H164" s="760"/>
      <c r="I164" s="731" t="s">
        <v>852</v>
      </c>
      <c r="J164" s="972"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25">
      <c r="A165" s="733"/>
      <c r="B165" s="732"/>
      <c r="C165" s="744"/>
      <c r="D165" s="744"/>
      <c r="E165" s="744"/>
      <c r="F165" s="748"/>
      <c r="G165" s="760"/>
      <c r="H165" s="760"/>
      <c r="I165" s="731" t="s">
        <v>852</v>
      </c>
      <c r="J165" s="972"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25">
      <c r="A166" s="733"/>
      <c r="B166" s="732"/>
      <c r="C166" s="744"/>
      <c r="D166" s="744"/>
      <c r="E166" s="744"/>
      <c r="F166" s="748"/>
      <c r="G166" s="760"/>
      <c r="H166" s="760"/>
      <c r="I166" s="731" t="s">
        <v>852</v>
      </c>
      <c r="J166" s="972"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25">
      <c r="A167" s="733"/>
      <c r="B167" s="732"/>
      <c r="C167" s="744"/>
      <c r="D167" s="744"/>
      <c r="E167" s="744"/>
      <c r="F167" s="748"/>
      <c r="G167" s="760"/>
      <c r="H167" s="760"/>
      <c r="I167" s="731" t="s">
        <v>852</v>
      </c>
      <c r="J167" s="972"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25">
      <c r="A168" s="733"/>
      <c r="B168" s="732"/>
      <c r="C168" s="744"/>
      <c r="D168" s="744"/>
      <c r="E168" s="744"/>
      <c r="F168" s="748"/>
      <c r="G168" s="760"/>
      <c r="H168" s="760"/>
      <c r="I168" s="731" t="s">
        <v>852</v>
      </c>
      <c r="J168" s="972"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25">
      <c r="A169" s="733"/>
      <c r="B169" s="732"/>
      <c r="C169" s="744"/>
      <c r="D169" s="744"/>
      <c r="E169" s="744"/>
      <c r="F169" s="748"/>
      <c r="G169" s="760"/>
      <c r="H169" s="760"/>
      <c r="I169" s="731" t="s">
        <v>852</v>
      </c>
      <c r="J169" s="972"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25">
      <c r="A170" s="733"/>
      <c r="B170" s="732"/>
      <c r="C170" s="744"/>
      <c r="D170" s="744"/>
      <c r="E170" s="744"/>
      <c r="F170" s="748"/>
      <c r="G170" s="760"/>
      <c r="H170" s="760"/>
      <c r="I170" s="731" t="s">
        <v>852</v>
      </c>
      <c r="J170" s="972"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25">
      <c r="A171" s="733"/>
      <c r="B171" s="732"/>
      <c r="C171" s="744"/>
      <c r="D171" s="744"/>
      <c r="E171" s="744"/>
      <c r="F171" s="748"/>
      <c r="G171" s="760"/>
      <c r="H171" s="760"/>
      <c r="I171" s="731" t="s">
        <v>852</v>
      </c>
      <c r="J171" s="972"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25">
      <c r="A172" s="733"/>
      <c r="B172" s="732"/>
      <c r="C172" s="744"/>
      <c r="D172" s="744"/>
      <c r="E172" s="744"/>
      <c r="F172" s="748"/>
      <c r="G172" s="760"/>
      <c r="H172" s="760"/>
      <c r="I172" s="731" t="s">
        <v>852</v>
      </c>
      <c r="J172" s="972"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25">
      <c r="A173" s="733"/>
      <c r="B173" s="732"/>
      <c r="C173" s="744"/>
      <c r="D173" s="744"/>
      <c r="E173" s="744"/>
      <c r="F173" s="748"/>
      <c r="G173" s="748"/>
      <c r="H173" s="748"/>
      <c r="I173" s="731" t="s">
        <v>853</v>
      </c>
      <c r="J173" s="972"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25">
      <c r="A174" s="733"/>
      <c r="B174" s="732"/>
      <c r="C174" s="744"/>
      <c r="D174" s="744"/>
      <c r="E174" s="744"/>
      <c r="F174" s="748"/>
      <c r="G174" s="760"/>
      <c r="H174" s="760"/>
      <c r="I174" s="731" t="s">
        <v>853</v>
      </c>
      <c r="J174" s="972"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25">
      <c r="A175" s="733"/>
      <c r="B175" s="732"/>
      <c r="C175" s="744"/>
      <c r="D175" s="744"/>
      <c r="E175" s="744"/>
      <c r="F175" s="748"/>
      <c r="G175" s="760"/>
      <c r="H175" s="760"/>
      <c r="I175" s="731" t="s">
        <v>853</v>
      </c>
      <c r="J175" s="972"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25">
      <c r="A176" s="733"/>
      <c r="B176" s="732"/>
      <c r="C176" s="744"/>
      <c r="D176" s="744"/>
      <c r="E176" s="744"/>
      <c r="F176" s="748"/>
      <c r="G176" s="760"/>
      <c r="H176" s="760"/>
      <c r="I176" s="731" t="s">
        <v>853</v>
      </c>
      <c r="J176" s="972"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25">
      <c r="A177" s="733"/>
      <c r="B177" s="732"/>
      <c r="C177" s="744"/>
      <c r="D177" s="744"/>
      <c r="E177" s="744"/>
      <c r="F177" s="748"/>
      <c r="G177" s="760"/>
      <c r="H177" s="760"/>
      <c r="I177" s="731" t="s">
        <v>853</v>
      </c>
      <c r="J177" s="972"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25">
      <c r="A178" s="733"/>
      <c r="B178" s="732"/>
      <c r="C178" s="744"/>
      <c r="D178" s="744"/>
      <c r="E178" s="744"/>
      <c r="F178" s="748"/>
      <c r="G178" s="760"/>
      <c r="H178" s="760"/>
      <c r="I178" s="731" t="s">
        <v>853</v>
      </c>
      <c r="J178" s="972"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25">
      <c r="A179" s="733"/>
      <c r="B179" s="732"/>
      <c r="C179" s="744"/>
      <c r="D179" s="744"/>
      <c r="E179" s="744"/>
      <c r="F179" s="748"/>
      <c r="G179" s="760"/>
      <c r="H179" s="760"/>
      <c r="I179" s="731" t="s">
        <v>853</v>
      </c>
      <c r="J179" s="972"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25">
      <c r="A180" s="733"/>
      <c r="B180" s="732"/>
      <c r="C180" s="744"/>
      <c r="D180" s="744"/>
      <c r="E180" s="744"/>
      <c r="F180" s="748"/>
      <c r="G180" s="760"/>
      <c r="H180" s="760"/>
      <c r="I180" s="731" t="s">
        <v>853</v>
      </c>
      <c r="J180" s="972"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25">
      <c r="A181" s="733"/>
      <c r="B181" s="732"/>
      <c r="C181" s="744"/>
      <c r="D181" s="744"/>
      <c r="E181" s="744"/>
      <c r="F181" s="748"/>
      <c r="G181" s="760"/>
      <c r="H181" s="760"/>
      <c r="I181" s="731" t="s">
        <v>853</v>
      </c>
      <c r="J181" s="972"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25">
      <c r="A182" s="733"/>
      <c r="B182" s="732"/>
      <c r="C182" s="744"/>
      <c r="D182" s="744"/>
      <c r="E182" s="744"/>
      <c r="F182" s="748"/>
      <c r="G182" s="760"/>
      <c r="H182" s="760"/>
      <c r="I182" s="731" t="s">
        <v>853</v>
      </c>
      <c r="J182" s="972"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25">
      <c r="A183" s="733"/>
      <c r="B183" s="732"/>
      <c r="C183" s="744"/>
      <c r="D183" s="744"/>
      <c r="E183" s="744"/>
      <c r="F183" s="748"/>
      <c r="G183" s="760"/>
      <c r="H183" s="760"/>
      <c r="I183" s="731" t="s">
        <v>853</v>
      </c>
      <c r="J183" s="972"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25">
      <c r="A184" s="733"/>
      <c r="B184" s="732"/>
      <c r="C184" s="744"/>
      <c r="D184" s="744"/>
      <c r="E184" s="744"/>
      <c r="F184" s="748"/>
      <c r="G184" s="760"/>
      <c r="H184" s="760"/>
      <c r="I184" s="731" t="s">
        <v>853</v>
      </c>
      <c r="J184" s="972"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25">
      <c r="A185" s="733"/>
      <c r="B185" s="732"/>
      <c r="C185" s="744"/>
      <c r="D185" s="744"/>
      <c r="E185" s="744"/>
      <c r="F185" s="748"/>
      <c r="G185" s="760"/>
      <c r="H185" s="760"/>
      <c r="I185" s="731" t="s">
        <v>853</v>
      </c>
      <c r="J185" s="972"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25">
      <c r="A186" s="733"/>
      <c r="B186" s="732"/>
      <c r="C186" s="744"/>
      <c r="D186" s="744"/>
      <c r="E186" s="744"/>
      <c r="F186" s="748"/>
      <c r="G186" s="760"/>
      <c r="H186" s="760"/>
      <c r="I186" s="731" t="s">
        <v>853</v>
      </c>
      <c r="J186" s="972"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25">
      <c r="A187" s="733"/>
      <c r="B187" s="732"/>
      <c r="C187" s="744"/>
      <c r="D187" s="744"/>
      <c r="E187" s="744"/>
      <c r="F187" s="748"/>
      <c r="G187" s="760"/>
      <c r="H187" s="760"/>
      <c r="I187" s="731" t="s">
        <v>853</v>
      </c>
      <c r="J187" s="972"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25">
      <c r="A188" s="733"/>
      <c r="B188" s="732"/>
      <c r="C188" s="744"/>
      <c r="D188" s="744"/>
      <c r="E188" s="744"/>
      <c r="F188" s="748"/>
      <c r="G188" s="760"/>
      <c r="H188" s="760"/>
      <c r="I188" s="731" t="s">
        <v>853</v>
      </c>
      <c r="J188" s="972"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25">
      <c r="A189" s="733"/>
      <c r="B189" s="732"/>
      <c r="C189" s="744"/>
      <c r="D189" s="744"/>
      <c r="E189" s="744"/>
      <c r="F189" s="748"/>
      <c r="G189" s="760"/>
      <c r="H189" s="760"/>
      <c r="I189" s="731" t="s">
        <v>853</v>
      </c>
      <c r="J189" s="972"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25">
      <c r="A190" s="733"/>
      <c r="B190" s="732"/>
      <c r="C190" s="744"/>
      <c r="D190" s="744"/>
      <c r="E190" s="744"/>
      <c r="F190" s="748"/>
      <c r="G190" s="748"/>
      <c r="H190" s="748"/>
      <c r="I190" s="731" t="s">
        <v>854</v>
      </c>
      <c r="J190" s="972"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25">
      <c r="A191" s="733"/>
      <c r="B191" s="732"/>
      <c r="C191" s="744"/>
      <c r="D191" s="744"/>
      <c r="E191" s="744"/>
      <c r="F191" s="748"/>
      <c r="G191" s="760"/>
      <c r="H191" s="760"/>
      <c r="I191" s="731" t="s">
        <v>854</v>
      </c>
      <c r="J191" s="972"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25">
      <c r="A192" s="733"/>
      <c r="B192" s="732"/>
      <c r="C192" s="744"/>
      <c r="D192" s="744"/>
      <c r="E192" s="744"/>
      <c r="F192" s="748"/>
      <c r="G192" s="760"/>
      <c r="H192" s="760"/>
      <c r="I192" s="731" t="s">
        <v>854</v>
      </c>
      <c r="J192" s="972"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25">
      <c r="A193" s="733"/>
      <c r="B193" s="732"/>
      <c r="C193" s="744"/>
      <c r="D193" s="744"/>
      <c r="E193" s="744"/>
      <c r="F193" s="748"/>
      <c r="G193" s="760"/>
      <c r="H193" s="760"/>
      <c r="I193" s="731" t="s">
        <v>854</v>
      </c>
      <c r="J193" s="972"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25">
      <c r="A194" s="733"/>
      <c r="B194" s="732"/>
      <c r="C194" s="744"/>
      <c r="D194" s="744"/>
      <c r="E194" s="744"/>
      <c r="F194" s="748"/>
      <c r="G194" s="760"/>
      <c r="H194" s="760"/>
      <c r="I194" s="731" t="s">
        <v>854</v>
      </c>
      <c r="J194" s="972"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25">
      <c r="A195" s="733"/>
      <c r="B195" s="732"/>
      <c r="C195" s="744"/>
      <c r="D195" s="744"/>
      <c r="E195" s="744"/>
      <c r="F195" s="748"/>
      <c r="G195" s="760"/>
      <c r="H195" s="760"/>
      <c r="I195" s="731" t="s">
        <v>854</v>
      </c>
      <c r="J195" s="972"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25">
      <c r="A196" s="733"/>
      <c r="B196" s="732"/>
      <c r="C196" s="744"/>
      <c r="D196" s="744"/>
      <c r="E196" s="744"/>
      <c r="F196" s="748"/>
      <c r="G196" s="760"/>
      <c r="H196" s="760"/>
      <c r="I196" s="731" t="s">
        <v>854</v>
      </c>
      <c r="J196" s="972"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25">
      <c r="A197" s="733"/>
      <c r="B197" s="732"/>
      <c r="C197" s="744"/>
      <c r="D197" s="744"/>
      <c r="E197" s="744"/>
      <c r="F197" s="748"/>
      <c r="G197" s="760"/>
      <c r="H197" s="760"/>
      <c r="I197" s="731" t="s">
        <v>854</v>
      </c>
      <c r="J197" s="972"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25">
      <c r="A198" s="733"/>
      <c r="B198" s="732"/>
      <c r="C198" s="744"/>
      <c r="D198" s="744"/>
      <c r="E198" s="744"/>
      <c r="F198" s="748"/>
      <c r="G198" s="760"/>
      <c r="H198" s="760"/>
      <c r="I198" s="731" t="s">
        <v>854</v>
      </c>
      <c r="J198" s="972"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25">
      <c r="A199" s="733"/>
      <c r="B199" s="732"/>
      <c r="C199" s="744"/>
      <c r="D199" s="744"/>
      <c r="E199" s="744"/>
      <c r="F199" s="748"/>
      <c r="G199" s="760"/>
      <c r="H199" s="760"/>
      <c r="I199" s="731" t="s">
        <v>854</v>
      </c>
      <c r="J199" s="972"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25">
      <c r="A200" s="733"/>
      <c r="B200" s="732"/>
      <c r="C200" s="744"/>
      <c r="D200" s="744"/>
      <c r="E200" s="744"/>
      <c r="F200" s="748"/>
      <c r="G200" s="760"/>
      <c r="H200" s="760"/>
      <c r="I200" s="731" t="s">
        <v>854</v>
      </c>
      <c r="J200" s="972"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25">
      <c r="A201" s="733"/>
      <c r="B201" s="732"/>
      <c r="C201" s="744"/>
      <c r="D201" s="744"/>
      <c r="E201" s="744"/>
      <c r="F201" s="748"/>
      <c r="G201" s="760"/>
      <c r="H201" s="760"/>
      <c r="I201" s="731" t="s">
        <v>854</v>
      </c>
      <c r="J201" s="972"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25">
      <c r="A202" s="733"/>
      <c r="B202" s="732"/>
      <c r="C202" s="744"/>
      <c r="D202" s="744"/>
      <c r="E202" s="744"/>
      <c r="F202" s="748"/>
      <c r="G202" s="760"/>
      <c r="H202" s="760"/>
      <c r="I202" s="731" t="s">
        <v>854</v>
      </c>
      <c r="J202" s="972"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25">
      <c r="A203" s="733"/>
      <c r="B203" s="732"/>
      <c r="C203" s="744"/>
      <c r="D203" s="744"/>
      <c r="E203" s="744"/>
      <c r="F203" s="748"/>
      <c r="G203" s="760"/>
      <c r="H203" s="760"/>
      <c r="I203" s="731" t="s">
        <v>854</v>
      </c>
      <c r="J203" s="972"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25">
      <c r="A204" s="733"/>
      <c r="B204" s="732"/>
      <c r="C204" s="744"/>
      <c r="D204" s="744"/>
      <c r="E204" s="744"/>
      <c r="F204" s="748"/>
      <c r="G204" s="760"/>
      <c r="H204" s="760"/>
      <c r="I204" s="731" t="s">
        <v>854</v>
      </c>
      <c r="J204" s="972"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25">
      <c r="A205" s="733"/>
      <c r="B205" s="732"/>
      <c r="C205" s="744"/>
      <c r="D205" s="744"/>
      <c r="E205" s="744"/>
      <c r="F205" s="748"/>
      <c r="G205" s="760"/>
      <c r="H205" s="760"/>
      <c r="I205" s="731" t="s">
        <v>854</v>
      </c>
      <c r="J205" s="972"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25">
      <c r="A206" s="733"/>
      <c r="B206" s="732"/>
      <c r="C206" s="744"/>
      <c r="D206" s="744"/>
      <c r="E206" s="744"/>
      <c r="F206" s="748"/>
      <c r="G206" s="760"/>
      <c r="H206" s="760"/>
      <c r="I206" s="731" t="s">
        <v>854</v>
      </c>
      <c r="J206" s="972"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25">
      <c r="A207" s="733"/>
      <c r="B207" s="732"/>
      <c r="C207" s="744"/>
      <c r="D207" s="744"/>
      <c r="E207" s="744"/>
      <c r="F207" s="748"/>
      <c r="G207" s="748"/>
      <c r="H207" s="748"/>
      <c r="I207" s="731" t="s">
        <v>855</v>
      </c>
      <c r="J207" s="972"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25">
      <c r="A208" s="733"/>
      <c r="B208" s="732"/>
      <c r="C208" s="744"/>
      <c r="D208" s="744"/>
      <c r="E208" s="744"/>
      <c r="F208" s="748"/>
      <c r="G208" s="760"/>
      <c r="H208" s="760"/>
      <c r="I208" s="731" t="s">
        <v>855</v>
      </c>
      <c r="J208" s="972"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25">
      <c r="A209" s="733"/>
      <c r="B209" s="732"/>
      <c r="C209" s="744"/>
      <c r="D209" s="744"/>
      <c r="E209" s="744"/>
      <c r="F209" s="748"/>
      <c r="G209" s="760"/>
      <c r="H209" s="760"/>
      <c r="I209" s="731" t="s">
        <v>855</v>
      </c>
      <c r="J209" s="972"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25">
      <c r="A210" s="733"/>
      <c r="B210" s="732"/>
      <c r="C210" s="744"/>
      <c r="D210" s="744"/>
      <c r="E210" s="744"/>
      <c r="F210" s="748"/>
      <c r="G210" s="760"/>
      <c r="H210" s="760"/>
      <c r="I210" s="731" t="s">
        <v>855</v>
      </c>
      <c r="J210" s="972"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25">
      <c r="A211" s="733"/>
      <c r="B211" s="732"/>
      <c r="C211" s="744"/>
      <c r="D211" s="744"/>
      <c r="E211" s="744"/>
      <c r="F211" s="748"/>
      <c r="G211" s="760"/>
      <c r="H211" s="760"/>
      <c r="I211" s="731" t="s">
        <v>855</v>
      </c>
      <c r="J211" s="972"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25">
      <c r="A212" s="733"/>
      <c r="B212" s="732"/>
      <c r="C212" s="744"/>
      <c r="D212" s="744"/>
      <c r="E212" s="744"/>
      <c r="F212" s="748"/>
      <c r="G212" s="760"/>
      <c r="H212" s="760"/>
      <c r="I212" s="731" t="s">
        <v>855</v>
      </c>
      <c r="J212" s="972"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25">
      <c r="A213" s="733"/>
      <c r="B213" s="732"/>
      <c r="C213" s="744"/>
      <c r="D213" s="744"/>
      <c r="E213" s="744"/>
      <c r="F213" s="748"/>
      <c r="G213" s="760"/>
      <c r="H213" s="760"/>
      <c r="I213" s="731" t="s">
        <v>855</v>
      </c>
      <c r="J213" s="972"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25">
      <c r="A214" s="733"/>
      <c r="B214" s="732"/>
      <c r="C214" s="744"/>
      <c r="D214" s="744"/>
      <c r="E214" s="744"/>
      <c r="F214" s="748"/>
      <c r="G214" s="760"/>
      <c r="H214" s="760"/>
      <c r="I214" s="731" t="s">
        <v>855</v>
      </c>
      <c r="J214" s="972"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25">
      <c r="A215" s="733"/>
      <c r="B215" s="732"/>
      <c r="C215" s="744"/>
      <c r="D215" s="744"/>
      <c r="E215" s="744"/>
      <c r="F215" s="748"/>
      <c r="G215" s="760"/>
      <c r="H215" s="760"/>
      <c r="I215" s="731" t="s">
        <v>855</v>
      </c>
      <c r="J215" s="972"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25">
      <c r="A216" s="733"/>
      <c r="B216" s="732"/>
      <c r="C216" s="744"/>
      <c r="D216" s="744"/>
      <c r="E216" s="744"/>
      <c r="F216" s="748"/>
      <c r="G216" s="760"/>
      <c r="H216" s="760"/>
      <c r="I216" s="731" t="s">
        <v>855</v>
      </c>
      <c r="J216" s="972"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25">
      <c r="A217" s="733"/>
      <c r="B217" s="732"/>
      <c r="C217" s="744"/>
      <c r="D217" s="744"/>
      <c r="E217" s="744"/>
      <c r="F217" s="748"/>
      <c r="G217" s="760"/>
      <c r="H217" s="760"/>
      <c r="I217" s="731" t="s">
        <v>855</v>
      </c>
      <c r="J217" s="972"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25">
      <c r="A218" s="733"/>
      <c r="B218" s="732"/>
      <c r="C218" s="744"/>
      <c r="D218" s="744"/>
      <c r="E218" s="744"/>
      <c r="F218" s="748"/>
      <c r="G218" s="760"/>
      <c r="H218" s="760"/>
      <c r="I218" s="731" t="s">
        <v>855</v>
      </c>
      <c r="J218" s="972"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25">
      <c r="A219" s="733"/>
      <c r="B219" s="732"/>
      <c r="C219" s="744"/>
      <c r="D219" s="744"/>
      <c r="E219" s="744"/>
      <c r="F219" s="748"/>
      <c r="G219" s="760"/>
      <c r="H219" s="760"/>
      <c r="I219" s="731" t="s">
        <v>855</v>
      </c>
      <c r="J219" s="972"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25">
      <c r="A220" s="733"/>
      <c r="B220" s="732"/>
      <c r="C220" s="744"/>
      <c r="D220" s="744"/>
      <c r="E220" s="744"/>
      <c r="F220" s="748"/>
      <c r="G220" s="760"/>
      <c r="H220" s="760"/>
      <c r="I220" s="731" t="s">
        <v>855</v>
      </c>
      <c r="J220" s="972"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25">
      <c r="A221" s="733"/>
      <c r="B221" s="732"/>
      <c r="C221" s="744"/>
      <c r="D221" s="744"/>
      <c r="E221" s="744"/>
      <c r="F221" s="748"/>
      <c r="G221" s="760"/>
      <c r="H221" s="760"/>
      <c r="I221" s="731" t="s">
        <v>855</v>
      </c>
      <c r="J221" s="972"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25">
      <c r="A222" s="733"/>
      <c r="B222" s="732"/>
      <c r="C222" s="744"/>
      <c r="D222" s="744"/>
      <c r="E222" s="744"/>
      <c r="F222" s="748"/>
      <c r="G222" s="760"/>
      <c r="H222" s="760"/>
      <c r="I222" s="731" t="s">
        <v>855</v>
      </c>
      <c r="J222" s="972"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25">
      <c r="A223" s="733"/>
      <c r="B223" s="732"/>
      <c r="C223" s="744"/>
      <c r="D223" s="744"/>
      <c r="E223" s="744"/>
      <c r="F223" s="748"/>
      <c r="G223" s="760"/>
      <c r="H223" s="760"/>
      <c r="I223" s="731" t="s">
        <v>855</v>
      </c>
      <c r="J223" s="972"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25">
      <c r="A224" s="733"/>
      <c r="B224" s="732"/>
      <c r="C224" s="744"/>
      <c r="D224" s="744"/>
      <c r="E224" s="744"/>
      <c r="F224" s="748"/>
      <c r="G224" s="748"/>
      <c r="H224" s="748"/>
      <c r="I224" s="731" t="s">
        <v>856</v>
      </c>
      <c r="J224" s="972"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25">
      <c r="A225" s="733"/>
      <c r="B225" s="732"/>
      <c r="C225" s="744"/>
      <c r="D225" s="744"/>
      <c r="E225" s="744"/>
      <c r="F225" s="748"/>
      <c r="G225" s="760"/>
      <c r="H225" s="760"/>
      <c r="I225" s="731" t="s">
        <v>856</v>
      </c>
      <c r="J225" s="972"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25">
      <c r="A226" s="733"/>
      <c r="B226" s="732"/>
      <c r="C226" s="744"/>
      <c r="D226" s="744"/>
      <c r="E226" s="744"/>
      <c r="F226" s="748"/>
      <c r="G226" s="760"/>
      <c r="H226" s="760"/>
      <c r="I226" s="731" t="s">
        <v>856</v>
      </c>
      <c r="J226" s="972"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25">
      <c r="A227" s="733"/>
      <c r="B227" s="732"/>
      <c r="C227" s="744"/>
      <c r="D227" s="744"/>
      <c r="E227" s="744"/>
      <c r="F227" s="748"/>
      <c r="G227" s="760"/>
      <c r="H227" s="760"/>
      <c r="I227" s="731" t="s">
        <v>856</v>
      </c>
      <c r="J227" s="972"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25">
      <c r="A228" s="733"/>
      <c r="B228" s="732"/>
      <c r="C228" s="744"/>
      <c r="D228" s="744"/>
      <c r="E228" s="744"/>
      <c r="F228" s="748"/>
      <c r="G228" s="760"/>
      <c r="H228" s="760"/>
      <c r="I228" s="731" t="s">
        <v>856</v>
      </c>
      <c r="J228" s="972"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25">
      <c r="A229" s="733"/>
      <c r="B229" s="732"/>
      <c r="C229" s="744"/>
      <c r="D229" s="744"/>
      <c r="E229" s="744"/>
      <c r="F229" s="748"/>
      <c r="G229" s="760"/>
      <c r="H229" s="760"/>
      <c r="I229" s="731" t="s">
        <v>856</v>
      </c>
      <c r="J229" s="972"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25">
      <c r="A230" s="733"/>
      <c r="B230" s="732"/>
      <c r="C230" s="744"/>
      <c r="D230" s="744"/>
      <c r="E230" s="744"/>
      <c r="F230" s="748"/>
      <c r="G230" s="760"/>
      <c r="H230" s="760"/>
      <c r="I230" s="731" t="s">
        <v>856</v>
      </c>
      <c r="J230" s="972"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25">
      <c r="A231" s="733"/>
      <c r="B231" s="732"/>
      <c r="C231" s="744"/>
      <c r="D231" s="744"/>
      <c r="E231" s="744"/>
      <c r="F231" s="748"/>
      <c r="G231" s="760"/>
      <c r="H231" s="760"/>
      <c r="I231" s="731" t="s">
        <v>856</v>
      </c>
      <c r="J231" s="972"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25">
      <c r="A232" s="733"/>
      <c r="B232" s="732"/>
      <c r="C232" s="744"/>
      <c r="D232" s="744"/>
      <c r="E232" s="744"/>
      <c r="F232" s="748"/>
      <c r="G232" s="760"/>
      <c r="H232" s="760"/>
      <c r="I232" s="731" t="s">
        <v>856</v>
      </c>
      <c r="J232" s="972"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25">
      <c r="A233" s="733"/>
      <c r="B233" s="732"/>
      <c r="C233" s="744"/>
      <c r="D233" s="744"/>
      <c r="E233" s="744"/>
      <c r="F233" s="748"/>
      <c r="G233" s="760"/>
      <c r="H233" s="760"/>
      <c r="I233" s="731" t="s">
        <v>856</v>
      </c>
      <c r="J233" s="972"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25">
      <c r="A234" s="733"/>
      <c r="B234" s="732"/>
      <c r="C234" s="744"/>
      <c r="D234" s="744"/>
      <c r="E234" s="744"/>
      <c r="F234" s="748"/>
      <c r="G234" s="760"/>
      <c r="H234" s="760"/>
      <c r="I234" s="731" t="s">
        <v>856</v>
      </c>
      <c r="J234" s="972"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25">
      <c r="A235" s="733"/>
      <c r="B235" s="732"/>
      <c r="C235" s="744"/>
      <c r="D235" s="744"/>
      <c r="E235" s="744"/>
      <c r="F235" s="748"/>
      <c r="G235" s="760"/>
      <c r="H235" s="760"/>
      <c r="I235" s="731" t="s">
        <v>856</v>
      </c>
      <c r="J235" s="972"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25">
      <c r="A236" s="733"/>
      <c r="B236" s="732"/>
      <c r="C236" s="744"/>
      <c r="D236" s="744"/>
      <c r="E236" s="744"/>
      <c r="F236" s="748"/>
      <c r="G236" s="760"/>
      <c r="H236" s="760"/>
      <c r="I236" s="731" t="s">
        <v>856</v>
      </c>
      <c r="J236" s="972"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25">
      <c r="A237" s="733"/>
      <c r="B237" s="732"/>
      <c r="C237" s="744"/>
      <c r="D237" s="744"/>
      <c r="E237" s="744"/>
      <c r="F237" s="748"/>
      <c r="G237" s="760"/>
      <c r="H237" s="760"/>
      <c r="I237" s="731" t="s">
        <v>856</v>
      </c>
      <c r="J237" s="972"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25">
      <c r="A238" s="733"/>
      <c r="B238" s="732"/>
      <c r="C238" s="744"/>
      <c r="D238" s="744"/>
      <c r="E238" s="744"/>
      <c r="F238" s="748"/>
      <c r="G238" s="760"/>
      <c r="H238" s="760"/>
      <c r="I238" s="731" t="s">
        <v>856</v>
      </c>
      <c r="J238" s="972"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25">
      <c r="A239" s="733"/>
      <c r="B239" s="732"/>
      <c r="C239" s="744"/>
      <c r="D239" s="744"/>
      <c r="E239" s="744"/>
      <c r="F239" s="748"/>
      <c r="G239" s="760"/>
      <c r="H239" s="760"/>
      <c r="I239" s="731" t="s">
        <v>856</v>
      </c>
      <c r="J239" s="972"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25">
      <c r="A240" s="733"/>
      <c r="B240" s="732"/>
      <c r="C240" s="744"/>
      <c r="D240" s="744"/>
      <c r="E240" s="744"/>
      <c r="F240" s="748"/>
      <c r="G240" s="760"/>
      <c r="H240" s="760"/>
      <c r="I240" s="731" t="s">
        <v>856</v>
      </c>
      <c r="J240" s="972"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2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25">
      <c r="A242" s="733"/>
      <c r="B242" s="732"/>
      <c r="C242" s="744"/>
      <c r="D242" s="744"/>
      <c r="E242" s="744"/>
      <c r="F242" s="744"/>
      <c r="G242" s="191" t="s">
        <v>1003</v>
      </c>
      <c r="H242" s="744"/>
      <c r="I242" s="744"/>
      <c r="J242" s="769"/>
      <c r="K242" s="769" t="s">
        <v>408</v>
      </c>
      <c r="L242" s="769" t="s">
        <v>409</v>
      </c>
      <c r="M242" s="769" t="s">
        <v>411</v>
      </c>
      <c r="N242" s="769" t="s">
        <v>412</v>
      </c>
      <c r="O242" s="769" t="s">
        <v>413</v>
      </c>
      <c r="P242" s="769" t="s">
        <v>415</v>
      </c>
      <c r="Q242" s="769" t="s">
        <v>951</v>
      </c>
      <c r="R242" s="769" t="s">
        <v>952</v>
      </c>
      <c r="S242" s="769"/>
      <c r="T242" s="769"/>
      <c r="U242" s="769"/>
      <c r="V242" s="865"/>
      <c r="W242" s="739"/>
      <c r="X242" s="734"/>
    </row>
    <row r="243" spans="1:24" s="731" customFormat="1" x14ac:dyDescent="0.25">
      <c r="A243" s="733"/>
      <c r="B243" s="732"/>
      <c r="C243" s="744"/>
      <c r="D243" s="744"/>
      <c r="E243" s="744"/>
      <c r="F243" s="748"/>
      <c r="G243" s="748"/>
      <c r="H243" s="748"/>
      <c r="I243" s="972"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25">
      <c r="A244" s="733"/>
      <c r="B244" s="732"/>
      <c r="C244" s="744"/>
      <c r="D244" s="744"/>
      <c r="E244" s="744"/>
      <c r="F244" s="748"/>
      <c r="G244" s="748"/>
      <c r="H244" s="748"/>
      <c r="I244" s="972"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25">
      <c r="A245" s="733"/>
      <c r="B245" s="732"/>
      <c r="C245" s="744"/>
      <c r="D245" s="744"/>
      <c r="E245" s="744"/>
      <c r="F245" s="748"/>
      <c r="G245" s="760"/>
      <c r="H245" s="760"/>
      <c r="I245" s="972"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25">
      <c r="A246" s="733"/>
      <c r="B246" s="732"/>
      <c r="C246" s="744"/>
      <c r="D246" s="744"/>
      <c r="E246" s="744"/>
      <c r="F246" s="748"/>
      <c r="G246" s="760"/>
      <c r="H246" s="760"/>
      <c r="I246" s="972"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25">
      <c r="A247" s="733"/>
      <c r="B247" s="732"/>
      <c r="C247" s="744"/>
      <c r="D247" s="744"/>
      <c r="E247" s="744"/>
      <c r="F247" s="748"/>
      <c r="G247" s="760"/>
      <c r="H247" s="760"/>
      <c r="I247" s="972"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25">
      <c r="A248" s="733"/>
      <c r="B248" s="732"/>
      <c r="C248" s="744"/>
      <c r="D248" s="744"/>
      <c r="E248" s="744"/>
      <c r="F248" s="748"/>
      <c r="G248" s="760"/>
      <c r="H248" s="760"/>
      <c r="I248" s="972"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25">
      <c r="A249" s="733"/>
      <c r="B249" s="732"/>
      <c r="C249" s="744"/>
      <c r="D249" s="744"/>
      <c r="E249" s="744"/>
      <c r="F249" s="748"/>
      <c r="G249" s="760"/>
      <c r="H249" s="760"/>
      <c r="I249" s="972"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25">
      <c r="A250" s="733"/>
      <c r="B250" s="732"/>
      <c r="C250" s="744"/>
      <c r="D250" s="744"/>
      <c r="E250" s="744"/>
      <c r="F250" s="748"/>
      <c r="G250" s="760"/>
      <c r="H250" s="760"/>
      <c r="I250" s="972"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25">
      <c r="A251" s="733"/>
      <c r="B251" s="732"/>
      <c r="C251" s="744"/>
      <c r="D251" s="744"/>
      <c r="E251" s="744"/>
      <c r="F251" s="748"/>
      <c r="G251" s="760"/>
      <c r="H251" s="760"/>
      <c r="I251" s="972"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25">
      <c r="A252" s="733"/>
      <c r="B252" s="732"/>
      <c r="C252" s="744"/>
      <c r="D252" s="744"/>
      <c r="E252" s="744"/>
      <c r="F252" s="748"/>
      <c r="G252" s="760"/>
      <c r="H252" s="760"/>
      <c r="I252" s="972"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25">
      <c r="A253" s="733"/>
      <c r="B253" s="732"/>
      <c r="C253" s="744"/>
      <c r="D253" s="744"/>
      <c r="E253" s="744"/>
      <c r="F253" s="748"/>
      <c r="G253" s="760"/>
      <c r="H253" s="760"/>
      <c r="I253" s="972"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25">
      <c r="A254" s="733"/>
      <c r="B254" s="732"/>
      <c r="C254" s="744"/>
      <c r="D254" s="744"/>
      <c r="E254" s="744"/>
      <c r="F254" s="748"/>
      <c r="G254" s="760"/>
      <c r="H254" s="760"/>
      <c r="I254" s="972"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25">
      <c r="A255" s="733"/>
      <c r="B255" s="732"/>
      <c r="C255" s="744"/>
      <c r="D255" s="744"/>
      <c r="E255" s="744"/>
      <c r="F255" s="748"/>
      <c r="G255" s="760"/>
      <c r="H255" s="760"/>
      <c r="I255" s="972"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25">
      <c r="A256" s="733"/>
      <c r="B256" s="732"/>
      <c r="C256" s="744"/>
      <c r="D256" s="744"/>
      <c r="E256" s="744"/>
      <c r="F256" s="748"/>
      <c r="G256" s="760"/>
      <c r="H256" s="760"/>
      <c r="I256" s="972"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25">
      <c r="A257" s="733"/>
      <c r="B257" s="732"/>
      <c r="C257" s="744"/>
      <c r="D257" s="744"/>
      <c r="E257" s="744"/>
      <c r="F257" s="748"/>
      <c r="G257" s="760"/>
      <c r="H257" s="760"/>
      <c r="I257" s="972"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25">
      <c r="A258" s="733"/>
      <c r="B258" s="732"/>
      <c r="C258" s="744"/>
      <c r="D258" s="744"/>
      <c r="E258" s="744"/>
      <c r="F258" s="748"/>
      <c r="G258" s="760"/>
      <c r="H258" s="760"/>
      <c r="I258" s="972"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25">
      <c r="A259" s="733"/>
      <c r="B259" s="732"/>
      <c r="C259" s="744"/>
      <c r="D259" s="744"/>
      <c r="E259" s="744"/>
      <c r="F259" s="748"/>
      <c r="G259" s="760"/>
      <c r="H259" s="760"/>
      <c r="I259" s="972"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2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2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2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75" thickBot="1" x14ac:dyDescent="0.3">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2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25">
      <c r="A265" s="733"/>
      <c r="B265" s="732"/>
      <c r="C265" s="753"/>
      <c r="D265" s="753">
        <v>2167.88</v>
      </c>
      <c r="E265" s="753" t="s">
        <v>1</v>
      </c>
      <c r="F265" s="752"/>
      <c r="G265" s="754" t="s">
        <v>998</v>
      </c>
      <c r="H265" s="752"/>
      <c r="I265" s="752"/>
      <c r="J265" s="752"/>
      <c r="K265" s="752"/>
      <c r="L265" s="752"/>
      <c r="M265" s="752"/>
      <c r="N265" s="752"/>
      <c r="O265" s="752"/>
      <c r="P265" s="752"/>
      <c r="Q265" s="752"/>
      <c r="R265" s="752"/>
      <c r="S265" s="751"/>
      <c r="T265" s="278"/>
      <c r="U265" s="773"/>
      <c r="V265" s="773"/>
      <c r="W265" s="739"/>
      <c r="X265" s="734"/>
    </row>
    <row r="266" spans="1:24" x14ac:dyDescent="0.2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2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2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25">
      <c r="A269" s="733"/>
      <c r="B269" s="732"/>
      <c r="C269" s="744"/>
      <c r="D269" s="744"/>
      <c r="E269" s="744"/>
      <c r="F269" s="744"/>
      <c r="G269" s="191"/>
      <c r="H269" s="744"/>
      <c r="I269" s="744"/>
      <c r="J269" s="769" t="s">
        <v>810</v>
      </c>
      <c r="K269" s="769" t="s">
        <v>416</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25">
      <c r="A270" s="733"/>
      <c r="B270" s="732"/>
      <c r="C270" s="744"/>
      <c r="D270" s="744"/>
      <c r="E270" s="744"/>
      <c r="F270" s="744"/>
      <c r="G270" s="874" t="s">
        <v>494</v>
      </c>
      <c r="H270" s="744"/>
      <c r="I270" s="744"/>
      <c r="J270" s="769"/>
      <c r="K270" s="769" t="s">
        <v>494</v>
      </c>
      <c r="L270" s="769" t="s">
        <v>494</v>
      </c>
      <c r="M270" s="769" t="s">
        <v>494</v>
      </c>
      <c r="N270" s="769" t="s">
        <v>494</v>
      </c>
      <c r="O270" s="769" t="s">
        <v>494</v>
      </c>
      <c r="P270" s="769" t="s">
        <v>494</v>
      </c>
      <c r="Q270" s="769" t="s">
        <v>494</v>
      </c>
      <c r="R270" s="769" t="s">
        <v>494</v>
      </c>
      <c r="S270" s="769" t="s">
        <v>494</v>
      </c>
      <c r="T270" s="769" t="s">
        <v>494</v>
      </c>
      <c r="U270" s="769"/>
      <c r="V270" s="875"/>
      <c r="W270" s="739"/>
      <c r="X270" s="734"/>
    </row>
    <row r="271" spans="1:24" s="731" customFormat="1" x14ac:dyDescent="0.25">
      <c r="A271" s="733"/>
      <c r="B271" s="732"/>
      <c r="C271" s="744"/>
      <c r="D271" s="744"/>
      <c r="E271" s="744"/>
      <c r="F271" s="748"/>
      <c r="G271" s="748"/>
      <c r="H271" s="748"/>
      <c r="I271" s="972"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25">
      <c r="A272" s="733"/>
      <c r="B272" s="732"/>
      <c r="C272" s="744"/>
      <c r="D272" s="744"/>
      <c r="E272" s="744"/>
      <c r="F272" s="748"/>
      <c r="G272" s="760"/>
      <c r="H272" s="760"/>
      <c r="I272" s="972"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25">
      <c r="A273" s="733"/>
      <c r="B273" s="732"/>
      <c r="C273" s="744"/>
      <c r="D273" s="744"/>
      <c r="E273" s="744"/>
      <c r="F273" s="748"/>
      <c r="G273" s="760"/>
      <c r="H273" s="760"/>
      <c r="I273" s="972"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25">
      <c r="A274" s="733"/>
      <c r="B274" s="732"/>
      <c r="C274" s="744"/>
      <c r="D274" s="744"/>
      <c r="E274" s="744"/>
      <c r="F274" s="748"/>
      <c r="G274" s="760"/>
      <c r="H274" s="760"/>
      <c r="I274" s="972"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25">
      <c r="A275" s="733"/>
      <c r="B275" s="732"/>
      <c r="C275" s="744"/>
      <c r="D275" s="744"/>
      <c r="E275" s="744"/>
      <c r="F275" s="748"/>
      <c r="G275" s="760"/>
      <c r="H275" s="760"/>
      <c r="I275" s="972"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25">
      <c r="A276" s="733"/>
      <c r="B276" s="732"/>
      <c r="C276" s="744"/>
      <c r="D276" s="744"/>
      <c r="E276" s="744"/>
      <c r="F276" s="748"/>
      <c r="G276" s="760"/>
      <c r="H276" s="760"/>
      <c r="I276" s="972"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25">
      <c r="A277" s="733"/>
      <c r="B277" s="732"/>
      <c r="C277" s="744"/>
      <c r="D277" s="744"/>
      <c r="E277" s="744"/>
      <c r="F277" s="748"/>
      <c r="G277" s="760"/>
      <c r="H277" s="760"/>
      <c r="I277" s="972"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25">
      <c r="A278" s="733"/>
      <c r="B278" s="732"/>
      <c r="C278" s="744"/>
      <c r="D278" s="744"/>
      <c r="E278" s="744"/>
      <c r="F278" s="748"/>
      <c r="G278" s="760"/>
      <c r="H278" s="760"/>
      <c r="I278" s="972"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25">
      <c r="A279" s="733"/>
      <c r="B279" s="732"/>
      <c r="C279" s="744"/>
      <c r="D279" s="744"/>
      <c r="E279" s="744"/>
      <c r="F279" s="748"/>
      <c r="G279" s="760"/>
      <c r="H279" s="760"/>
      <c r="I279" s="972"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25">
      <c r="A280" s="733"/>
      <c r="B280" s="732"/>
      <c r="C280" s="744"/>
      <c r="D280" s="744"/>
      <c r="E280" s="744"/>
      <c r="F280" s="748"/>
      <c r="G280" s="760"/>
      <c r="H280" s="760"/>
      <c r="I280" s="972"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25">
      <c r="A281" s="733"/>
      <c r="B281" s="732"/>
      <c r="C281" s="744"/>
      <c r="D281" s="744"/>
      <c r="E281" s="744"/>
      <c r="F281" s="748"/>
      <c r="G281" s="760"/>
      <c r="H281" s="760"/>
      <c r="I281" s="972"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25">
      <c r="A282" s="733"/>
      <c r="B282" s="732"/>
      <c r="C282" s="744"/>
      <c r="D282" s="744"/>
      <c r="E282" s="744"/>
      <c r="F282" s="748"/>
      <c r="G282" s="760"/>
      <c r="H282" s="760"/>
      <c r="I282" s="972"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25">
      <c r="A283" s="733"/>
      <c r="B283" s="732"/>
      <c r="C283" s="744"/>
      <c r="D283" s="744"/>
      <c r="E283" s="744"/>
      <c r="F283" s="748"/>
      <c r="G283" s="760"/>
      <c r="H283" s="760"/>
      <c r="I283" s="972"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25">
      <c r="A284" s="733"/>
      <c r="B284" s="732"/>
      <c r="C284" s="744"/>
      <c r="D284" s="744"/>
      <c r="E284" s="744"/>
      <c r="F284" s="748"/>
      <c r="G284" s="760"/>
      <c r="H284" s="760"/>
      <c r="I284" s="972"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25">
      <c r="A285" s="733"/>
      <c r="B285" s="732"/>
      <c r="C285" s="744"/>
      <c r="D285" s="744"/>
      <c r="E285" s="744"/>
      <c r="F285" s="748"/>
      <c r="G285" s="760"/>
      <c r="H285" s="760"/>
      <c r="I285" s="972"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25">
      <c r="A286" s="733"/>
      <c r="B286" s="732"/>
      <c r="C286" s="744"/>
      <c r="D286" s="744"/>
      <c r="E286" s="744"/>
      <c r="F286" s="748"/>
      <c r="G286" s="760"/>
      <c r="H286" s="760"/>
      <c r="I286" s="972"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25">
      <c r="A287" s="733"/>
      <c r="B287" s="732"/>
      <c r="C287" s="744"/>
      <c r="D287" s="744"/>
      <c r="E287" s="744"/>
      <c r="F287" s="748"/>
      <c r="G287" s="760"/>
      <c r="H287" s="760"/>
      <c r="I287" s="972"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2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3.15" customHeight="1" x14ac:dyDescent="0.25">
      <c r="A289" s="137"/>
      <c r="B289" s="127"/>
      <c r="C289" s="109"/>
      <c r="D289" s="109"/>
      <c r="E289" s="109"/>
      <c r="F289" s="744"/>
      <c r="G289" s="880" t="s">
        <v>1007</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3.15" customHeight="1" x14ac:dyDescent="0.25">
      <c r="A290" s="137"/>
      <c r="B290" s="127"/>
      <c r="C290" s="109"/>
      <c r="D290" s="109"/>
      <c r="E290" s="109"/>
      <c r="F290" s="111"/>
      <c r="G290" s="208"/>
      <c r="H290" s="209"/>
      <c r="J290" s="171" t="s">
        <v>1006</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3.15" customHeight="1" x14ac:dyDescent="0.2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3.15" customHeight="1" x14ac:dyDescent="0.25">
      <c r="A292" s="137"/>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25">
      <c r="A294" s="733"/>
      <c r="B294" s="732"/>
      <c r="C294" s="744"/>
      <c r="D294" s="744"/>
      <c r="E294" s="744"/>
      <c r="F294" s="744"/>
      <c r="G294" s="192" t="s">
        <v>1012</v>
      </c>
      <c r="H294" s="744"/>
      <c r="I294" s="744"/>
      <c r="J294" s="744"/>
      <c r="K294" s="744"/>
      <c r="L294" s="855"/>
      <c r="M294" s="855"/>
      <c r="N294" s="855"/>
      <c r="O294" s="855"/>
      <c r="P294" s="855"/>
      <c r="Q294" s="855"/>
      <c r="R294" s="855"/>
      <c r="S294" s="855"/>
      <c r="T294" s="855"/>
      <c r="U294" s="855"/>
      <c r="V294" s="855"/>
      <c r="W294" s="739"/>
      <c r="X294" s="734"/>
    </row>
    <row r="295" spans="1:54" x14ac:dyDescent="0.2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25">
      <c r="A296" s="733"/>
      <c r="B296" s="732"/>
      <c r="C296" s="744"/>
      <c r="D296" s="744"/>
      <c r="E296" s="744"/>
      <c r="F296" s="748"/>
      <c r="G296" s="748"/>
      <c r="H296" s="748"/>
      <c r="I296" s="972" t="str">
        <f>G21</f>
        <v>b</v>
      </c>
      <c r="J296" s="385">
        <v>0.1</v>
      </c>
      <c r="L296" s="767"/>
      <c r="M296" s="767"/>
      <c r="N296" s="767"/>
      <c r="O296" s="767"/>
      <c r="P296" s="767"/>
      <c r="Q296" s="767"/>
      <c r="R296" s="767"/>
      <c r="S296" s="767"/>
      <c r="T296" s="767"/>
      <c r="U296" s="767"/>
      <c r="V296" s="740"/>
      <c r="W296" s="739"/>
      <c r="X296" s="734"/>
    </row>
    <row r="297" spans="1:54" s="731" customFormat="1" x14ac:dyDescent="0.25">
      <c r="A297" s="733"/>
      <c r="B297" s="732"/>
      <c r="C297" s="744"/>
      <c r="D297" s="744"/>
      <c r="E297" s="744"/>
      <c r="F297" s="748"/>
      <c r="G297" s="760"/>
      <c r="H297" s="760"/>
      <c r="I297" s="972"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25">
      <c r="A298" s="733"/>
      <c r="B298" s="732"/>
      <c r="C298" s="744"/>
      <c r="D298" s="744"/>
      <c r="E298" s="744"/>
      <c r="F298" s="748"/>
      <c r="G298" s="760"/>
      <c r="H298" s="760"/>
      <c r="I298" s="972" t="str">
        <f t="shared" si="158"/>
        <v>f</v>
      </c>
      <c r="J298" s="385">
        <v>0.1</v>
      </c>
      <c r="L298" s="761"/>
      <c r="M298" s="761"/>
      <c r="N298" s="761"/>
      <c r="O298" s="761"/>
      <c r="P298" s="761"/>
      <c r="Q298" s="761"/>
      <c r="R298" s="761"/>
      <c r="S298" s="761"/>
      <c r="T298" s="761"/>
      <c r="U298" s="761"/>
      <c r="V298" s="740"/>
      <c r="W298" s="739"/>
      <c r="X298" s="734"/>
    </row>
    <row r="299" spans="1:54" s="731" customFormat="1" x14ac:dyDescent="0.25">
      <c r="A299" s="733"/>
      <c r="B299" s="732"/>
      <c r="C299" s="744"/>
      <c r="D299" s="744"/>
      <c r="E299" s="744"/>
      <c r="F299" s="748"/>
      <c r="G299" s="760"/>
      <c r="H299" s="760"/>
      <c r="I299" s="972" t="str">
        <f t="shared" si="158"/>
        <v>h</v>
      </c>
      <c r="J299" s="385">
        <v>0.1</v>
      </c>
      <c r="L299" s="761"/>
      <c r="M299" s="761"/>
      <c r="N299" s="761"/>
      <c r="O299" s="761"/>
      <c r="P299" s="761"/>
      <c r="Q299" s="761"/>
      <c r="R299" s="761"/>
      <c r="S299" s="761"/>
      <c r="T299" s="761"/>
      <c r="U299" s="761"/>
      <c r="V299" s="740"/>
      <c r="W299" s="739"/>
      <c r="X299" s="734"/>
    </row>
    <row r="300" spans="1:54" s="731" customFormat="1" x14ac:dyDescent="0.25">
      <c r="A300" s="733"/>
      <c r="B300" s="732"/>
      <c r="C300" s="744"/>
      <c r="D300" s="744"/>
      <c r="E300" s="744"/>
      <c r="F300" s="748"/>
      <c r="G300" s="760"/>
      <c r="H300" s="760"/>
      <c r="I300" s="972" t="str">
        <f t="shared" si="158"/>
        <v>i</v>
      </c>
      <c r="J300" s="385">
        <v>0.1</v>
      </c>
      <c r="L300" s="761"/>
      <c r="M300" s="761"/>
      <c r="N300" s="761"/>
      <c r="O300" s="761"/>
      <c r="P300" s="761"/>
      <c r="Q300" s="761"/>
      <c r="R300" s="761"/>
      <c r="S300" s="761"/>
      <c r="T300" s="761"/>
      <c r="U300" s="761"/>
      <c r="V300" s="740"/>
      <c r="W300" s="739"/>
      <c r="X300" s="734"/>
    </row>
    <row r="301" spans="1:54" s="731" customFormat="1" x14ac:dyDescent="0.25">
      <c r="A301" s="733"/>
      <c r="B301" s="732"/>
      <c r="C301" s="744"/>
      <c r="D301" s="744"/>
      <c r="E301" s="744"/>
      <c r="F301" s="748"/>
      <c r="G301" s="760"/>
      <c r="H301" s="760"/>
      <c r="I301" s="972" t="str">
        <f t="shared" si="158"/>
        <v>k</v>
      </c>
      <c r="J301" s="385">
        <v>0.1</v>
      </c>
      <c r="L301" s="761"/>
      <c r="M301" s="761"/>
      <c r="N301" s="761"/>
      <c r="O301" s="761"/>
      <c r="P301" s="761"/>
      <c r="Q301" s="761"/>
      <c r="R301" s="761"/>
      <c r="S301" s="761"/>
      <c r="T301" s="761"/>
      <c r="U301" s="761"/>
      <c r="V301" s="740"/>
      <c r="W301" s="739"/>
      <c r="X301" s="734"/>
    </row>
    <row r="302" spans="1:54" s="731" customFormat="1" x14ac:dyDescent="0.25">
      <c r="A302" s="733"/>
      <c r="B302" s="732"/>
      <c r="C302" s="744"/>
      <c r="D302" s="744"/>
      <c r="E302" s="744"/>
      <c r="F302" s="748"/>
      <c r="G302" s="760"/>
      <c r="H302" s="760"/>
      <c r="I302" s="972" t="str">
        <f t="shared" si="158"/>
        <v>l</v>
      </c>
      <c r="J302" s="385">
        <v>0.1</v>
      </c>
      <c r="L302" s="761"/>
      <c r="M302" s="761"/>
      <c r="N302" s="761"/>
      <c r="O302" s="761"/>
      <c r="P302" s="761"/>
      <c r="Q302" s="761"/>
      <c r="R302" s="761"/>
      <c r="S302" s="761"/>
      <c r="T302" s="761"/>
      <c r="U302" s="761"/>
      <c r="V302" s="740"/>
      <c r="W302" s="739"/>
      <c r="X302" s="734"/>
    </row>
    <row r="303" spans="1:54" s="731" customFormat="1" x14ac:dyDescent="0.25">
      <c r="A303" s="733"/>
      <c r="B303" s="732"/>
      <c r="C303" s="744"/>
      <c r="D303" s="744"/>
      <c r="E303" s="744"/>
      <c r="F303" s="748"/>
      <c r="G303" s="760"/>
      <c r="H303" s="760"/>
      <c r="I303" s="972" t="str">
        <f t="shared" si="158"/>
        <v>o</v>
      </c>
      <c r="J303" s="385">
        <v>0.1</v>
      </c>
      <c r="L303" s="761"/>
      <c r="M303" s="761"/>
      <c r="N303" s="761"/>
      <c r="O303" s="761"/>
      <c r="P303" s="761"/>
      <c r="Q303" s="761"/>
      <c r="R303" s="761"/>
      <c r="S303" s="761"/>
      <c r="T303" s="761"/>
      <c r="U303" s="761"/>
      <c r="V303" s="740"/>
      <c r="W303" s="739"/>
      <c r="X303" s="734"/>
    </row>
    <row r="304" spans="1:54" s="731" customFormat="1" x14ac:dyDescent="0.25">
      <c r="A304" s="733"/>
      <c r="B304" s="732"/>
      <c r="C304" s="744"/>
      <c r="D304" s="744"/>
      <c r="E304" s="744"/>
      <c r="F304" s="748"/>
      <c r="G304" s="760"/>
      <c r="H304" s="760"/>
      <c r="I304" s="972" t="str">
        <f t="shared" si="158"/>
        <v>od</v>
      </c>
      <c r="J304" s="385">
        <v>0.1</v>
      </c>
      <c r="L304" s="761"/>
      <c r="M304" s="761"/>
      <c r="N304" s="761"/>
      <c r="O304" s="761"/>
      <c r="P304" s="761"/>
      <c r="Q304" s="761"/>
      <c r="R304" s="761"/>
      <c r="S304" s="761"/>
      <c r="T304" s="761"/>
      <c r="U304" s="761"/>
      <c r="V304" s="740"/>
      <c r="W304" s="739"/>
      <c r="X304" s="734"/>
    </row>
    <row r="305" spans="1:24" s="731" customFormat="1" x14ac:dyDescent="0.25">
      <c r="A305" s="733"/>
      <c r="B305" s="732"/>
      <c r="C305" s="744"/>
      <c r="D305" s="744"/>
      <c r="E305" s="744"/>
      <c r="F305" s="748"/>
      <c r="G305" s="760"/>
      <c r="H305" s="760"/>
      <c r="I305" s="972" t="str">
        <f t="shared" si="158"/>
        <v>of</v>
      </c>
      <c r="J305" s="385">
        <v>0.1</v>
      </c>
      <c r="L305" s="761"/>
      <c r="M305" s="761"/>
      <c r="N305" s="761"/>
      <c r="O305" s="761"/>
      <c r="P305" s="761"/>
      <c r="Q305" s="761"/>
      <c r="R305" s="761"/>
      <c r="S305" s="761"/>
      <c r="T305" s="761"/>
      <c r="U305" s="761"/>
      <c r="V305" s="740"/>
      <c r="W305" s="739"/>
      <c r="X305" s="734"/>
    </row>
    <row r="306" spans="1:24" s="731" customFormat="1" x14ac:dyDescent="0.25">
      <c r="A306" s="733"/>
      <c r="B306" s="732"/>
      <c r="C306" s="744"/>
      <c r="D306" s="744"/>
      <c r="E306" s="744"/>
      <c r="F306" s="748"/>
      <c r="G306" s="760"/>
      <c r="H306" s="760"/>
      <c r="I306" s="972" t="str">
        <f t="shared" si="158"/>
        <v>r</v>
      </c>
      <c r="J306" s="385">
        <v>0.1</v>
      </c>
      <c r="L306" s="761"/>
      <c r="M306" s="761"/>
      <c r="N306" s="761"/>
      <c r="O306" s="761"/>
      <c r="P306" s="761"/>
      <c r="Q306" s="761"/>
      <c r="R306" s="761"/>
      <c r="S306" s="761"/>
      <c r="T306" s="761"/>
      <c r="U306" s="761"/>
      <c r="V306" s="740"/>
      <c r="W306" s="739"/>
      <c r="X306" s="734"/>
    </row>
    <row r="307" spans="1:24" s="731" customFormat="1" x14ac:dyDescent="0.25">
      <c r="A307" s="733"/>
      <c r="B307" s="732"/>
      <c r="C307" s="744"/>
      <c r="D307" s="744"/>
      <c r="E307" s="744"/>
      <c r="F307" s="748"/>
      <c r="G307" s="760"/>
      <c r="H307" s="760"/>
      <c r="I307" s="972" t="str">
        <f t="shared" si="158"/>
        <v>rd</v>
      </c>
      <c r="J307" s="385">
        <v>0.1</v>
      </c>
      <c r="L307" s="761"/>
      <c r="M307" s="761"/>
      <c r="N307" s="761"/>
      <c r="O307" s="761"/>
      <c r="P307" s="761"/>
      <c r="Q307" s="761"/>
      <c r="R307" s="761"/>
      <c r="S307" s="761"/>
      <c r="T307" s="761"/>
      <c r="U307" s="761"/>
      <c r="V307" s="740"/>
      <c r="W307" s="739"/>
      <c r="X307" s="734"/>
    </row>
    <row r="308" spans="1:24" s="731" customFormat="1" x14ac:dyDescent="0.25">
      <c r="A308" s="733"/>
      <c r="B308" s="732"/>
      <c r="C308" s="744"/>
      <c r="D308" s="744"/>
      <c r="E308" s="744"/>
      <c r="F308" s="748"/>
      <c r="G308" s="760"/>
      <c r="H308" s="760"/>
      <c r="I308" s="972" t="str">
        <f t="shared" si="158"/>
        <v>v</v>
      </c>
      <c r="J308" s="385">
        <v>0.1</v>
      </c>
      <c r="L308" s="761"/>
      <c r="M308" s="761"/>
      <c r="N308" s="761"/>
      <c r="O308" s="761"/>
      <c r="P308" s="761"/>
      <c r="Q308" s="761"/>
      <c r="R308" s="761"/>
      <c r="S308" s="761"/>
      <c r="T308" s="761"/>
      <c r="U308" s="761"/>
      <c r="V308" s="740"/>
      <c r="W308" s="739"/>
      <c r="X308" s="734"/>
    </row>
    <row r="309" spans="1:24" s="731" customFormat="1" x14ac:dyDescent="0.25">
      <c r="A309" s="733"/>
      <c r="B309" s="732"/>
      <c r="C309" s="744"/>
      <c r="D309" s="744"/>
      <c r="E309" s="744"/>
      <c r="F309" s="748"/>
      <c r="G309" s="760"/>
      <c r="H309" s="760"/>
      <c r="I309" s="972" t="str">
        <f t="shared" si="158"/>
        <v>w</v>
      </c>
      <c r="J309" s="385">
        <v>0.1</v>
      </c>
      <c r="L309" s="761"/>
      <c r="M309" s="761"/>
      <c r="N309" s="761"/>
      <c r="O309" s="761"/>
      <c r="P309" s="761"/>
      <c r="Q309" s="761"/>
      <c r="R309" s="761"/>
      <c r="S309" s="761"/>
      <c r="T309" s="761"/>
      <c r="U309" s="761"/>
      <c r="V309" s="740"/>
      <c r="W309" s="739"/>
      <c r="X309" s="734"/>
    </row>
    <row r="310" spans="1:24" s="731" customFormat="1" x14ac:dyDescent="0.25">
      <c r="A310" s="733"/>
      <c r="B310" s="732"/>
      <c r="C310" s="744"/>
      <c r="D310" s="744"/>
      <c r="E310" s="744"/>
      <c r="F310" s="748"/>
      <c r="G310" s="760"/>
      <c r="H310" s="760"/>
      <c r="I310" s="972" t="str">
        <f t="shared" si="158"/>
        <v>wd</v>
      </c>
      <c r="J310" s="385">
        <v>0.1</v>
      </c>
      <c r="L310" s="761"/>
      <c r="M310" s="761"/>
      <c r="N310" s="761"/>
      <c r="O310" s="761"/>
      <c r="P310" s="761"/>
      <c r="Q310" s="761"/>
      <c r="R310" s="761"/>
      <c r="S310" s="761"/>
      <c r="T310" s="761"/>
      <c r="U310" s="761"/>
      <c r="V310" s="740"/>
      <c r="W310" s="739"/>
      <c r="X310" s="734"/>
    </row>
    <row r="311" spans="1:24" s="731" customFormat="1" x14ac:dyDescent="0.25">
      <c r="A311" s="733"/>
      <c r="B311" s="732"/>
      <c r="C311" s="744"/>
      <c r="D311" s="744"/>
      <c r="E311" s="744"/>
      <c r="F311" s="748"/>
      <c r="G311" s="760"/>
      <c r="H311" s="760"/>
      <c r="I311" s="972" t="str">
        <f t="shared" si="158"/>
        <v>z</v>
      </c>
      <c r="J311" s="385">
        <v>0.1</v>
      </c>
      <c r="L311" s="761"/>
      <c r="M311" s="761"/>
      <c r="N311" s="761"/>
      <c r="O311" s="761"/>
      <c r="P311" s="761"/>
      <c r="Q311" s="761"/>
      <c r="R311" s="761"/>
      <c r="S311" s="761"/>
      <c r="T311" s="761"/>
      <c r="U311" s="761"/>
      <c r="V311" s="740"/>
      <c r="W311" s="739"/>
      <c r="X311" s="734"/>
    </row>
    <row r="312" spans="1:24" s="731" customFormat="1" x14ac:dyDescent="0.25">
      <c r="A312" s="733"/>
      <c r="B312" s="732"/>
      <c r="C312" s="744"/>
      <c r="D312" s="744"/>
      <c r="E312" s="744"/>
      <c r="F312" s="748"/>
      <c r="G312" s="760"/>
      <c r="H312" s="760"/>
      <c r="I312" s="972" t="str">
        <f t="shared" si="158"/>
        <v>zd</v>
      </c>
      <c r="J312" s="385">
        <v>0.1</v>
      </c>
      <c r="L312" s="761"/>
      <c r="M312" s="761"/>
      <c r="N312" s="761"/>
      <c r="O312" s="761"/>
      <c r="P312" s="761"/>
      <c r="Q312" s="761"/>
      <c r="R312" s="761"/>
      <c r="S312" s="761"/>
      <c r="T312" s="761"/>
      <c r="U312" s="761"/>
      <c r="V312" s="740"/>
      <c r="W312" s="739"/>
      <c r="X312" s="734"/>
    </row>
    <row r="313" spans="1:24" x14ac:dyDescent="0.2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2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2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2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75" thickBot="1" x14ac:dyDescent="0.3">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2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25">
      <c r="A319" s="733"/>
      <c r="B319" s="732"/>
      <c r="C319" s="753"/>
      <c r="D319" s="753">
        <v>0</v>
      </c>
      <c r="E319" s="753" t="s">
        <v>1</v>
      </c>
      <c r="F319" s="752"/>
      <c r="G319" s="754" t="s">
        <v>999</v>
      </c>
      <c r="H319" s="752"/>
      <c r="I319" s="752"/>
      <c r="J319" s="752"/>
      <c r="K319" s="752"/>
      <c r="L319" s="752"/>
      <c r="M319" s="752"/>
      <c r="O319" s="752"/>
      <c r="P319" s="752"/>
      <c r="Q319" s="752"/>
      <c r="R319" s="752"/>
      <c r="S319" s="751"/>
      <c r="T319" s="278"/>
      <c r="U319" s="773"/>
      <c r="V319" s="773"/>
      <c r="W319" s="739"/>
      <c r="X319" s="734"/>
    </row>
    <row r="320" spans="1:24" x14ac:dyDescent="0.25">
      <c r="A320" s="733"/>
      <c r="B320" s="732"/>
      <c r="C320" s="753"/>
      <c r="D320" s="753" t="b">
        <f>OR(ISNA(VLOOKUP(G319,Index_Table_Names,1,FALSE)),G319="")</f>
        <v>0</v>
      </c>
      <c r="E320" s="744"/>
      <c r="F320" s="752"/>
      <c r="G320" s="752" t="s">
        <v>997</v>
      </c>
      <c r="H320" s="278"/>
      <c r="I320" s="752"/>
      <c r="J320" s="752"/>
      <c r="L320" s="752"/>
      <c r="M320" s="752"/>
      <c r="O320" s="752"/>
      <c r="P320" s="752"/>
      <c r="Q320" s="752"/>
      <c r="R320" s="752"/>
      <c r="S320" s="751"/>
      <c r="T320" s="774"/>
      <c r="U320" s="773"/>
      <c r="V320" s="773"/>
      <c r="W320" s="739"/>
      <c r="X320" s="734"/>
    </row>
    <row r="321" spans="1:24" x14ac:dyDescent="0.2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2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25">
      <c r="A323" s="733"/>
      <c r="B323" s="732"/>
      <c r="C323" s="744"/>
      <c r="D323" s="744"/>
      <c r="E323" s="744"/>
      <c r="F323" s="744"/>
      <c r="G323" s="192" t="s">
        <v>1017</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25">
      <c r="A324" s="733"/>
      <c r="B324" s="732"/>
      <c r="C324" s="744"/>
      <c r="D324" s="744"/>
      <c r="E324" s="744"/>
      <c r="F324" s="744"/>
      <c r="G324" s="192"/>
      <c r="H324" s="744"/>
      <c r="I324" s="744"/>
      <c r="J324" s="744"/>
      <c r="K324" s="769" t="s">
        <v>416</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25">
      <c r="A325" s="733"/>
      <c r="B325" s="732"/>
      <c r="C325" s="744"/>
      <c r="D325" s="753"/>
      <c r="E325" s="744"/>
      <c r="F325" s="752"/>
      <c r="G325" s="776"/>
      <c r="H325" s="278"/>
      <c r="I325" s="752"/>
      <c r="J325" s="973"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25">
      <c r="A326" s="733"/>
      <c r="B326" s="732"/>
      <c r="C326" s="744"/>
      <c r="D326" s="753"/>
      <c r="E326" s="744"/>
      <c r="F326" s="752"/>
      <c r="G326" s="776"/>
      <c r="H326" s="278"/>
      <c r="I326" s="752"/>
      <c r="J326" s="973"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25">
      <c r="A327" s="733"/>
      <c r="B327" s="732"/>
      <c r="C327" s="744"/>
      <c r="D327" s="753"/>
      <c r="E327" s="744"/>
      <c r="F327" s="752"/>
      <c r="G327" s="776"/>
      <c r="H327" s="278"/>
      <c r="I327" s="752"/>
      <c r="J327" s="973"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25">
      <c r="A328" s="733"/>
      <c r="B328" s="732"/>
      <c r="C328" s="744"/>
      <c r="D328" s="753"/>
      <c r="E328" s="744"/>
      <c r="F328" s="752"/>
      <c r="G328" s="776"/>
      <c r="H328" s="278"/>
      <c r="I328" s="752"/>
      <c r="J328" s="973"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25">
      <c r="A329" s="733"/>
      <c r="B329" s="732"/>
      <c r="C329" s="744"/>
      <c r="D329" s="753"/>
      <c r="E329" s="744"/>
      <c r="F329" s="752"/>
      <c r="G329" s="776"/>
      <c r="H329" s="278"/>
      <c r="I329" s="752"/>
      <c r="J329" s="973"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25">
      <c r="A330" s="733"/>
      <c r="B330" s="732"/>
      <c r="C330" s="744"/>
      <c r="D330" s="753"/>
      <c r="E330" s="744"/>
      <c r="F330" s="752"/>
      <c r="G330" s="776"/>
      <c r="H330" s="278"/>
      <c r="I330" s="752"/>
      <c r="J330" s="973"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25">
      <c r="A331" s="733"/>
      <c r="B331" s="732"/>
      <c r="C331" s="744"/>
      <c r="D331" s="753"/>
      <c r="E331" s="744"/>
      <c r="F331" s="752"/>
      <c r="G331" s="776"/>
      <c r="H331" s="278"/>
      <c r="I331" s="752"/>
      <c r="J331" s="973"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25">
      <c r="A332" s="733"/>
      <c r="B332" s="732"/>
      <c r="C332" s="744"/>
      <c r="D332" s="753"/>
      <c r="E332" s="744"/>
      <c r="F332" s="752"/>
      <c r="G332" s="776"/>
      <c r="H332" s="278"/>
      <c r="I332" s="752"/>
      <c r="J332" s="973"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25">
      <c r="A333" s="733"/>
      <c r="B333" s="732"/>
      <c r="C333" s="744"/>
      <c r="D333" s="753"/>
      <c r="E333" s="744"/>
      <c r="F333" s="752"/>
      <c r="G333" s="776"/>
      <c r="H333" s="278"/>
      <c r="I333" s="752"/>
      <c r="J333" s="973"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25">
      <c r="A334" s="733"/>
      <c r="B334" s="732"/>
      <c r="C334" s="744"/>
      <c r="D334" s="753"/>
      <c r="E334" s="744"/>
      <c r="F334" s="752"/>
      <c r="G334" s="776"/>
      <c r="H334" s="278"/>
      <c r="I334" s="752"/>
      <c r="J334" s="973"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25">
      <c r="A335" s="733"/>
      <c r="B335" s="732"/>
      <c r="C335" s="744"/>
      <c r="D335" s="753"/>
      <c r="E335" s="744"/>
      <c r="F335" s="752"/>
      <c r="G335" s="776"/>
      <c r="H335" s="278"/>
      <c r="I335" s="752"/>
      <c r="J335" s="973"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25">
      <c r="A336" s="733"/>
      <c r="B336" s="732"/>
      <c r="C336" s="744"/>
      <c r="D336" s="753"/>
      <c r="E336" s="744"/>
      <c r="F336" s="752"/>
      <c r="G336" s="776"/>
      <c r="H336" s="278"/>
      <c r="I336" s="752"/>
      <c r="J336" s="973"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25">
      <c r="A337" s="733"/>
      <c r="B337" s="732"/>
      <c r="C337" s="744"/>
      <c r="D337" s="753"/>
      <c r="E337" s="744"/>
      <c r="F337" s="752"/>
      <c r="G337" s="776"/>
      <c r="H337" s="278"/>
      <c r="I337" s="752"/>
      <c r="J337" s="973"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25">
      <c r="A338" s="733"/>
      <c r="B338" s="732"/>
      <c r="C338" s="744"/>
      <c r="D338" s="753"/>
      <c r="E338" s="744"/>
      <c r="F338" s="752"/>
      <c r="G338" s="776"/>
      <c r="H338" s="278"/>
      <c r="I338" s="752"/>
      <c r="J338" s="973"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25">
      <c r="A339" s="733"/>
      <c r="B339" s="732"/>
      <c r="C339" s="744"/>
      <c r="D339" s="753"/>
      <c r="E339" s="744"/>
      <c r="F339" s="752"/>
      <c r="G339" s="776"/>
      <c r="H339" s="278"/>
      <c r="I339" s="752"/>
      <c r="J339" s="973"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25">
      <c r="A340" s="733"/>
      <c r="B340" s="732"/>
      <c r="C340" s="744"/>
      <c r="D340" s="753"/>
      <c r="E340" s="744"/>
      <c r="F340" s="752"/>
      <c r="G340" s="776"/>
      <c r="H340" s="278"/>
      <c r="I340" s="752"/>
      <c r="J340" s="973"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25">
      <c r="A341" s="733"/>
      <c r="B341" s="732"/>
      <c r="C341" s="744"/>
      <c r="D341" s="753"/>
      <c r="E341" s="744"/>
      <c r="F341" s="752"/>
      <c r="G341" s="776"/>
      <c r="H341" s="278"/>
      <c r="I341" s="752"/>
      <c r="J341" s="973"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2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2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2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2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2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2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2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2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2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822</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4" t="s">
        <v>1063</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25">
      <c r="A7" s="237"/>
      <c r="B7" s="238"/>
      <c r="C7" s="248"/>
      <c r="D7" s="248"/>
      <c r="E7" s="248"/>
      <c r="F7" s="248"/>
      <c r="G7" s="248" t="s">
        <v>1064</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2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25">
      <c r="A9" s="237"/>
      <c r="B9" s="238"/>
      <c r="C9" s="248"/>
      <c r="D9" s="248"/>
      <c r="E9" s="248" t="s">
        <v>102</v>
      </c>
      <c r="F9" s="248" t="s">
        <v>881</v>
      </c>
      <c r="G9" s="657" t="s">
        <v>821</v>
      </c>
      <c r="H9" s="657" t="s">
        <v>813</v>
      </c>
      <c r="I9" s="657" t="s">
        <v>814</v>
      </c>
      <c r="J9" s="657" t="s">
        <v>815</v>
      </c>
      <c r="K9" s="657" t="s">
        <v>816</v>
      </c>
      <c r="L9" s="657" t="s">
        <v>817</v>
      </c>
      <c r="M9" s="657" t="s">
        <v>818</v>
      </c>
      <c r="N9" s="657" t="s">
        <v>819</v>
      </c>
      <c r="O9" s="657" t="s">
        <v>820</v>
      </c>
      <c r="P9" s="666"/>
      <c r="Q9" s="666"/>
      <c r="R9" s="666"/>
      <c r="S9" s="666"/>
      <c r="T9" s="666"/>
      <c r="U9" s="666"/>
      <c r="V9" s="666"/>
      <c r="W9" s="666"/>
      <c r="X9" s="666"/>
      <c r="Y9" s="247"/>
      <c r="Z9" s="239"/>
      <c r="AA9" s="239"/>
      <c r="AB9" s="239"/>
    </row>
    <row r="10" spans="1:28" s="77" customFormat="1" outlineLevel="1" x14ac:dyDescent="0.25">
      <c r="A10" s="237"/>
      <c r="B10" s="238"/>
      <c r="C10" s="248"/>
      <c r="D10" s="256"/>
      <c r="E10" s="678" t="s">
        <v>418</v>
      </c>
      <c r="F10" s="926">
        <v>43579</v>
      </c>
      <c r="G10" s="924">
        <f>Crop!dry_seed_start</f>
        <v>43556</v>
      </c>
      <c r="H10" s="924">
        <f>Crop!dry_seed_start</f>
        <v>43556</v>
      </c>
      <c r="I10" s="924">
        <f>Crop!dry_seed_start</f>
        <v>43556</v>
      </c>
      <c r="J10" s="924">
        <f>Crop!dry_seed_start</f>
        <v>43556</v>
      </c>
      <c r="K10" s="924">
        <f>Crop!dry_seed_start</f>
        <v>43556</v>
      </c>
      <c r="L10" s="924">
        <f>Crop!dry_seed_start</f>
        <v>43556</v>
      </c>
      <c r="M10" s="924">
        <f>Crop!dry_seed_start</f>
        <v>43556</v>
      </c>
      <c r="N10" s="924">
        <f>Crop!dry_seed_start</f>
        <v>43556</v>
      </c>
      <c r="O10" s="924">
        <f>Crop!dry_seed_start</f>
        <v>43556</v>
      </c>
      <c r="P10" s="77" t="s">
        <v>1057</v>
      </c>
      <c r="Y10" s="247"/>
      <c r="Z10" s="239"/>
      <c r="AA10" s="239"/>
      <c r="AB10" s="239"/>
    </row>
    <row r="11" spans="1:28" s="77" customFormat="1" outlineLevel="1" x14ac:dyDescent="0.25">
      <c r="A11" s="237"/>
      <c r="B11" s="238"/>
      <c r="C11" s="248"/>
      <c r="D11" s="256"/>
      <c r="E11" s="679" t="s">
        <v>419</v>
      </c>
      <c r="F11" s="925">
        <v>43600</v>
      </c>
      <c r="G11" s="92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1056</v>
      </c>
      <c r="Q11" s="419"/>
      <c r="R11" s="419"/>
      <c r="S11" s="419"/>
      <c r="T11" s="419"/>
      <c r="Y11" s="247"/>
      <c r="Z11" s="239"/>
      <c r="AA11" s="239"/>
      <c r="AB11" s="239"/>
    </row>
    <row r="12" spans="1:28" s="77" customFormat="1" outlineLevel="1" x14ac:dyDescent="0.25">
      <c r="A12" s="237"/>
      <c r="B12" s="238"/>
      <c r="C12" s="248"/>
      <c r="D12" s="256"/>
      <c r="E12" s="679" t="s">
        <v>420</v>
      </c>
      <c r="F12" s="925">
        <v>43628</v>
      </c>
      <c r="G12" s="925">
        <v>43577</v>
      </c>
      <c r="H12" s="925">
        <v>43577</v>
      </c>
      <c r="I12" s="925">
        <v>43577</v>
      </c>
      <c r="J12" s="925">
        <v>43577</v>
      </c>
      <c r="K12" s="925">
        <v>43577</v>
      </c>
      <c r="L12" s="925">
        <v>43577</v>
      </c>
      <c r="M12" s="925">
        <v>43577</v>
      </c>
      <c r="N12" s="925">
        <v>43577</v>
      </c>
      <c r="O12" s="925">
        <v>43577</v>
      </c>
      <c r="P12" s="1" t="s">
        <v>1055</v>
      </c>
      <c r="Q12" s="1"/>
      <c r="R12" s="1"/>
      <c r="S12" s="1"/>
      <c r="T12" s="1"/>
      <c r="Y12" s="247"/>
      <c r="Z12" s="239"/>
      <c r="AA12" s="239"/>
      <c r="AB12" s="239"/>
    </row>
    <row r="13" spans="1:28" s="77" customFormat="1" outlineLevel="1" x14ac:dyDescent="0.25">
      <c r="A13" s="237"/>
      <c r="B13" s="238"/>
      <c r="C13" s="248"/>
      <c r="D13" s="256"/>
      <c r="E13" s="679" t="s">
        <v>421</v>
      </c>
      <c r="F13" s="925">
        <v>43684</v>
      </c>
      <c r="G13" s="2">
        <f t="shared" ref="G13:H13" si="3">H13</f>
        <v>43595</v>
      </c>
      <c r="H13" s="2">
        <f t="shared" si="3"/>
        <v>43595</v>
      </c>
      <c r="I13" s="2">
        <f>J13</f>
        <v>43595</v>
      </c>
      <c r="J13" s="925">
        <v>43595</v>
      </c>
      <c r="K13" s="2">
        <f t="shared" ref="K13:L14" si="4">J13</f>
        <v>43595</v>
      </c>
      <c r="L13" s="2">
        <f>K13</f>
        <v>43595</v>
      </c>
      <c r="M13" s="2">
        <f>J13</f>
        <v>43595</v>
      </c>
      <c r="N13" s="2">
        <f>M13</f>
        <v>43595</v>
      </c>
      <c r="O13" s="2">
        <f>N13</f>
        <v>43595</v>
      </c>
      <c r="P13" s="77" t="s">
        <v>1058</v>
      </c>
      <c r="Y13" s="247"/>
      <c r="Z13" s="239"/>
      <c r="AA13" s="239"/>
      <c r="AB13" s="239"/>
    </row>
    <row r="14" spans="1:28" s="77" customFormat="1" outlineLevel="1" x14ac:dyDescent="0.25">
      <c r="A14" s="237"/>
      <c r="B14" s="238"/>
      <c r="C14" s="248"/>
      <c r="D14" s="256"/>
      <c r="E14" s="679" t="s">
        <v>422</v>
      </c>
      <c r="F14" s="925">
        <v>43733</v>
      </c>
      <c r="G14" s="925">
        <v>43628</v>
      </c>
      <c r="H14" s="2">
        <f t="shared" ref="H14:I14" si="5">G14</f>
        <v>43628</v>
      </c>
      <c r="I14" s="2">
        <f t="shared" si="5"/>
        <v>43628</v>
      </c>
      <c r="J14" s="925">
        <v>43628</v>
      </c>
      <c r="K14" s="2">
        <f t="shared" si="4"/>
        <v>43628</v>
      </c>
      <c r="L14" s="2">
        <f t="shared" si="4"/>
        <v>43628</v>
      </c>
      <c r="M14" s="925">
        <v>43628</v>
      </c>
      <c r="N14" s="2">
        <f>M14</f>
        <v>43628</v>
      </c>
      <c r="O14" s="2">
        <f>N14</f>
        <v>43628</v>
      </c>
      <c r="P14" s="77" t="s">
        <v>1066</v>
      </c>
      <c r="Y14" s="247"/>
      <c r="Z14" s="239"/>
      <c r="AA14" s="239"/>
      <c r="AB14" s="239"/>
    </row>
    <row r="15" spans="1:28" s="77" customFormat="1" outlineLevel="1" x14ac:dyDescent="0.25">
      <c r="A15" s="237"/>
      <c r="B15" s="238"/>
      <c r="C15" s="248"/>
      <c r="D15" s="256"/>
      <c r="E15" s="679" t="s">
        <v>423</v>
      </c>
      <c r="F15" s="925">
        <v>43768</v>
      </c>
      <c r="G15" s="925">
        <v>43697</v>
      </c>
      <c r="H15" s="925">
        <v>43697</v>
      </c>
      <c r="I15" s="925">
        <v>43697</v>
      </c>
      <c r="J15" s="925">
        <v>43697</v>
      </c>
      <c r="K15" s="925">
        <v>43697</v>
      </c>
      <c r="L15" s="925">
        <v>43697</v>
      </c>
      <c r="M15" s="925">
        <v>43697</v>
      </c>
      <c r="N15" s="925">
        <v>43697</v>
      </c>
      <c r="O15" s="925">
        <v>43697</v>
      </c>
      <c r="Y15" s="247"/>
      <c r="Z15" s="239"/>
      <c r="AA15" s="239"/>
      <c r="AB15" s="239"/>
    </row>
    <row r="16" spans="1:28" s="77" customFormat="1" outlineLevel="1" x14ac:dyDescent="0.25">
      <c r="A16" s="237"/>
      <c r="B16" s="238"/>
      <c r="C16" s="248"/>
      <c r="D16" s="256"/>
      <c r="E16" s="679" t="s">
        <v>424</v>
      </c>
      <c r="F16" s="925">
        <v>43796</v>
      </c>
      <c r="G16" s="925">
        <v>43733</v>
      </c>
      <c r="H16" s="925">
        <v>43733</v>
      </c>
      <c r="I16" s="925">
        <v>43733</v>
      </c>
      <c r="J16" s="925">
        <v>43733</v>
      </c>
      <c r="K16" s="925">
        <v>43733</v>
      </c>
      <c r="L16" s="925">
        <v>43733</v>
      </c>
      <c r="M16" s="925">
        <v>43733</v>
      </c>
      <c r="N16" s="925">
        <v>43733</v>
      </c>
      <c r="O16" s="925">
        <v>43733</v>
      </c>
      <c r="Y16" s="247"/>
      <c r="Z16" s="239"/>
      <c r="AA16" s="239"/>
      <c r="AB16" s="239"/>
    </row>
    <row r="17" spans="1:28" s="77" customFormat="1" outlineLevel="1" x14ac:dyDescent="0.25">
      <c r="A17" s="237"/>
      <c r="B17" s="238"/>
      <c r="C17" s="248"/>
      <c r="D17" s="256"/>
      <c r="E17" s="679" t="s">
        <v>425</v>
      </c>
      <c r="F17" s="925">
        <v>43852</v>
      </c>
      <c r="G17" s="925">
        <v>43768</v>
      </c>
      <c r="H17" s="925">
        <v>43768</v>
      </c>
      <c r="I17" s="925">
        <v>43768</v>
      </c>
      <c r="J17" s="925">
        <v>43768</v>
      </c>
      <c r="K17" s="925">
        <v>43768</v>
      </c>
      <c r="L17" s="925">
        <v>43768</v>
      </c>
      <c r="M17" s="925">
        <v>43768</v>
      </c>
      <c r="N17" s="925">
        <v>43768</v>
      </c>
      <c r="O17" s="925">
        <v>43768</v>
      </c>
      <c r="Y17" s="247"/>
      <c r="Z17" s="239"/>
      <c r="AA17" s="239"/>
      <c r="AB17" s="239"/>
    </row>
    <row r="18" spans="1:28" s="77" customFormat="1" outlineLevel="1" x14ac:dyDescent="0.25">
      <c r="A18" s="237"/>
      <c r="B18" s="238"/>
      <c r="C18" s="248"/>
      <c r="D18" s="256"/>
      <c r="E18" s="679" t="s">
        <v>426</v>
      </c>
      <c r="F18" s="925">
        <v>43902</v>
      </c>
      <c r="G18" s="925">
        <v>43796</v>
      </c>
      <c r="H18" s="925">
        <v>43796</v>
      </c>
      <c r="I18" s="925">
        <v>43796</v>
      </c>
      <c r="J18" s="925">
        <v>43796</v>
      </c>
      <c r="K18" s="925">
        <v>43796</v>
      </c>
      <c r="L18" s="925">
        <v>43796</v>
      </c>
      <c r="M18" s="925">
        <v>43796</v>
      </c>
      <c r="N18" s="925">
        <v>43796</v>
      </c>
      <c r="O18" s="925">
        <v>43796</v>
      </c>
      <c r="Y18" s="247"/>
      <c r="Z18" s="239"/>
      <c r="AA18" s="239"/>
      <c r="AB18" s="239"/>
    </row>
    <row r="19" spans="1:28" s="77" customFormat="1" outlineLevel="1" x14ac:dyDescent="0.25">
      <c r="A19" s="237"/>
      <c r="B19" s="238"/>
      <c r="C19" s="248"/>
      <c r="D19" s="256"/>
      <c r="E19" s="680" t="s">
        <v>427</v>
      </c>
      <c r="F19" s="925">
        <v>43930</v>
      </c>
      <c r="G19" s="925">
        <v>43852</v>
      </c>
      <c r="H19" s="925">
        <v>43852</v>
      </c>
      <c r="I19" s="925">
        <v>43852</v>
      </c>
      <c r="J19" s="925">
        <v>43852</v>
      </c>
      <c r="K19" s="925">
        <v>43852</v>
      </c>
      <c r="L19" s="925">
        <v>43852</v>
      </c>
      <c r="M19" s="925">
        <v>43852</v>
      </c>
      <c r="N19" s="925">
        <v>43852</v>
      </c>
      <c r="O19" s="925">
        <v>43852</v>
      </c>
      <c r="Y19" s="247"/>
      <c r="Z19" s="239"/>
      <c r="AA19" s="239"/>
      <c r="AB19" s="239"/>
    </row>
    <row r="20" spans="1:28" s="77" customFormat="1" ht="15" customHeight="1" outlineLevel="1" x14ac:dyDescent="0.25">
      <c r="A20" s="237"/>
      <c r="B20" s="238"/>
      <c r="C20" s="248"/>
      <c r="D20" s="256"/>
      <c r="E20" s="220" t="s">
        <v>428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1065</v>
      </c>
      <c r="Y20" s="247"/>
      <c r="Z20" s="239"/>
      <c r="AA20" s="239"/>
      <c r="AB20" s="239"/>
    </row>
    <row r="21" spans="1:28" s="77" customFormat="1" ht="15" customHeight="1" outlineLevel="1" x14ac:dyDescent="0.25">
      <c r="A21" s="237"/>
      <c r="B21" s="238"/>
      <c r="C21" s="248"/>
      <c r="D21" s="264"/>
      <c r="E21" s="220" t="s">
        <v>1059</v>
      </c>
      <c r="F21" s="92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25">
      <c r="A22" s="237"/>
      <c r="B22" s="238"/>
      <c r="C22" s="248"/>
      <c r="D22" s="264"/>
      <c r="E22" s="746"/>
      <c r="F22" s="731" t="s">
        <v>1062</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25">
      <c r="A29" s="237"/>
      <c r="B29" s="238"/>
      <c r="C29" s="243"/>
      <c r="D29" s="244"/>
      <c r="E29" s="245" t="s">
        <v>823</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25">
      <c r="A31" s="237"/>
      <c r="B31" s="238"/>
      <c r="C31" s="248"/>
      <c r="D31" s="248"/>
      <c r="E31" s="248"/>
      <c r="F31" s="248"/>
      <c r="G31" s="248"/>
      <c r="H31" s="654"/>
      <c r="I31" s="654"/>
      <c r="J31" s="654"/>
      <c r="K31" s="654"/>
      <c r="L31" s="654"/>
      <c r="M31" s="654"/>
      <c r="N31" s="654"/>
      <c r="O31" s="654"/>
      <c r="P31" s="654"/>
      <c r="Q31" s="654"/>
      <c r="R31" s="654"/>
      <c r="S31" s="654"/>
      <c r="T31" s="923"/>
      <c r="U31" s="923"/>
      <c r="V31" s="923"/>
      <c r="W31" s="923"/>
      <c r="X31" s="654"/>
      <c r="Y31" s="247"/>
      <c r="Z31" s="239"/>
      <c r="AA31" s="239"/>
      <c r="AB31" s="239"/>
    </row>
    <row r="32" spans="1:28" s="77" customFormat="1" ht="12" customHeight="1" outlineLevel="1" x14ac:dyDescent="0.25">
      <c r="A32" s="237"/>
      <c r="B32" s="238"/>
      <c r="C32" s="248"/>
      <c r="D32" s="248"/>
      <c r="E32" s="248"/>
      <c r="F32" s="248"/>
      <c r="G32" s="248"/>
      <c r="H32" s="248"/>
      <c r="I32" s="248"/>
      <c r="J32" s="654"/>
      <c r="K32" s="654"/>
      <c r="L32" s="654"/>
      <c r="M32" s="654"/>
      <c r="N32" s="654"/>
      <c r="O32" s="654"/>
      <c r="P32" s="654"/>
      <c r="Q32" s="654"/>
      <c r="R32" s="654"/>
      <c r="S32" s="654"/>
      <c r="T32" s="923"/>
      <c r="U32" s="923"/>
      <c r="V32" s="923"/>
      <c r="W32" s="923"/>
      <c r="X32" s="654"/>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4"/>
      <c r="S33" s="654"/>
      <c r="T33" s="923"/>
      <c r="U33" s="923"/>
      <c r="V33" s="923"/>
      <c r="W33" s="923"/>
      <c r="X33" s="654"/>
      <c r="Y33" s="247"/>
      <c r="Z33" s="239"/>
      <c r="AA33" s="239"/>
      <c r="AB33" s="239"/>
    </row>
    <row r="34" spans="1:28" s="77" customFormat="1" ht="12" customHeight="1" outlineLevel="1" x14ac:dyDescent="0.25">
      <c r="A34" s="237"/>
      <c r="B34" s="238"/>
      <c r="C34" s="248"/>
      <c r="D34" s="248"/>
      <c r="E34" s="248"/>
      <c r="F34" s="248"/>
      <c r="G34" s="248" t="s">
        <v>881</v>
      </c>
      <c r="H34" s="657" t="s">
        <v>821</v>
      </c>
      <c r="I34" s="657" t="s">
        <v>813</v>
      </c>
      <c r="J34" s="657" t="s">
        <v>814</v>
      </c>
      <c r="K34" s="657" t="s">
        <v>815</v>
      </c>
      <c r="L34" s="657" t="s">
        <v>816</v>
      </c>
      <c r="M34" s="657" t="s">
        <v>817</v>
      </c>
      <c r="N34" s="657" t="s">
        <v>818</v>
      </c>
      <c r="O34" s="657" t="s">
        <v>819</v>
      </c>
      <c r="P34" s="657" t="s">
        <v>820</v>
      </c>
      <c r="Q34" s="248"/>
      <c r="R34" s="654"/>
      <c r="S34" s="654"/>
      <c r="T34" s="923"/>
      <c r="U34" s="923"/>
      <c r="V34" s="923"/>
      <c r="W34" s="923"/>
      <c r="X34" s="654"/>
      <c r="Y34" s="247"/>
      <c r="Z34" s="239"/>
      <c r="AA34" s="239"/>
      <c r="AB34" s="239"/>
    </row>
    <row r="35" spans="1:28" s="10" customFormat="1" outlineLevel="1" x14ac:dyDescent="0.2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828</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865</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865</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812</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25">
      <c r="A58" s="237"/>
      <c r="B58" s="238"/>
      <c r="C58" s="248"/>
      <c r="D58" s="248"/>
      <c r="E58" s="248"/>
      <c r="F58" s="663" t="s">
        <v>825</v>
      </c>
      <c r="G58" s="663"/>
      <c r="H58" s="663"/>
      <c r="I58" s="1035" t="s">
        <v>826</v>
      </c>
      <c r="J58" s="1035"/>
      <c r="K58" s="1035"/>
      <c r="L58" s="1035" t="s">
        <v>827</v>
      </c>
      <c r="M58" s="1035"/>
      <c r="N58" s="1035"/>
      <c r="O58" s="652"/>
      <c r="P58" s="652"/>
      <c r="Q58" s="652"/>
      <c r="R58" s="652"/>
      <c r="S58" s="654"/>
      <c r="T58" s="654"/>
      <c r="U58" s="654"/>
      <c r="V58" s="654"/>
      <c r="W58" s="652"/>
      <c r="X58" s="652"/>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25">
      <c r="A60" s="237"/>
      <c r="B60" s="238"/>
      <c r="C60" s="248"/>
      <c r="D60" s="248"/>
      <c r="E60" s="248"/>
      <c r="F60" s="657" t="s">
        <v>821</v>
      </c>
      <c r="G60" s="657" t="s">
        <v>813</v>
      </c>
      <c r="H60" s="657" t="s">
        <v>814</v>
      </c>
      <c r="I60" s="657" t="s">
        <v>815</v>
      </c>
      <c r="J60" s="657" t="s">
        <v>816</v>
      </c>
      <c r="K60" s="657" t="s">
        <v>817</v>
      </c>
      <c r="L60" s="657" t="s">
        <v>818</v>
      </c>
      <c r="M60" s="657" t="s">
        <v>819</v>
      </c>
      <c r="N60" s="657" t="s">
        <v>820</v>
      </c>
      <c r="O60" s="654"/>
      <c r="P60" s="654"/>
      <c r="Q60" s="652"/>
      <c r="R60" s="652"/>
      <c r="S60" s="654"/>
      <c r="T60" s="654"/>
      <c r="U60" s="654"/>
      <c r="V60" s="654"/>
      <c r="W60" s="652"/>
      <c r="X60" s="652"/>
      <c r="Y60" s="247"/>
      <c r="Z60" s="239"/>
      <c r="AA60" s="239"/>
      <c r="AB60" s="239"/>
    </row>
    <row r="61" spans="1:28" s="77" customFormat="1" ht="12" customHeight="1" outlineLevel="1" x14ac:dyDescent="0.25">
      <c r="A61" s="237"/>
      <c r="B61" s="238"/>
      <c r="C61" s="248"/>
      <c r="D61" s="264"/>
      <c r="E61" s="257" t="s">
        <v>829</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843</v>
      </c>
      <c r="R61" s="221"/>
      <c r="S61" s="221"/>
      <c r="T61" s="221"/>
      <c r="U61" s="660"/>
      <c r="V61" s="219"/>
      <c r="W61" s="219"/>
      <c r="X61" s="219"/>
      <c r="Y61" s="247"/>
      <c r="Z61" s="239"/>
      <c r="AA61" s="239"/>
      <c r="AB61" s="239"/>
    </row>
    <row r="62" spans="1:28" s="77" customFormat="1" ht="12" customHeight="1" outlineLevel="1" x14ac:dyDescent="0.25">
      <c r="A62" s="237"/>
      <c r="B62" s="238"/>
      <c r="C62" s="248"/>
      <c r="D62" s="264"/>
      <c r="E62" s="257" t="s">
        <v>830</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25">
      <c r="A63" s="735"/>
      <c r="B63" s="732"/>
      <c r="C63" s="744"/>
      <c r="D63" s="746"/>
      <c r="E63" s="749" t="s">
        <v>831</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25">
      <c r="A64" s="237"/>
      <c r="B64" s="238"/>
      <c r="C64" s="248"/>
      <c r="D64" s="256"/>
      <c r="E64" s="749" t="s">
        <v>832</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1037</v>
      </c>
      <c r="R64" s="219"/>
      <c r="S64" s="219"/>
      <c r="T64" s="219"/>
      <c r="U64" s="659"/>
      <c r="V64" s="219"/>
      <c r="W64" s="219"/>
      <c r="X64" s="220"/>
      <c r="Y64" s="247"/>
      <c r="Z64" s="239"/>
      <c r="AA64" s="239"/>
      <c r="AB64" s="239"/>
    </row>
    <row r="65" spans="1:28" s="77" customFormat="1" outlineLevel="1" x14ac:dyDescent="0.25">
      <c r="A65" s="237"/>
      <c r="B65" s="238"/>
      <c r="C65" s="248"/>
      <c r="D65" s="256"/>
      <c r="E65" s="749" t="s">
        <v>833</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1033</v>
      </c>
      <c r="R65" s="219"/>
      <c r="S65" s="896"/>
      <c r="T65" s="219"/>
      <c r="U65" s="659"/>
      <c r="V65" s="219"/>
      <c r="W65" s="219"/>
      <c r="X65" s="220"/>
      <c r="Y65" s="247"/>
      <c r="Z65" s="239"/>
      <c r="AA65" s="239"/>
      <c r="AB65" s="239"/>
    </row>
    <row r="66" spans="1:28" s="77" customFormat="1" outlineLevel="1" x14ac:dyDescent="0.25">
      <c r="A66" s="237"/>
      <c r="B66" s="238"/>
      <c r="C66" s="248"/>
      <c r="D66" s="256"/>
      <c r="E66" s="749" t="s">
        <v>834</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1031</v>
      </c>
      <c r="R66" s="219"/>
      <c r="S66" s="219"/>
      <c r="T66" s="219"/>
      <c r="Y66" s="247"/>
      <c r="Z66" s="239"/>
      <c r="AA66" s="239"/>
      <c r="AB66" s="239"/>
    </row>
    <row r="67" spans="1:28" s="77" customFormat="1" outlineLevel="1" x14ac:dyDescent="0.25">
      <c r="A67" s="237"/>
      <c r="B67" s="238"/>
      <c r="C67" s="248"/>
      <c r="D67" s="256"/>
      <c r="E67" s="749" t="s">
        <v>835</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25">
      <c r="A68" s="237"/>
      <c r="B68" s="238"/>
      <c r="C68" s="248"/>
      <c r="D68" s="256"/>
      <c r="E68" s="749" t="s">
        <v>836</v>
      </c>
      <c r="F68" s="658">
        <v>43709</v>
      </c>
      <c r="G68" s="658">
        <v>43709</v>
      </c>
      <c r="H68" s="658">
        <v>43709</v>
      </c>
      <c r="I68" s="902">
        <v>43678</v>
      </c>
      <c r="J68" s="902">
        <v>43678</v>
      </c>
      <c r="K68" s="902">
        <v>43678</v>
      </c>
      <c r="L68" s="658">
        <v>43709</v>
      </c>
      <c r="M68" s="658">
        <v>43709</v>
      </c>
      <c r="N68" s="658">
        <v>43709</v>
      </c>
      <c r="P68" s="77" t="s">
        <v>1032</v>
      </c>
      <c r="R68" s="219"/>
      <c r="S68" s="219"/>
      <c r="T68" s="219"/>
      <c r="U68" s="659"/>
      <c r="V68" s="219"/>
      <c r="W68" s="219"/>
      <c r="X68" s="220"/>
      <c r="Y68" s="247"/>
      <c r="Z68" s="239"/>
      <c r="AA68" s="239"/>
      <c r="AB68" s="239"/>
    </row>
    <row r="69" spans="1:28" s="77" customFormat="1" outlineLevel="1" x14ac:dyDescent="0.25">
      <c r="A69" s="237"/>
      <c r="B69" s="238"/>
      <c r="C69" s="248"/>
      <c r="D69" s="256"/>
      <c r="E69" s="749" t="s">
        <v>837</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25">
      <c r="A70" s="237"/>
      <c r="B70" s="238"/>
      <c r="C70" s="248"/>
      <c r="D70" s="256"/>
      <c r="E70" s="749" t="s">
        <v>838</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841</v>
      </c>
      <c r="R70" s="219"/>
      <c r="S70" s="219"/>
      <c r="T70" s="219"/>
      <c r="U70" s="659"/>
      <c r="V70" s="219"/>
      <c r="W70" s="219"/>
      <c r="X70" s="220"/>
      <c r="Y70" s="247"/>
      <c r="Z70" s="239"/>
      <c r="AA70" s="239"/>
      <c r="AB70" s="239"/>
    </row>
    <row r="71" spans="1:28" s="77" customFormat="1" outlineLevel="1" x14ac:dyDescent="0.25">
      <c r="A71" s="237"/>
      <c r="B71" s="238"/>
      <c r="C71" s="248"/>
      <c r="D71" s="256"/>
      <c r="E71" s="749" t="s">
        <v>532</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842</v>
      </c>
      <c r="R71" s="219"/>
      <c r="S71" s="219"/>
      <c r="T71" s="219"/>
      <c r="U71" s="659"/>
      <c r="V71" s="219"/>
      <c r="W71" s="219"/>
      <c r="X71" s="220"/>
      <c r="Y71" s="247"/>
      <c r="Z71" s="239"/>
      <c r="AA71" s="239"/>
      <c r="AB71" s="239"/>
    </row>
    <row r="72" spans="1:28" s="77" customFormat="1" outlineLevel="1" x14ac:dyDescent="0.25">
      <c r="A72" s="237"/>
      <c r="B72" s="238"/>
      <c r="C72" s="248"/>
      <c r="D72" s="256"/>
      <c r="E72" s="749" t="s">
        <v>839</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844</v>
      </c>
      <c r="R72" s="221"/>
      <c r="S72" s="221"/>
      <c r="T72" s="221"/>
      <c r="U72" s="661"/>
      <c r="V72" s="221"/>
      <c r="W72" s="221"/>
      <c r="X72" s="220"/>
      <c r="Y72" s="247"/>
      <c r="Z72" s="239"/>
      <c r="AA72" s="239"/>
      <c r="AB72" s="239"/>
    </row>
    <row r="73" spans="1:28" s="77" customFormat="1" outlineLevel="1" x14ac:dyDescent="0.25">
      <c r="A73" s="237"/>
      <c r="B73" s="238"/>
      <c r="C73" s="248"/>
      <c r="D73" s="256"/>
      <c r="E73" s="749" t="s">
        <v>840</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25">
      <c r="A74" s="237"/>
      <c r="B74" s="238"/>
      <c r="C74" s="248"/>
      <c r="D74" s="264"/>
      <c r="E74" s="749" t="s">
        <v>845</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31"/>
    <col min="22" max="22" width="11.5703125" style="731" customWidth="1"/>
    <col min="23" max="25" width="9.28515625" style="731"/>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2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 outlineLevel="1" x14ac:dyDescent="0.25">
      <c r="A3" s="735"/>
      <c r="B3" s="732"/>
      <c r="C3" s="744"/>
      <c r="D3" s="746"/>
      <c r="E3" s="856" t="s">
        <v>996</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2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2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0999999999999996" customHeight="1" outlineLevel="1" x14ac:dyDescent="0.2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80">
        <v>1</v>
      </c>
      <c r="I17" s="218"/>
      <c r="J17" s="380">
        <v>1</v>
      </c>
      <c r="K17" s="218"/>
      <c r="L17" s="380" t="s">
        <v>432</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80" t="s">
        <v>432</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2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1" t="s">
        <v>394</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9" customHeight="1" outlineLevel="1" x14ac:dyDescent="0.25">
      <c r="A73" s="7"/>
      <c r="B73" s="8"/>
      <c r="C73" s="19"/>
      <c r="D73" s="19"/>
      <c r="E73" s="19"/>
      <c r="F73" s="852" t="s">
        <v>277</v>
      </c>
      <c r="G73" s="852"/>
      <c r="H73" s="770"/>
      <c r="I73" s="850"/>
      <c r="J73" s="770" t="s">
        <v>278</v>
      </c>
      <c r="K73" s="770"/>
      <c r="L73" s="770"/>
      <c r="M73" s="850"/>
      <c r="N73" s="770" t="s">
        <v>395</v>
      </c>
      <c r="O73" s="770"/>
      <c r="P73" s="770"/>
      <c r="Q73" s="850"/>
      <c r="R73" s="770" t="s">
        <v>280</v>
      </c>
      <c r="S73" s="770"/>
      <c r="T73" s="852"/>
      <c r="U73" s="850"/>
      <c r="V73" s="853" t="s">
        <v>281</v>
      </c>
      <c r="W73" s="850"/>
      <c r="X73" s="850"/>
      <c r="Y73" s="850"/>
      <c r="Z73" s="18"/>
      <c r="AA73" s="9"/>
      <c r="AB73" s="9"/>
      <c r="AC73" s="9"/>
    </row>
    <row r="74" spans="1:29" s="10" customFormat="1" ht="13.9" customHeight="1" outlineLevel="1" x14ac:dyDescent="0.25">
      <c r="A74" s="7"/>
      <c r="B74" s="8"/>
      <c r="C74" s="19"/>
      <c r="D74" s="19"/>
      <c r="E74" s="19"/>
      <c r="F74" s="853" t="s">
        <v>103</v>
      </c>
      <c r="G74" s="769" t="s">
        <v>995</v>
      </c>
      <c r="H74" s="198" t="s">
        <v>276</v>
      </c>
      <c r="I74" s="850"/>
      <c r="J74" s="769" t="s">
        <v>103</v>
      </c>
      <c r="K74" s="769" t="s">
        <v>995</v>
      </c>
      <c r="L74" s="769" t="s">
        <v>276</v>
      </c>
      <c r="M74" s="850"/>
      <c r="N74" s="769" t="s">
        <v>103</v>
      </c>
      <c r="O74" s="769" t="s">
        <v>995</v>
      </c>
      <c r="P74" s="769" t="s">
        <v>276</v>
      </c>
      <c r="Q74" s="850"/>
      <c r="R74" s="769" t="s">
        <v>103</v>
      </c>
      <c r="S74" s="769" t="s">
        <v>995</v>
      </c>
      <c r="T74" s="769" t="s">
        <v>276</v>
      </c>
      <c r="U74" s="850"/>
      <c r="V74" s="853" t="s">
        <v>276</v>
      </c>
      <c r="W74" s="850"/>
      <c r="X74" s="850"/>
      <c r="Y74" s="850"/>
      <c r="Z74" s="18"/>
      <c r="AA74" s="9"/>
      <c r="AB74" s="9"/>
      <c r="AC74" s="9"/>
    </row>
    <row r="75" spans="1:29" s="10" customFormat="1" ht="13.9" customHeight="1" outlineLevel="1" x14ac:dyDescent="0.2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9" customHeight="1" outlineLevel="1" x14ac:dyDescent="0.2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25">
      <c r="A97" s="7"/>
      <c r="B97" s="8"/>
      <c r="C97" s="14"/>
      <c r="D97" s="15"/>
      <c r="E97" s="16" t="s">
        <v>994</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50"/>
      <c r="V99" s="850"/>
      <c r="W99" s="850"/>
      <c r="X99" s="850"/>
      <c r="Y99" s="85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25">
      <c r="A101" s="7"/>
      <c r="B101" s="8"/>
      <c r="C101" s="19"/>
      <c r="D101" s="19"/>
      <c r="E101" s="1035"/>
      <c r="F101" s="1036"/>
      <c r="G101" s="25" t="s">
        <v>283</v>
      </c>
      <c r="H101" s="25"/>
      <c r="I101" s="25"/>
      <c r="J101" s="770" t="s">
        <v>396</v>
      </c>
      <c r="K101" s="770"/>
      <c r="L101" s="770"/>
      <c r="M101" s="860"/>
      <c r="N101" s="770" t="s">
        <v>397</v>
      </c>
      <c r="O101" s="770"/>
      <c r="P101" s="382"/>
      <c r="Q101" s="772"/>
      <c r="R101" s="382" t="s">
        <v>398</v>
      </c>
      <c r="S101" s="186"/>
      <c r="T101" s="186"/>
      <c r="U101" s="772"/>
      <c r="V101" s="186" t="s">
        <v>399</v>
      </c>
      <c r="W101" s="186"/>
      <c r="X101" s="186"/>
      <c r="Y101" s="772"/>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9" t="s">
        <v>995</v>
      </c>
      <c r="L102" s="25" t="s">
        <v>276</v>
      </c>
      <c r="M102" s="769"/>
      <c r="N102" s="25" t="s">
        <v>103</v>
      </c>
      <c r="O102" s="769" t="s">
        <v>995</v>
      </c>
      <c r="P102" s="25" t="s">
        <v>276</v>
      </c>
      <c r="Q102" s="769"/>
      <c r="R102" s="25" t="s">
        <v>103</v>
      </c>
      <c r="S102" s="769" t="s">
        <v>995</v>
      </c>
      <c r="T102" s="25" t="s">
        <v>276</v>
      </c>
      <c r="U102" s="25"/>
      <c r="V102" s="25" t="s">
        <v>103</v>
      </c>
      <c r="W102" s="769" t="s">
        <v>995</v>
      </c>
      <c r="X102" s="25" t="s">
        <v>276</v>
      </c>
      <c r="Y102" s="851"/>
      <c r="Z102" s="18"/>
      <c r="AA102" s="9"/>
      <c r="AB102" s="9"/>
      <c r="AC102" s="9"/>
    </row>
    <row r="103" spans="1:29" s="10" customFormat="1" ht="13.5" customHeight="1" outlineLevel="1" x14ac:dyDescent="0.25">
      <c r="A103" s="7"/>
      <c r="B103" s="8"/>
      <c r="C103" s="19"/>
      <c r="D103" s="28"/>
      <c r="E103" s="862">
        <v>0.5</v>
      </c>
      <c r="F103" s="861"/>
      <c r="G103" s="974" t="str">
        <f>General!H7</f>
        <v>b</v>
      </c>
      <c r="H103" s="977">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25">
      <c r="A104" s="7"/>
      <c r="B104" s="8"/>
      <c r="C104" s="19"/>
      <c r="D104" s="28"/>
      <c r="E104" s="861"/>
      <c r="F104" s="861"/>
      <c r="G104" s="974"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25">
      <c r="A105" s="7"/>
      <c r="B105" s="8"/>
      <c r="C105" s="19"/>
      <c r="D105" s="28"/>
      <c r="E105" s="861"/>
      <c r="F105" s="861"/>
      <c r="G105" s="974"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25">
      <c r="A106" s="7"/>
      <c r="B106" s="8"/>
      <c r="C106" s="19"/>
      <c r="D106" s="28"/>
      <c r="E106" s="861"/>
      <c r="F106" s="861"/>
      <c r="G106" s="974"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25">
      <c r="A107" s="7"/>
      <c r="B107" s="8"/>
      <c r="C107" s="19"/>
      <c r="D107" s="28"/>
      <c r="E107" s="861"/>
      <c r="F107" s="861"/>
      <c r="G107" s="974"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25">
      <c r="A108" s="735"/>
      <c r="B108" s="732"/>
      <c r="C108" s="744"/>
      <c r="D108" s="748"/>
      <c r="E108" s="861"/>
      <c r="F108" s="861"/>
      <c r="G108" s="974"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25">
      <c r="A109" s="735"/>
      <c r="B109" s="732"/>
      <c r="C109" s="744"/>
      <c r="D109" s="748"/>
      <c r="E109" s="861"/>
      <c r="F109" s="861"/>
      <c r="G109" s="974"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25">
      <c r="A110" s="735"/>
      <c r="B110" s="732"/>
      <c r="C110" s="744"/>
      <c r="D110" s="748"/>
      <c r="E110" s="861"/>
      <c r="F110" s="861"/>
      <c r="G110" s="974"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25">
      <c r="A111" s="735"/>
      <c r="B111" s="732"/>
      <c r="C111" s="744"/>
      <c r="D111" s="748"/>
      <c r="E111" s="861"/>
      <c r="F111" s="861"/>
      <c r="G111" s="974"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25">
      <c r="A112" s="735"/>
      <c r="B112" s="732"/>
      <c r="C112" s="744"/>
      <c r="D112" s="748"/>
      <c r="E112" s="861"/>
      <c r="F112" s="861"/>
      <c r="G112" s="974"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25">
      <c r="A113" s="7"/>
      <c r="B113" s="8"/>
      <c r="C113" s="19"/>
      <c r="D113" s="28"/>
      <c r="E113" s="861"/>
      <c r="F113" s="861"/>
      <c r="G113" s="974"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25">
      <c r="A114" s="7"/>
      <c r="B114" s="8"/>
      <c r="C114" s="19"/>
      <c r="D114" s="28"/>
      <c r="E114" s="861"/>
      <c r="F114" s="861"/>
      <c r="G114" s="974"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25">
      <c r="A115" s="7"/>
      <c r="B115" s="8"/>
      <c r="C115" s="19"/>
      <c r="D115" s="28"/>
      <c r="E115" s="861"/>
      <c r="F115" s="861"/>
      <c r="G115" s="974"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25">
      <c r="A116" s="7"/>
      <c r="B116" s="8"/>
      <c r="C116" s="19"/>
      <c r="D116" s="28"/>
      <c r="E116" s="861"/>
      <c r="F116" s="861"/>
      <c r="G116" s="974"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25">
      <c r="A117" s="7"/>
      <c r="B117" s="8"/>
      <c r="C117" s="19"/>
      <c r="D117" s="28"/>
      <c r="E117" s="861"/>
      <c r="F117" s="861"/>
      <c r="G117" s="974"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25">
      <c r="A118" s="7"/>
      <c r="B118" s="8"/>
      <c r="C118" s="19"/>
      <c r="D118" s="28"/>
      <c r="E118" s="861"/>
      <c r="F118" s="861"/>
      <c r="G118" s="974"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25">
      <c r="A119" s="7"/>
      <c r="B119" s="8"/>
      <c r="C119" s="19"/>
      <c r="D119" s="28"/>
      <c r="E119" s="861"/>
      <c r="F119" s="861"/>
      <c r="G119" s="974"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2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2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2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2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2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25">
      <c r="A125" s="237"/>
      <c r="B125" s="238"/>
      <c r="C125" s="248"/>
      <c r="D125" s="264"/>
      <c r="E125" s="861" t="s">
        <v>797</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2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25">
      <c r="A127" s="237"/>
      <c r="B127" s="238"/>
      <c r="C127" s="248"/>
      <c r="D127" s="264"/>
      <c r="E127" s="862" t="s">
        <v>798</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2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2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2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25">
      <c r="A131" s="237"/>
      <c r="B131" s="238"/>
      <c r="C131" s="248"/>
      <c r="D131" s="264"/>
      <c r="E131" s="861" t="s">
        <v>796</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25">
      <c r="A132" s="237"/>
      <c r="B132" s="238"/>
      <c r="C132" s="248"/>
      <c r="D132" s="264"/>
      <c r="E132" s="862"/>
      <c r="F132" s="976">
        <f>F126</f>
        <v>43466</v>
      </c>
      <c r="G132" s="976">
        <f t="shared" ref="G132:Q132" si="0">G126</f>
        <v>43497</v>
      </c>
      <c r="H132" s="976">
        <f t="shared" si="0"/>
        <v>43525</v>
      </c>
      <c r="I132" s="976">
        <f t="shared" si="0"/>
        <v>43556</v>
      </c>
      <c r="J132" s="976">
        <f t="shared" si="0"/>
        <v>43586</v>
      </c>
      <c r="K132" s="976">
        <f t="shared" si="0"/>
        <v>43617</v>
      </c>
      <c r="L132" s="976">
        <f t="shared" si="0"/>
        <v>43647</v>
      </c>
      <c r="M132" s="976">
        <f t="shared" si="0"/>
        <v>43678</v>
      </c>
      <c r="N132" s="976">
        <f t="shared" si="0"/>
        <v>43709</v>
      </c>
      <c r="O132" s="976">
        <f t="shared" si="0"/>
        <v>43739</v>
      </c>
      <c r="P132" s="976">
        <f t="shared" si="0"/>
        <v>43770</v>
      </c>
      <c r="Q132" s="976">
        <f t="shared" si="0"/>
        <v>43800</v>
      </c>
      <c r="R132" s="861"/>
      <c r="S132" s="861"/>
      <c r="T132" s="861"/>
      <c r="U132" s="861"/>
      <c r="V132" s="861"/>
      <c r="W132" s="861"/>
      <c r="X132" s="861"/>
      <c r="Y132" s="220"/>
      <c r="Z132" s="247"/>
      <c r="AA132" s="239"/>
      <c r="AB132" s="239"/>
      <c r="AC132" s="239"/>
    </row>
    <row r="133" spans="1:29" s="77" customFormat="1" ht="13.5" customHeight="1" outlineLevel="1" x14ac:dyDescent="0.25">
      <c r="A133" s="237"/>
      <c r="B133" s="238"/>
      <c r="C133" s="248"/>
      <c r="D133" s="264"/>
      <c r="E133" s="975"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25">
      <c r="A134" s="237"/>
      <c r="B134" s="238"/>
      <c r="C134" s="248"/>
      <c r="D134" s="264"/>
      <c r="E134" s="975"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25">
      <c r="A135" s="237"/>
      <c r="B135" s="238"/>
      <c r="C135" s="248"/>
      <c r="D135" s="264"/>
      <c r="E135" s="975"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25">
      <c r="A136" s="735"/>
      <c r="B136" s="732"/>
      <c r="C136" s="744"/>
      <c r="D136" s="746"/>
      <c r="E136" s="975"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25">
      <c r="A137" s="735"/>
      <c r="B137" s="732"/>
      <c r="C137" s="744"/>
      <c r="D137" s="746"/>
      <c r="E137" s="975"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25">
      <c r="A138" s="735"/>
      <c r="B138" s="732"/>
      <c r="C138" s="744"/>
      <c r="D138" s="746"/>
      <c r="E138" s="975"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25">
      <c r="A139" s="735"/>
      <c r="B139" s="732"/>
      <c r="C139" s="744"/>
      <c r="D139" s="746"/>
      <c r="E139" s="975"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25">
      <c r="A140" s="735"/>
      <c r="B140" s="732"/>
      <c r="C140" s="744"/>
      <c r="D140" s="746"/>
      <c r="E140" s="975"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25">
      <c r="A141" s="237"/>
      <c r="B141" s="238"/>
      <c r="C141" s="248"/>
      <c r="D141" s="264"/>
      <c r="E141" s="975"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25">
      <c r="A142" s="237"/>
      <c r="B142" s="238"/>
      <c r="C142" s="248"/>
      <c r="D142" s="264"/>
      <c r="E142" s="975"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25">
      <c r="A143" s="237"/>
      <c r="B143" s="238"/>
      <c r="C143" s="248"/>
      <c r="D143" s="264"/>
      <c r="E143" s="975"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25">
      <c r="A144" s="237"/>
      <c r="B144" s="238"/>
      <c r="C144" s="248"/>
      <c r="D144" s="264"/>
      <c r="E144" s="975"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25">
      <c r="A145" s="237"/>
      <c r="B145" s="238"/>
      <c r="C145" s="248"/>
      <c r="D145" s="264"/>
      <c r="E145" s="975"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25">
      <c r="A146" s="7"/>
      <c r="B146" s="8"/>
      <c r="C146" s="19"/>
      <c r="D146" s="35"/>
      <c r="E146" s="975"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25">
      <c r="A147" s="7"/>
      <c r="B147" s="8"/>
      <c r="C147" s="19"/>
      <c r="D147" s="35"/>
      <c r="E147" s="975"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25">
      <c r="A148" s="7"/>
      <c r="B148" s="8"/>
      <c r="C148" s="19"/>
      <c r="D148" s="35"/>
      <c r="E148" s="975"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25">
      <c r="A149" s="7"/>
      <c r="B149" s="8"/>
      <c r="C149" s="19"/>
      <c r="D149" s="35"/>
      <c r="E149" s="975"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2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3.1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3.1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3.1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3.1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3.1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3.1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3.1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3.1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3.1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3.1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3.15" customHeight="1" outlineLevel="1" x14ac:dyDescent="0.25">
      <c r="A37" s="75"/>
      <c r="B37" s="127"/>
      <c r="C37" s="109"/>
      <c r="D37" s="109"/>
      <c r="E37" s="109"/>
      <c r="F37" s="111"/>
      <c r="G37" s="113"/>
      <c r="H37" s="288" t="s">
        <v>893</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3.1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3.15" customHeight="1" outlineLevel="1" x14ac:dyDescent="0.25">
      <c r="A39" s="75"/>
      <c r="B39" s="127"/>
      <c r="C39" s="109"/>
      <c r="D39" s="109"/>
      <c r="E39" s="109"/>
      <c r="F39" s="111"/>
      <c r="G39" s="113"/>
      <c r="H39" s="117" t="s">
        <v>892</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3.15" customHeight="1" outlineLevel="1" x14ac:dyDescent="0.2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3.15" customHeight="1" outlineLevel="1" x14ac:dyDescent="0.2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3.15" customHeight="1" outlineLevel="1" x14ac:dyDescent="0.2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3.1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3.15" customHeight="1" outlineLevel="1" x14ac:dyDescent="0.25">
      <c r="A44" s="237"/>
      <c r="B44" s="127"/>
      <c r="C44" s="109"/>
      <c r="D44" s="109"/>
      <c r="E44" s="109"/>
      <c r="F44" s="111"/>
      <c r="G44" s="113"/>
      <c r="H44" s="117" t="s">
        <v>407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7" t="s">
        <v>1061</v>
      </c>
      <c r="I45" s="1038"/>
      <c r="J45" s="1038"/>
      <c r="K45" s="1038"/>
      <c r="L45" s="1038"/>
      <c r="M45" s="1038"/>
      <c r="N45" s="1038"/>
      <c r="O45" s="1038"/>
      <c r="P45" s="1038"/>
      <c r="Q45" s="1038"/>
      <c r="R45" s="1038"/>
      <c r="S45" s="1038"/>
      <c r="T45" s="1039"/>
      <c r="U45" s="709"/>
      <c r="V45" s="709"/>
      <c r="W45" s="709"/>
      <c r="X45" s="709"/>
      <c r="Y45" s="709"/>
      <c r="Z45" s="113"/>
      <c r="AA45" s="111"/>
      <c r="AB45" s="111"/>
      <c r="AC45" s="111"/>
      <c r="AD45" s="111"/>
      <c r="AE45" s="247"/>
      <c r="AF45" s="239"/>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3.1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3.1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3.1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3.1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3.1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3.1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3.1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3.15" customHeight="1" outlineLevel="1" x14ac:dyDescent="0.25">
      <c r="A59" s="75"/>
      <c r="B59" s="127"/>
      <c r="C59" s="109"/>
      <c r="D59" s="109"/>
      <c r="E59" s="109"/>
      <c r="F59" s="93"/>
      <c r="G59" s="108" t="s">
        <v>143</v>
      </c>
      <c r="H59" s="108" t="s">
        <v>144</v>
      </c>
      <c r="I59" s="108"/>
      <c r="J59" s="254" t="s">
        <v>881</v>
      </c>
      <c r="K59" s="108" t="s">
        <v>431</v>
      </c>
      <c r="L59" s="254" t="s">
        <v>849</v>
      </c>
      <c r="M59" s="254" t="s">
        <v>850</v>
      </c>
      <c r="N59" s="254" t="s">
        <v>851</v>
      </c>
      <c r="O59" s="254" t="s">
        <v>852</v>
      </c>
      <c r="P59" s="254" t="s">
        <v>853</v>
      </c>
      <c r="Q59" s="254" t="s">
        <v>854</v>
      </c>
      <c r="R59" s="254" t="s">
        <v>855</v>
      </c>
      <c r="S59" s="254" t="s">
        <v>856</v>
      </c>
      <c r="T59" s="108"/>
      <c r="U59" s="254"/>
      <c r="V59" s="254"/>
      <c r="W59" s="254"/>
      <c r="X59" s="254"/>
      <c r="Y59" s="254"/>
      <c r="Z59" s="108"/>
      <c r="AA59" s="791"/>
      <c r="AB59" s="791"/>
      <c r="AC59" s="791"/>
      <c r="AD59" s="197"/>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3.15" customHeight="1" outlineLevel="1" x14ac:dyDescent="0.25">
      <c r="A62" s="75"/>
      <c r="B62" s="127"/>
      <c r="C62" s="109"/>
      <c r="D62" s="109"/>
      <c r="E62" s="109"/>
      <c r="F62" s="111"/>
      <c r="G62" s="117" t="s">
        <v>879</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3.1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3.15" customHeight="1" outlineLevel="1" x14ac:dyDescent="0.25">
      <c r="A64" s="237"/>
      <c r="B64" s="127"/>
      <c r="C64" s="248"/>
      <c r="D64" s="248"/>
      <c r="E64" s="248"/>
      <c r="F64" s="244"/>
      <c r="G64" s="288" t="s">
        <v>956</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3.15" customHeight="1" outlineLevel="1" x14ac:dyDescent="0.25">
      <c r="A65" s="75"/>
      <c r="B65" s="127"/>
      <c r="C65" s="109"/>
      <c r="D65" s="109"/>
      <c r="E65" s="109"/>
      <c r="F65" s="111"/>
      <c r="G65" s="119" t="s">
        <v>880</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3.1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3.1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3.1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1048</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1049</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410</v>
      </c>
      <c r="J82" s="132" t="s">
        <v>1051</v>
      </c>
      <c r="K82" s="132"/>
      <c r="L82" s="132"/>
      <c r="M82" s="132"/>
      <c r="N82" s="132"/>
      <c r="O82" s="132"/>
      <c r="P82" s="132"/>
      <c r="Q82" s="132"/>
      <c r="R82" s="132"/>
      <c r="S82" s="254"/>
      <c r="T82" s="132" t="s">
        <v>1052</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499</v>
      </c>
      <c r="I83" s="108" t="s">
        <v>38</v>
      </c>
      <c r="J83" s="108" t="s">
        <v>408</v>
      </c>
      <c r="K83" s="108" t="s">
        <v>409</v>
      </c>
      <c r="L83" s="108" t="s">
        <v>411</v>
      </c>
      <c r="M83" s="108" t="s">
        <v>412</v>
      </c>
      <c r="N83" s="254" t="s">
        <v>413</v>
      </c>
      <c r="O83" s="254" t="s">
        <v>415</v>
      </c>
      <c r="P83" s="254" t="s">
        <v>951</v>
      </c>
      <c r="Q83" s="254" t="s">
        <v>952</v>
      </c>
      <c r="R83" s="108"/>
      <c r="S83" s="254"/>
      <c r="T83" s="254" t="s">
        <v>416</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49" t="s">
        <v>881</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49" t="s">
        <v>431</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49" t="s">
        <v>849</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49" t="s">
        <v>850</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49" t="s">
        <v>851</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49" t="s">
        <v>852</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49" t="s">
        <v>853</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49" t="s">
        <v>854</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49" t="s">
        <v>855</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49" t="s">
        <v>856</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3.15" customHeight="1" outlineLevel="1" collapsed="1" x14ac:dyDescent="0.2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3.15" customHeight="1" outlineLevel="1" x14ac:dyDescent="0.2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3.1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3.1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3.1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3.1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3.1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3.1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3.15" customHeight="1" outlineLevel="1" x14ac:dyDescent="0.2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3.15" customHeight="1" outlineLevel="1" x14ac:dyDescent="0.2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x14ac:dyDescent="0.2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3.15" customHeight="1" outlineLevel="1" x14ac:dyDescent="0.25">
      <c r="A123" s="137"/>
      <c r="B123" s="127"/>
      <c r="C123" s="109"/>
      <c r="D123" s="109"/>
      <c r="E123" s="109"/>
      <c r="F123" s="111"/>
      <c r="G123" s="113"/>
      <c r="H123" s="171" t="s">
        <v>279</v>
      </c>
      <c r="I123" s="171"/>
      <c r="J123" s="171"/>
      <c r="K123" s="171"/>
      <c r="L123" s="172" t="s">
        <v>410</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3.15" customHeight="1" outlineLevel="1" x14ac:dyDescent="0.25">
      <c r="A124" s="137"/>
      <c r="B124" s="127"/>
      <c r="C124" s="109"/>
      <c r="D124" s="109"/>
      <c r="E124" s="109"/>
      <c r="F124" s="111"/>
      <c r="G124" s="119"/>
      <c r="H124" s="174"/>
      <c r="I124" s="174"/>
      <c r="J124" s="174"/>
      <c r="K124" s="174"/>
      <c r="L124" s="175" t="s">
        <v>38</v>
      </c>
      <c r="M124" s="175" t="s">
        <v>408</v>
      </c>
      <c r="N124" s="175" t="s">
        <v>409</v>
      </c>
      <c r="O124" s="175" t="s">
        <v>411</v>
      </c>
      <c r="P124" s="175" t="s">
        <v>412</v>
      </c>
      <c r="Q124" s="175" t="s">
        <v>413</v>
      </c>
      <c r="R124" s="175" t="s">
        <v>415</v>
      </c>
      <c r="S124" s="175" t="s">
        <v>951</v>
      </c>
      <c r="T124" s="175" t="s">
        <v>952</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3.15" customHeight="1" outlineLevel="1" collapsed="1" x14ac:dyDescent="0.25">
      <c r="A135" s="75"/>
      <c r="B135" s="127"/>
      <c r="C135" s="85"/>
      <c r="D135" s="85">
        <v>0</v>
      </c>
      <c r="E135" s="85" t="s">
        <v>1</v>
      </c>
      <c r="F135" s="86"/>
      <c r="G135" s="87" t="s">
        <v>1050</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3.15" customHeight="1" outlineLevel="1" x14ac:dyDescent="0.25">
      <c r="A136" s="75"/>
      <c r="B136" s="127"/>
      <c r="C136" s="85"/>
      <c r="D136" s="92"/>
      <c r="E136" s="93"/>
      <c r="F136" s="94"/>
      <c r="G136" s="95" t="s">
        <v>1053</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3.15" customHeight="1" outlineLevel="1" x14ac:dyDescent="0.25">
      <c r="A137" s="75"/>
      <c r="B137" s="127"/>
      <c r="C137" s="93"/>
      <c r="D137" s="85"/>
      <c r="E137" s="93"/>
      <c r="F137" s="94"/>
      <c r="G137" s="99">
        <v>37998.514178240737</v>
      </c>
      <c r="H137" s="100">
        <v>37998.514178240737</v>
      </c>
      <c r="I137" s="95"/>
      <c r="J137" s="95"/>
      <c r="K137" s="103" t="s">
        <v>1054</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3.1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3.1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3.1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3.15" customHeight="1" outlineLevel="1" x14ac:dyDescent="0.2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3.15" customHeight="1" outlineLevel="1" x14ac:dyDescent="0.2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3.15" customHeight="1" outlineLevel="1" x14ac:dyDescent="0.2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3.15" customHeight="1" outlineLevel="1" x14ac:dyDescent="0.2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3.15" customHeight="1" outlineLevel="1" x14ac:dyDescent="0.2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3.15" customHeight="1" outlineLevel="1" x14ac:dyDescent="0.2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3.15" customHeight="1" outlineLevel="1" x14ac:dyDescent="0.2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3.15" customHeight="1" outlineLevel="1" x14ac:dyDescent="0.2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3.15" customHeight="1" outlineLevel="1" x14ac:dyDescent="0.2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3.15" customHeight="1" outlineLevel="1" x14ac:dyDescent="0.2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3.15" customHeight="1" outlineLevel="1" x14ac:dyDescent="0.2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3.15" customHeight="1" outlineLevel="1" x14ac:dyDescent="0.2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3.15" customHeight="1" outlineLevel="1" collapsed="1" x14ac:dyDescent="0.2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3.15" customHeight="1" outlineLevel="1" x14ac:dyDescent="0.2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3.1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3.1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3.15" customHeight="1" outlineLevel="1" x14ac:dyDescent="0.2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3.15" customHeight="1" outlineLevel="1" x14ac:dyDescent="0.2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3.15" customHeight="1" outlineLevel="1" x14ac:dyDescent="0.25">
      <c r="A165" s="137"/>
      <c r="B165" s="127"/>
      <c r="C165" s="93"/>
      <c r="D165" s="93"/>
      <c r="E165" s="93"/>
      <c r="F165" s="93"/>
      <c r="G165" s="108"/>
      <c r="H165" s="108"/>
      <c r="I165" s="108" t="s">
        <v>499</v>
      </c>
      <c r="J165" s="108" t="s">
        <v>810</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414</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3.15" customHeight="1" outlineLevel="1" x14ac:dyDescent="0.25">
      <c r="A166" s="137"/>
      <c r="B166" s="127"/>
      <c r="C166" s="109"/>
      <c r="D166" s="109"/>
      <c r="E166" s="109"/>
      <c r="F166" s="93"/>
      <c r="G166" s="108"/>
      <c r="H166" s="108"/>
      <c r="I166" s="108"/>
      <c r="J166" s="108"/>
      <c r="K166" s="108" t="s">
        <v>408</v>
      </c>
      <c r="L166" s="108" t="s">
        <v>409</v>
      </c>
      <c r="M166" s="108" t="s">
        <v>411</v>
      </c>
      <c r="N166" s="108" t="s">
        <v>412</v>
      </c>
      <c r="O166" s="254" t="s">
        <v>413</v>
      </c>
      <c r="P166" s="254" t="s">
        <v>415</v>
      </c>
      <c r="Q166" s="254" t="s">
        <v>951</v>
      </c>
      <c r="R166" s="254" t="s">
        <v>952</v>
      </c>
      <c r="S166" s="108"/>
      <c r="T166" s="108"/>
      <c r="U166" s="108" t="s">
        <v>408</v>
      </c>
      <c r="V166" s="108" t="s">
        <v>409</v>
      </c>
      <c r="W166" s="108" t="s">
        <v>411</v>
      </c>
      <c r="X166" s="108" t="s">
        <v>412</v>
      </c>
      <c r="Y166" s="254" t="s">
        <v>413</v>
      </c>
      <c r="Z166" s="254" t="s">
        <v>415</v>
      </c>
      <c r="AA166" s="254" t="s">
        <v>951</v>
      </c>
      <c r="AB166" s="254" t="s">
        <v>952</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3.15" customHeight="1" outlineLevel="1" x14ac:dyDescent="0.25">
      <c r="A167" s="137"/>
      <c r="B167" s="127"/>
      <c r="C167" s="109"/>
      <c r="D167" s="109"/>
      <c r="E167" s="109"/>
      <c r="F167" s="111"/>
      <c r="G167" s="113"/>
      <c r="H167" s="113"/>
      <c r="I167" s="134" t="s">
        <v>881</v>
      </c>
      <c r="J167" s="134" t="s">
        <v>418</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416</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3.15" customHeight="1" outlineLevel="1" x14ac:dyDescent="0.25">
      <c r="A168" s="137"/>
      <c r="B168" s="127"/>
      <c r="C168" s="109"/>
      <c r="D168" s="109"/>
      <c r="E168" s="109"/>
      <c r="F168" s="111"/>
      <c r="G168" s="113"/>
      <c r="H168" s="113"/>
      <c r="I168" s="134"/>
      <c r="J168" s="134" t="s">
        <v>419</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3.15" customHeight="1" outlineLevel="1" x14ac:dyDescent="0.25">
      <c r="A169" s="137"/>
      <c r="B169" s="127"/>
      <c r="C169" s="109"/>
      <c r="D169" s="109"/>
      <c r="E169" s="109"/>
      <c r="F169" s="111"/>
      <c r="G169" s="113"/>
      <c r="H169" s="113"/>
      <c r="I169" s="134"/>
      <c r="J169" s="134" t="s">
        <v>420</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3.15" customHeight="1" outlineLevel="1" x14ac:dyDescent="0.25">
      <c r="A170" s="137"/>
      <c r="B170" s="127"/>
      <c r="C170" s="109"/>
      <c r="D170" s="109"/>
      <c r="E170" s="109"/>
      <c r="F170" s="111"/>
      <c r="G170" s="113"/>
      <c r="H170" s="113"/>
      <c r="I170" s="134"/>
      <c r="J170" s="134" t="s">
        <v>421</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x14ac:dyDescent="0.25">
      <c r="A171" s="137"/>
      <c r="B171" s="127"/>
      <c r="C171" s="109"/>
      <c r="D171" s="109"/>
      <c r="E171" s="109"/>
      <c r="F171" s="111"/>
      <c r="G171" s="113"/>
      <c r="H171" s="113"/>
      <c r="I171" s="134"/>
      <c r="J171" s="134" t="s">
        <v>422</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109"/>
      <c r="D172" s="109"/>
      <c r="E172" s="109"/>
      <c r="F172" s="111"/>
      <c r="G172" s="113"/>
      <c r="H172" s="113"/>
      <c r="I172" s="134"/>
      <c r="J172" s="134" t="s">
        <v>423</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109"/>
      <c r="D173" s="109"/>
      <c r="E173" s="109"/>
      <c r="F173" s="111"/>
      <c r="G173" s="113"/>
      <c r="H173" s="113"/>
      <c r="I173" s="134"/>
      <c r="J173" s="134" t="s">
        <v>424</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109"/>
      <c r="D174" s="109"/>
      <c r="E174" s="109"/>
      <c r="F174" s="111"/>
      <c r="G174" s="113"/>
      <c r="H174" s="113"/>
      <c r="I174" s="134"/>
      <c r="J174" s="134" t="s">
        <v>425</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109"/>
      <c r="D175" s="109"/>
      <c r="E175" s="109"/>
      <c r="F175" s="111"/>
      <c r="G175" s="113"/>
      <c r="H175" s="113"/>
      <c r="I175" s="134"/>
      <c r="J175" s="134" t="s">
        <v>426</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109"/>
      <c r="D176" s="109"/>
      <c r="E176" s="109"/>
      <c r="F176" s="111"/>
      <c r="G176" s="113"/>
      <c r="H176" s="113"/>
      <c r="I176" s="134"/>
      <c r="J176" s="134" t="s">
        <v>427</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hidden="1" customHeight="1" outlineLevel="2" x14ac:dyDescent="0.25">
      <c r="A177" s="137"/>
      <c r="B177" s="127"/>
      <c r="C177" s="109"/>
      <c r="D177" s="109"/>
      <c r="E177" s="109"/>
      <c r="F177" s="111"/>
      <c r="G177" s="113"/>
      <c r="H177" s="113"/>
      <c r="I177" s="134" t="s">
        <v>431</v>
      </c>
      <c r="J177" s="134" t="s">
        <v>418</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416</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hidden="1" customHeight="1" outlineLevel="2" x14ac:dyDescent="0.25">
      <c r="A178" s="137"/>
      <c r="B178" s="127"/>
      <c r="C178" s="109"/>
      <c r="D178" s="109"/>
      <c r="E178" s="109"/>
      <c r="F178" s="111"/>
      <c r="G178" s="113"/>
      <c r="H178" s="113"/>
      <c r="I178" s="134"/>
      <c r="J178" s="134" t="s">
        <v>419</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hidden="1" customHeight="1" outlineLevel="2" x14ac:dyDescent="0.25">
      <c r="A179" s="137"/>
      <c r="B179" s="127"/>
      <c r="C179" s="109"/>
      <c r="D179" s="109"/>
      <c r="E179" s="109"/>
      <c r="F179" s="111"/>
      <c r="G179" s="113"/>
      <c r="H179" s="113"/>
      <c r="I179" s="134"/>
      <c r="J179" s="134" t="s">
        <v>420</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hidden="1" customHeight="1" outlineLevel="2" x14ac:dyDescent="0.25">
      <c r="A180" s="137"/>
      <c r="B180" s="127"/>
      <c r="C180" s="109"/>
      <c r="D180" s="109"/>
      <c r="E180" s="109"/>
      <c r="F180" s="111"/>
      <c r="G180" s="113"/>
      <c r="H180" s="113"/>
      <c r="I180" s="134"/>
      <c r="J180" s="134" t="s">
        <v>421</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hidden="1" customHeight="1" outlineLevel="2" x14ac:dyDescent="0.25">
      <c r="A181" s="137"/>
      <c r="B181" s="127"/>
      <c r="C181" s="109"/>
      <c r="D181" s="109"/>
      <c r="E181" s="109"/>
      <c r="F181" s="111"/>
      <c r="G181" s="113"/>
      <c r="H181" s="113"/>
      <c r="I181" s="134"/>
      <c r="J181" s="134" t="s">
        <v>422</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hidden="1" customHeight="1" outlineLevel="2" x14ac:dyDescent="0.25">
      <c r="A182" s="137"/>
      <c r="B182" s="127"/>
      <c r="C182" s="109"/>
      <c r="D182" s="109"/>
      <c r="E182" s="109"/>
      <c r="F182" s="111"/>
      <c r="G182" s="113"/>
      <c r="H182" s="113"/>
      <c r="I182" s="134"/>
      <c r="J182" s="134" t="s">
        <v>423</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hidden="1" customHeight="1" outlineLevel="2" x14ac:dyDescent="0.25">
      <c r="A183" s="137"/>
      <c r="B183" s="127"/>
      <c r="C183" s="109"/>
      <c r="D183" s="109"/>
      <c r="E183" s="109"/>
      <c r="F183" s="111"/>
      <c r="G183" s="113"/>
      <c r="H183" s="113"/>
      <c r="I183" s="134"/>
      <c r="J183" s="134" t="s">
        <v>424</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hidden="1" customHeight="1" outlineLevel="2" x14ac:dyDescent="0.25">
      <c r="A184" s="137"/>
      <c r="B184" s="127"/>
      <c r="C184" s="109"/>
      <c r="D184" s="109"/>
      <c r="E184" s="109"/>
      <c r="F184" s="111"/>
      <c r="G184" s="113"/>
      <c r="H184" s="113"/>
      <c r="I184" s="134"/>
      <c r="J184" s="134" t="s">
        <v>425</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hidden="1" customHeight="1" outlineLevel="2" x14ac:dyDescent="0.25">
      <c r="A185" s="137"/>
      <c r="B185" s="127"/>
      <c r="C185" s="109"/>
      <c r="D185" s="109"/>
      <c r="E185" s="109"/>
      <c r="F185" s="111"/>
      <c r="G185" s="113"/>
      <c r="H185" s="113"/>
      <c r="I185" s="134"/>
      <c r="J185" s="134" t="s">
        <v>426</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hidden="1" customHeight="1" outlineLevel="2" x14ac:dyDescent="0.25">
      <c r="A186" s="137"/>
      <c r="B186" s="127"/>
      <c r="C186" s="109"/>
      <c r="D186" s="109"/>
      <c r="E186" s="109"/>
      <c r="F186" s="111"/>
      <c r="G186" s="113"/>
      <c r="H186" s="113"/>
      <c r="I186" s="134"/>
      <c r="J186" s="134" t="s">
        <v>427</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hidden="1" customHeight="1" outlineLevel="2" x14ac:dyDescent="0.25">
      <c r="A187" s="137"/>
      <c r="B187" s="127"/>
      <c r="C187" s="109"/>
      <c r="D187" s="109"/>
      <c r="E187" s="109"/>
      <c r="F187" s="111"/>
      <c r="G187" s="113"/>
      <c r="H187" s="113"/>
      <c r="I187" s="134" t="s">
        <v>849</v>
      </c>
      <c r="J187" s="134" t="s">
        <v>418</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416</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hidden="1" customHeight="1" outlineLevel="2" x14ac:dyDescent="0.25">
      <c r="A188" s="137"/>
      <c r="B188" s="127"/>
      <c r="C188" s="109"/>
      <c r="D188" s="109"/>
      <c r="E188" s="109"/>
      <c r="F188" s="111"/>
      <c r="G188" s="113"/>
      <c r="H188" s="113"/>
      <c r="I188" s="134"/>
      <c r="J188" s="134" t="s">
        <v>419</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c r="J189" s="134" t="s">
        <v>420</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421</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422</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423</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424</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425</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426</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427</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t="s">
        <v>850</v>
      </c>
      <c r="J197" s="134" t="s">
        <v>418</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416</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419</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c r="J199" s="134" t="s">
        <v>420</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421</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422</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423</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424</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425</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426</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427</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t="s">
        <v>851</v>
      </c>
      <c r="J207" s="134" t="s">
        <v>418</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416</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419</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c r="J209" s="134" t="s">
        <v>420</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421</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422</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423</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424</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425</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426</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427</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t="s">
        <v>852</v>
      </c>
      <c r="J217" s="134" t="s">
        <v>418</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416</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419</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c r="J219" s="134" t="s">
        <v>420</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421</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422</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423</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424</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425</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426</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427</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t="s">
        <v>853</v>
      </c>
      <c r="J227" s="134" t="s">
        <v>418</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416</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419</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c r="J229" s="134" t="s">
        <v>420</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421</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422</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423</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424</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425</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426</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427</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t="s">
        <v>854</v>
      </c>
      <c r="J237" s="134" t="s">
        <v>418</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416</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419</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c r="J239" s="134" t="s">
        <v>420</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421</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422</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423</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424</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425</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426</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427</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t="s">
        <v>855</v>
      </c>
      <c r="J247" s="134" t="s">
        <v>418</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416</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419</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c r="J249" s="134" t="s">
        <v>420</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421</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422</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423</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424</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425</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426</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427</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t="s">
        <v>856</v>
      </c>
      <c r="J257" s="134" t="s">
        <v>418</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416</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419</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c r="J259" s="134" t="s">
        <v>420</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421</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422</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423</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424</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425</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426</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427</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customHeight="1" outlineLevel="1" collapsed="1" x14ac:dyDescent="0.2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customHeight="1" outlineLevel="1" x14ac:dyDescent="0.2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customHeight="1" outlineLevel="1" x14ac:dyDescent="0.2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customHeight="1" outlineLevel="1" x14ac:dyDescent="0.2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3.15" customHeight="1" outlineLevel="1" x14ac:dyDescent="0.25">
      <c r="A279" s="137"/>
      <c r="B279" s="127"/>
      <c r="C279" s="93"/>
      <c r="D279" s="93"/>
      <c r="E279" s="93"/>
      <c r="F279" s="93"/>
      <c r="G279" s="108"/>
      <c r="H279" s="108"/>
      <c r="I279" s="254" t="s">
        <v>499</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414</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3.15" customHeight="1" outlineLevel="1" x14ac:dyDescent="0.25">
      <c r="A280" s="137"/>
      <c r="B280" s="127"/>
      <c r="C280" s="109"/>
      <c r="D280" s="109"/>
      <c r="E280" s="109"/>
      <c r="F280" s="93"/>
      <c r="G280" s="108"/>
      <c r="H280" s="108"/>
      <c r="I280" s="254"/>
      <c r="J280" s="108"/>
      <c r="K280" s="108" t="s">
        <v>408</v>
      </c>
      <c r="L280" s="108" t="s">
        <v>409</v>
      </c>
      <c r="M280" s="108" t="s">
        <v>411</v>
      </c>
      <c r="N280" s="108" t="s">
        <v>412</v>
      </c>
      <c r="O280" s="108" t="s">
        <v>413</v>
      </c>
      <c r="P280" s="254" t="s">
        <v>415</v>
      </c>
      <c r="Q280" s="254" t="s">
        <v>951</v>
      </c>
      <c r="R280" s="254" t="s">
        <v>952</v>
      </c>
      <c r="S280" s="108"/>
      <c r="T280" s="108"/>
      <c r="U280" s="108" t="s">
        <v>408</v>
      </c>
      <c r="V280" s="108" t="s">
        <v>409</v>
      </c>
      <c r="W280" s="108" t="s">
        <v>411</v>
      </c>
      <c r="X280" s="108" t="s">
        <v>412</v>
      </c>
      <c r="Y280" s="108" t="s">
        <v>413</v>
      </c>
      <c r="Z280" s="254" t="s">
        <v>415</v>
      </c>
      <c r="AA280" s="254" t="s">
        <v>951</v>
      </c>
      <c r="AB280" s="254" t="s">
        <v>952</v>
      </c>
      <c r="AC280" s="108" t="s">
        <v>413</v>
      </c>
      <c r="AD280" s="108" t="s">
        <v>413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3.15" customHeight="1" outlineLevel="1" x14ac:dyDescent="0.25">
      <c r="A281" s="137"/>
      <c r="B281" s="127"/>
      <c r="C281" s="109"/>
      <c r="D281" s="109"/>
      <c r="E281" s="109"/>
      <c r="F281" s="111"/>
      <c r="G281" s="113"/>
      <c r="H281" s="113"/>
      <c r="I281" s="134" t="s">
        <v>881</v>
      </c>
      <c r="J281" s="134" t="s">
        <v>416</v>
      </c>
      <c r="K281" s="389">
        <v>200</v>
      </c>
      <c r="L281" s="389">
        <v>300</v>
      </c>
      <c r="M281" s="389">
        <v>300</v>
      </c>
      <c r="N281" s="387">
        <f t="shared" ref="N281:N312" si="293">$O281</f>
        <v>400</v>
      </c>
      <c r="O281" s="183">
        <v>400</v>
      </c>
      <c r="P281" s="183">
        <v>0</v>
      </c>
      <c r="Q281" s="183">
        <v>0</v>
      </c>
      <c r="R281" s="183">
        <v>0</v>
      </c>
      <c r="S281" s="113"/>
      <c r="T281" s="134" t="s">
        <v>416</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3.15" customHeight="1" outlineLevel="1" x14ac:dyDescent="0.2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3.15" customHeight="1" outlineLevel="1" x14ac:dyDescent="0.2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3.15" customHeight="1" outlineLevel="1" x14ac:dyDescent="0.2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x14ac:dyDescent="0.2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hidden="1" customHeight="1" outlineLevel="2" x14ac:dyDescent="0.25">
      <c r="A291" s="137"/>
      <c r="B291" s="127"/>
      <c r="C291" s="109"/>
      <c r="D291" s="109"/>
      <c r="E291" s="109"/>
      <c r="F291" s="111"/>
      <c r="G291" s="113"/>
      <c r="H291" s="113"/>
      <c r="I291" s="134" t="s">
        <v>431</v>
      </c>
      <c r="J291" s="134" t="s">
        <v>416</v>
      </c>
      <c r="K291" s="389">
        <v>200</v>
      </c>
      <c r="L291" s="389">
        <v>300</v>
      </c>
      <c r="M291" s="389">
        <v>300</v>
      </c>
      <c r="N291" s="387">
        <f t="shared" si="293"/>
        <v>400</v>
      </c>
      <c r="O291" s="183">
        <v>400</v>
      </c>
      <c r="P291" s="183">
        <v>0</v>
      </c>
      <c r="Q291" s="183">
        <v>0</v>
      </c>
      <c r="R291" s="183">
        <v>0</v>
      </c>
      <c r="S291" s="113"/>
      <c r="T291" s="134" t="s">
        <v>416</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hidden="1" customHeight="1" outlineLevel="2" x14ac:dyDescent="0.2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hidden="1" customHeight="1" outlineLevel="2" x14ac:dyDescent="0.2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hidden="1" customHeight="1" outlineLevel="2" x14ac:dyDescent="0.2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hidden="1" customHeight="1" outlineLevel="2" x14ac:dyDescent="0.2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hidden="1" customHeight="1" outlineLevel="2" x14ac:dyDescent="0.2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hidden="1" customHeight="1" outlineLevel="2" x14ac:dyDescent="0.2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hidden="1" customHeight="1" outlineLevel="2" x14ac:dyDescent="0.2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hidden="1" customHeight="1" outlineLevel="2" x14ac:dyDescent="0.2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hidden="1" customHeight="1" outlineLevel="2" x14ac:dyDescent="0.2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hidden="1" customHeight="1" outlineLevel="2" x14ac:dyDescent="0.25">
      <c r="A301" s="137"/>
      <c r="B301" s="127"/>
      <c r="C301" s="109"/>
      <c r="D301" s="109"/>
      <c r="E301" s="109"/>
      <c r="F301" s="111"/>
      <c r="G301" s="113"/>
      <c r="H301" s="113"/>
      <c r="I301" s="134" t="s">
        <v>849</v>
      </c>
      <c r="J301" s="134" t="s">
        <v>416</v>
      </c>
      <c r="K301" s="389">
        <v>200</v>
      </c>
      <c r="L301" s="389">
        <v>300</v>
      </c>
      <c r="M301" s="389">
        <v>300</v>
      </c>
      <c r="N301" s="387">
        <f t="shared" si="293"/>
        <v>400</v>
      </c>
      <c r="O301" s="183">
        <v>400</v>
      </c>
      <c r="P301" s="183">
        <v>0</v>
      </c>
      <c r="Q301" s="183">
        <v>0</v>
      </c>
      <c r="R301" s="183">
        <v>0</v>
      </c>
      <c r="S301" s="113"/>
      <c r="T301" s="134" t="s">
        <v>416</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hidden="1" customHeight="1" outlineLevel="2" x14ac:dyDescent="0.2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t="s">
        <v>850</v>
      </c>
      <c r="J311" s="134" t="s">
        <v>416</v>
      </c>
      <c r="K311" s="389">
        <v>200</v>
      </c>
      <c r="L311" s="389">
        <v>300</v>
      </c>
      <c r="M311" s="389">
        <v>300</v>
      </c>
      <c r="N311" s="387">
        <f t="shared" si="293"/>
        <v>400</v>
      </c>
      <c r="O311" s="183">
        <v>400</v>
      </c>
      <c r="P311" s="183">
        <v>0</v>
      </c>
      <c r="Q311" s="183">
        <v>0</v>
      </c>
      <c r="R311" s="183">
        <v>0</v>
      </c>
      <c r="S311" s="113"/>
      <c r="T311" s="134" t="s">
        <v>416</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t="s">
        <v>851</v>
      </c>
      <c r="J321" s="134" t="s">
        <v>416</v>
      </c>
      <c r="K321" s="389">
        <v>200</v>
      </c>
      <c r="L321" s="389">
        <v>300</v>
      </c>
      <c r="M321" s="389">
        <v>300</v>
      </c>
      <c r="N321" s="387">
        <f t="shared" si="306"/>
        <v>400</v>
      </c>
      <c r="O321" s="183">
        <v>400</v>
      </c>
      <c r="P321" s="183">
        <v>0</v>
      </c>
      <c r="Q321" s="183">
        <v>0</v>
      </c>
      <c r="R321" s="183">
        <v>0</v>
      </c>
      <c r="S321" s="113"/>
      <c r="T321" s="134" t="s">
        <v>416</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t="s">
        <v>852</v>
      </c>
      <c r="J331" s="134" t="s">
        <v>416</v>
      </c>
      <c r="K331" s="389">
        <v>200</v>
      </c>
      <c r="L331" s="389">
        <v>300</v>
      </c>
      <c r="M331" s="389">
        <v>300</v>
      </c>
      <c r="N331" s="387">
        <f t="shared" si="306"/>
        <v>400</v>
      </c>
      <c r="O331" s="183">
        <v>400</v>
      </c>
      <c r="P331" s="183">
        <v>0</v>
      </c>
      <c r="Q331" s="183">
        <v>0</v>
      </c>
      <c r="R331" s="183">
        <v>0</v>
      </c>
      <c r="S331" s="113"/>
      <c r="T331" s="134" t="s">
        <v>416</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t="s">
        <v>853</v>
      </c>
      <c r="J341" s="134" t="s">
        <v>416</v>
      </c>
      <c r="K341" s="389">
        <v>200</v>
      </c>
      <c r="L341" s="389">
        <v>300</v>
      </c>
      <c r="M341" s="389">
        <v>300</v>
      </c>
      <c r="N341" s="387">
        <f t="shared" si="306"/>
        <v>400</v>
      </c>
      <c r="O341" s="183">
        <v>400</v>
      </c>
      <c r="P341" s="183">
        <v>0</v>
      </c>
      <c r="Q341" s="183">
        <v>0</v>
      </c>
      <c r="R341" s="183">
        <v>0</v>
      </c>
      <c r="S341" s="113"/>
      <c r="T341" s="134" t="s">
        <v>416</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t="s">
        <v>854</v>
      </c>
      <c r="J351" s="134" t="s">
        <v>416</v>
      </c>
      <c r="K351" s="389">
        <v>200</v>
      </c>
      <c r="L351" s="389">
        <v>300</v>
      </c>
      <c r="M351" s="389">
        <v>300</v>
      </c>
      <c r="N351" s="387">
        <f t="shared" si="319"/>
        <v>400</v>
      </c>
      <c r="O351" s="183">
        <v>400</v>
      </c>
      <c r="P351" s="183">
        <v>0</v>
      </c>
      <c r="Q351" s="183">
        <v>0</v>
      </c>
      <c r="R351" s="183">
        <v>0</v>
      </c>
      <c r="S351" s="113"/>
      <c r="T351" s="134" t="s">
        <v>416</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t="s">
        <v>855</v>
      </c>
      <c r="J361" s="134" t="s">
        <v>416</v>
      </c>
      <c r="K361" s="389">
        <v>200</v>
      </c>
      <c r="L361" s="389">
        <v>300</v>
      </c>
      <c r="M361" s="389">
        <v>300</v>
      </c>
      <c r="N361" s="387">
        <f t="shared" si="319"/>
        <v>400</v>
      </c>
      <c r="O361" s="183">
        <v>400</v>
      </c>
      <c r="P361" s="183">
        <v>0</v>
      </c>
      <c r="Q361" s="183">
        <v>0</v>
      </c>
      <c r="R361" s="183">
        <v>0</v>
      </c>
      <c r="S361" s="113"/>
      <c r="T361" s="134" t="s">
        <v>416</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3.15" hidden="1" customHeight="1" outlineLevel="2" x14ac:dyDescent="0.2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3.15" hidden="1" customHeight="1" outlineLevel="2" x14ac:dyDescent="0.2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3.15" hidden="1" customHeight="1" outlineLevel="2" x14ac:dyDescent="0.25">
      <c r="A371" s="137"/>
      <c r="B371" s="127"/>
      <c r="C371" s="109"/>
      <c r="D371" s="109"/>
      <c r="E371" s="109"/>
      <c r="F371" s="111"/>
      <c r="G371" s="113"/>
      <c r="H371" s="113"/>
      <c r="I371" s="134" t="s">
        <v>856</v>
      </c>
      <c r="J371" s="134" t="s">
        <v>416</v>
      </c>
      <c r="K371" s="389">
        <v>200</v>
      </c>
      <c r="L371" s="389">
        <v>300</v>
      </c>
      <c r="M371" s="389">
        <v>300</v>
      </c>
      <c r="N371" s="387">
        <f t="shared" si="319"/>
        <v>400</v>
      </c>
      <c r="O371" s="183">
        <v>400</v>
      </c>
      <c r="P371" s="183">
        <v>0</v>
      </c>
      <c r="Q371" s="183">
        <v>0</v>
      </c>
      <c r="R371" s="183">
        <v>0</v>
      </c>
      <c r="S371" s="113"/>
      <c r="T371" s="134" t="s">
        <v>416</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3.15" hidden="1" customHeight="1" outlineLevel="2" x14ac:dyDescent="0.2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3.15" hidden="1" customHeight="1" outlineLevel="2" x14ac:dyDescent="0.2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3.15" hidden="1" customHeight="1" outlineLevel="2" x14ac:dyDescent="0.2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3.15" hidden="1" customHeight="1" outlineLevel="2" x14ac:dyDescent="0.2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3.15" hidden="1" customHeight="1" outlineLevel="2" x14ac:dyDescent="0.2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3.15" hidden="1" customHeight="1" outlineLevel="2" x14ac:dyDescent="0.2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3.15" hidden="1" customHeight="1" outlineLevel="2" x14ac:dyDescent="0.2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3.15" hidden="1" customHeight="1" outlineLevel="2" x14ac:dyDescent="0.2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3.15" hidden="1" customHeight="1" outlineLevel="2" x14ac:dyDescent="0.2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3.15" customHeight="1" outlineLevel="1" collapsed="1" x14ac:dyDescent="0.2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3.15" customHeight="1" outlineLevel="1" x14ac:dyDescent="0.2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3.1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3.1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3.1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3.15" customHeight="1" outlineLevel="1" x14ac:dyDescent="0.2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3.15" customHeight="1" outlineLevel="1" x14ac:dyDescent="0.2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3.15" customHeight="1" outlineLevel="1" x14ac:dyDescent="0.25">
      <c r="A394" s="137"/>
      <c r="B394" s="127"/>
      <c r="C394" s="109"/>
      <c r="D394" s="109"/>
      <c r="E394" s="109"/>
      <c r="F394" s="93"/>
      <c r="G394" s="108"/>
      <c r="H394" s="108"/>
      <c r="I394" s="108"/>
      <c r="J394" s="108"/>
      <c r="K394" s="108" t="s">
        <v>191</v>
      </c>
      <c r="L394" s="108"/>
      <c r="M394" s="108" t="s">
        <v>898</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3.15" customHeight="1" outlineLevel="1" x14ac:dyDescent="0.25">
      <c r="A397" s="137"/>
      <c r="B397" s="127"/>
      <c r="C397" s="109"/>
      <c r="D397" s="109"/>
      <c r="E397" s="109"/>
      <c r="F397" s="111"/>
      <c r="G397" s="113"/>
      <c r="H397" s="113"/>
      <c r="I397" s="134" t="s">
        <v>416</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3.15" customHeight="1" outlineLevel="1" x14ac:dyDescent="0.2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x14ac:dyDescent="0.2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3.1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3.15" customHeight="1" outlineLevel="1" x14ac:dyDescent="0.2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collapsed="1" x14ac:dyDescent="0.2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93"/>
      <c r="D424" s="93"/>
      <c r="E424" s="93"/>
      <c r="F424" s="93"/>
      <c r="G424" s="93"/>
      <c r="H424" s="93"/>
      <c r="I424" s="93"/>
      <c r="J424" s="93"/>
      <c r="K424" s="132" t="s">
        <v>196</v>
      </c>
      <c r="L424" s="132"/>
      <c r="M424" s="107"/>
      <c r="N424" s="328" t="s">
        <v>866</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3.15" customHeight="1" outlineLevel="1" x14ac:dyDescent="0.2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3.15" customHeight="1" outlineLevel="1" x14ac:dyDescent="0.2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3.15" customHeight="1" outlineLevel="1" x14ac:dyDescent="0.25">
      <c r="A429" s="137"/>
      <c r="B429" s="127"/>
      <c r="C429" s="109"/>
      <c r="D429" s="109"/>
      <c r="E429" s="109"/>
      <c r="F429" s="111"/>
      <c r="G429" s="113"/>
      <c r="H429" s="113"/>
      <c r="I429" s="134" t="s">
        <v>418</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3.15" customHeight="1" outlineLevel="1" x14ac:dyDescent="0.25">
      <c r="A430" s="137"/>
      <c r="B430" s="127"/>
      <c r="C430" s="109"/>
      <c r="D430" s="109"/>
      <c r="E430" s="109"/>
      <c r="F430" s="111"/>
      <c r="G430" s="113"/>
      <c r="H430" s="113"/>
      <c r="I430" s="134" t="s">
        <v>419</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x14ac:dyDescent="0.25">
      <c r="A431" s="137"/>
      <c r="B431" s="127"/>
      <c r="C431" s="109"/>
      <c r="D431" s="109"/>
      <c r="E431" s="109"/>
      <c r="F431" s="111"/>
      <c r="G431" s="113"/>
      <c r="H431" s="113"/>
      <c r="I431" s="134" t="s">
        <v>420</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109"/>
      <c r="D432" s="109"/>
      <c r="E432" s="109"/>
      <c r="F432" s="111"/>
      <c r="G432" s="113"/>
      <c r="H432" s="113"/>
      <c r="I432" s="134" t="s">
        <v>421</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109"/>
      <c r="D433" s="109"/>
      <c r="E433" s="109"/>
      <c r="F433" s="111"/>
      <c r="G433" s="113"/>
      <c r="H433" s="113"/>
      <c r="I433" s="134" t="s">
        <v>422</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109"/>
      <c r="D434" s="109"/>
      <c r="E434" s="109"/>
      <c r="F434" s="111"/>
      <c r="G434" s="113"/>
      <c r="H434" s="113"/>
      <c r="I434" s="134" t="s">
        <v>423</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109"/>
      <c r="D435" s="109"/>
      <c r="E435" s="109"/>
      <c r="F435" s="111"/>
      <c r="G435" s="113"/>
      <c r="H435" s="113"/>
      <c r="I435" s="134" t="s">
        <v>424</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109"/>
      <c r="D436" s="109"/>
      <c r="E436" s="109"/>
      <c r="F436" s="111"/>
      <c r="G436" s="113"/>
      <c r="H436" s="113"/>
      <c r="I436" s="134" t="s">
        <v>425</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109"/>
      <c r="D437" s="109"/>
      <c r="E437" s="109"/>
      <c r="F437" s="111"/>
      <c r="G437" s="113"/>
      <c r="H437" s="113"/>
      <c r="I437" s="134" t="s">
        <v>426</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111"/>
      <c r="G438" s="119"/>
      <c r="H438" s="119"/>
      <c r="I438" s="134" t="s">
        <v>427</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3.15" customHeight="1" outlineLevel="1" collapsed="1" x14ac:dyDescent="0.2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3.15" customHeight="1" outlineLevel="1" x14ac:dyDescent="0.25">
      <c r="A446" s="137"/>
      <c r="B446" s="127"/>
      <c r="C446" s="85"/>
      <c r="D446" s="92"/>
      <c r="E446" s="93"/>
      <c r="F446" s="94"/>
      <c r="G446" s="95" t="s">
        <v>895</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3.1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3.1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3.15" customHeight="1" outlineLevel="1" x14ac:dyDescent="0.2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3.15" customHeight="1" outlineLevel="1" x14ac:dyDescent="0.25">
      <c r="A450" s="137"/>
      <c r="B450" s="127"/>
      <c r="C450" s="93"/>
      <c r="D450" s="93"/>
      <c r="E450" s="93"/>
      <c r="F450" s="93"/>
      <c r="G450" s="93"/>
      <c r="H450" s="93"/>
      <c r="I450" s="93"/>
      <c r="J450" s="93" t="s">
        <v>894</v>
      </c>
      <c r="K450" s="93"/>
      <c r="L450" s="107"/>
      <c r="M450" s="107"/>
      <c r="N450" s="107"/>
      <c r="O450" s="784"/>
      <c r="P450" s="784"/>
      <c r="Q450" s="784"/>
      <c r="R450" s="107"/>
      <c r="S450" s="686"/>
      <c r="T450" s="108" t="s">
        <v>203</v>
      </c>
      <c r="U450" s="107"/>
      <c r="V450" s="107" t="s">
        <v>897</v>
      </c>
      <c r="W450" s="107"/>
      <c r="X450" s="108" t="s">
        <v>204</v>
      </c>
      <c r="Y450" s="108"/>
      <c r="Z450" s="833"/>
      <c r="AA450" s="791"/>
      <c r="AB450" s="791"/>
      <c r="AC450" s="810" t="s">
        <v>957</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3.15" customHeight="1" outlineLevel="1" x14ac:dyDescent="0.25">
      <c r="A451" s="137"/>
      <c r="B451" s="127"/>
      <c r="C451" s="93"/>
      <c r="D451" s="93"/>
      <c r="E451" s="93"/>
      <c r="F451" s="93"/>
      <c r="G451" s="841"/>
      <c r="H451" s="841" t="s">
        <v>869</v>
      </c>
      <c r="I451" s="842" t="s">
        <v>168</v>
      </c>
      <c r="J451" s="842" t="s">
        <v>417</v>
      </c>
      <c r="K451" s="842" t="s">
        <v>59</v>
      </c>
      <c r="L451" s="842" t="s">
        <v>60</v>
      </c>
      <c r="M451" s="842" t="s">
        <v>61</v>
      </c>
      <c r="N451" s="842" t="s">
        <v>62</v>
      </c>
      <c r="O451" s="842" t="s">
        <v>948</v>
      </c>
      <c r="P451" s="842" t="s">
        <v>949</v>
      </c>
      <c r="Q451" s="842" t="s">
        <v>950</v>
      </c>
      <c r="R451" s="841"/>
      <c r="S451" s="841"/>
      <c r="T451" s="841" t="s">
        <v>205</v>
      </c>
      <c r="U451" s="841"/>
      <c r="V451" s="841" t="s">
        <v>896</v>
      </c>
      <c r="W451" s="841"/>
      <c r="X451" s="841"/>
      <c r="Y451" s="841"/>
      <c r="Z451" s="841"/>
      <c r="AA451" s="841"/>
      <c r="AB451" s="841"/>
      <c r="AC451" s="841" t="s">
        <v>869</v>
      </c>
      <c r="AD451" s="841" t="s">
        <v>958</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3.15" customHeight="1" outlineLevel="1" x14ac:dyDescent="0.25">
      <c r="A452" s="137"/>
      <c r="B452" s="127"/>
      <c r="C452" s="109"/>
      <c r="D452" s="109"/>
      <c r="E452" s="109"/>
      <c r="F452" s="111"/>
      <c r="G452" s="119"/>
      <c r="H452" s="119" t="s">
        <v>881</v>
      </c>
      <c r="I452" s="136" t="s">
        <v>418</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3.15" customHeight="1" outlineLevel="1" x14ac:dyDescent="0.25">
      <c r="A453" s="137"/>
      <c r="B453" s="127"/>
      <c r="C453" s="109"/>
      <c r="D453" s="109"/>
      <c r="E453" s="109"/>
      <c r="F453" s="111"/>
      <c r="G453" s="119"/>
      <c r="H453" s="119"/>
      <c r="I453" s="136" t="s">
        <v>419</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3.15" customHeight="1" outlineLevel="1" x14ac:dyDescent="0.25">
      <c r="A454" s="137"/>
      <c r="B454" s="127"/>
      <c r="C454" s="109"/>
      <c r="D454" s="109"/>
      <c r="E454" s="109"/>
      <c r="F454" s="111"/>
      <c r="G454" s="119"/>
      <c r="H454" s="119"/>
      <c r="I454" s="136" t="s">
        <v>420</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3.15" customHeight="1" outlineLevel="1" x14ac:dyDescent="0.25">
      <c r="A455" s="137"/>
      <c r="B455" s="127"/>
      <c r="C455" s="109"/>
      <c r="D455" s="109"/>
      <c r="E455" s="109"/>
      <c r="F455" s="111"/>
      <c r="G455" s="119"/>
      <c r="H455" s="119"/>
      <c r="I455" s="136" t="s">
        <v>421</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3.15" customHeight="1" outlineLevel="1" x14ac:dyDescent="0.25">
      <c r="A456" s="137"/>
      <c r="B456" s="127"/>
      <c r="C456" s="109"/>
      <c r="D456" s="109"/>
      <c r="E456" s="109"/>
      <c r="F456" s="111"/>
      <c r="G456" s="119"/>
      <c r="H456" s="119"/>
      <c r="I456" s="136" t="s">
        <v>422</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3.15" customHeight="1" outlineLevel="1" x14ac:dyDescent="0.25">
      <c r="A457" s="137"/>
      <c r="B457" s="127"/>
      <c r="C457" s="109"/>
      <c r="D457" s="109"/>
      <c r="E457" s="109"/>
      <c r="F457" s="111"/>
      <c r="G457" s="119"/>
      <c r="H457" s="119"/>
      <c r="I457" s="136" t="s">
        <v>423</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3.15" customHeight="1" outlineLevel="1" x14ac:dyDescent="0.25">
      <c r="A458" s="137"/>
      <c r="B458" s="127"/>
      <c r="C458" s="109"/>
      <c r="D458" s="109"/>
      <c r="E458" s="109"/>
      <c r="F458" s="111"/>
      <c r="G458" s="119"/>
      <c r="H458" s="119"/>
      <c r="I458" s="136" t="s">
        <v>424</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3.15" customHeight="1" outlineLevel="1" x14ac:dyDescent="0.25">
      <c r="A459" s="137"/>
      <c r="B459" s="127"/>
      <c r="C459" s="109"/>
      <c r="D459" s="109"/>
      <c r="E459" s="109"/>
      <c r="F459" s="111"/>
      <c r="G459" s="119"/>
      <c r="H459" s="119"/>
      <c r="I459" s="136" t="s">
        <v>425</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3.15" customHeight="1" outlineLevel="1" x14ac:dyDescent="0.25">
      <c r="A460" s="137"/>
      <c r="B460" s="127"/>
      <c r="C460" s="109"/>
      <c r="D460" s="109"/>
      <c r="E460" s="109"/>
      <c r="F460" s="111"/>
      <c r="G460" s="119"/>
      <c r="H460" s="119"/>
      <c r="I460" s="136" t="s">
        <v>426</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3.15" customHeight="1" outlineLevel="1" x14ac:dyDescent="0.25">
      <c r="A461" s="137"/>
      <c r="B461" s="127"/>
      <c r="C461" s="109"/>
      <c r="D461" s="109"/>
      <c r="E461" s="109"/>
      <c r="F461" s="111"/>
      <c r="G461" s="119"/>
      <c r="H461" s="119"/>
      <c r="I461" s="136" t="s">
        <v>427</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3.15" hidden="1" customHeight="1" outlineLevel="2" x14ac:dyDescent="0.25">
      <c r="A462" s="137"/>
      <c r="B462" s="127"/>
      <c r="C462" s="109"/>
      <c r="D462" s="109"/>
      <c r="E462" s="109"/>
      <c r="F462" s="111"/>
      <c r="G462" s="119"/>
      <c r="H462" s="119" t="s">
        <v>431</v>
      </c>
      <c r="I462" s="136" t="s">
        <v>418</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3.15" hidden="1" customHeight="1" outlineLevel="2" x14ac:dyDescent="0.25">
      <c r="A463" s="137"/>
      <c r="B463" s="127"/>
      <c r="C463" s="109"/>
      <c r="D463" s="109"/>
      <c r="E463" s="109"/>
      <c r="F463" s="111"/>
      <c r="G463" s="119"/>
      <c r="H463" s="119"/>
      <c r="I463" s="136" t="s">
        <v>419</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3.15" hidden="1" customHeight="1" outlineLevel="2" x14ac:dyDescent="0.25">
      <c r="A464" s="137"/>
      <c r="B464" s="127"/>
      <c r="C464" s="109"/>
      <c r="D464" s="109"/>
      <c r="E464" s="109"/>
      <c r="F464" s="111"/>
      <c r="G464" s="119"/>
      <c r="H464" s="119"/>
      <c r="I464" s="136" t="s">
        <v>420</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hidden="1" customHeight="1" outlineLevel="2" x14ac:dyDescent="0.25">
      <c r="A465" s="137"/>
      <c r="B465" s="127"/>
      <c r="C465" s="109"/>
      <c r="D465" s="109"/>
      <c r="E465" s="109"/>
      <c r="F465" s="111"/>
      <c r="G465" s="119"/>
      <c r="H465" s="119"/>
      <c r="I465" s="136" t="s">
        <v>421</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hidden="1" customHeight="1" outlineLevel="2" x14ac:dyDescent="0.25">
      <c r="A466" s="137"/>
      <c r="B466" s="127"/>
      <c r="C466" s="109"/>
      <c r="D466" s="109"/>
      <c r="E466" s="109"/>
      <c r="F466" s="111"/>
      <c r="G466" s="119"/>
      <c r="H466" s="119"/>
      <c r="I466" s="136" t="s">
        <v>422</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hidden="1" customHeight="1" outlineLevel="2" x14ac:dyDescent="0.25">
      <c r="A467" s="137"/>
      <c r="B467" s="127"/>
      <c r="C467" s="109"/>
      <c r="D467" s="109"/>
      <c r="E467" s="109"/>
      <c r="F467" s="111"/>
      <c r="G467" s="119"/>
      <c r="H467" s="119"/>
      <c r="I467" s="136" t="s">
        <v>423</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hidden="1" customHeight="1" outlineLevel="2" x14ac:dyDescent="0.25">
      <c r="A468" s="137"/>
      <c r="B468" s="127"/>
      <c r="C468" s="109"/>
      <c r="D468" s="109"/>
      <c r="E468" s="109"/>
      <c r="F468" s="111"/>
      <c r="G468" s="119"/>
      <c r="H468" s="119"/>
      <c r="I468" s="136" t="s">
        <v>424</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hidden="1" customHeight="1" outlineLevel="2" x14ac:dyDescent="0.25">
      <c r="A469" s="137"/>
      <c r="B469" s="127"/>
      <c r="C469" s="109"/>
      <c r="D469" s="109"/>
      <c r="E469" s="109"/>
      <c r="F469" s="111"/>
      <c r="G469" s="119"/>
      <c r="H469" s="119"/>
      <c r="I469" s="136" t="s">
        <v>425</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hidden="1" customHeight="1" outlineLevel="2" x14ac:dyDescent="0.25">
      <c r="A470" s="137"/>
      <c r="B470" s="127"/>
      <c r="C470" s="109"/>
      <c r="D470" s="109"/>
      <c r="E470" s="109"/>
      <c r="F470" s="111"/>
      <c r="G470" s="119"/>
      <c r="H470" s="119"/>
      <c r="I470" s="136" t="s">
        <v>426</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hidden="1" customHeight="1" outlineLevel="2" x14ac:dyDescent="0.25">
      <c r="A471" s="137"/>
      <c r="B471" s="127"/>
      <c r="C471" s="109"/>
      <c r="D471" s="109"/>
      <c r="E471" s="109"/>
      <c r="F471" s="111"/>
      <c r="G471" s="119"/>
      <c r="H471" s="119"/>
      <c r="I471" s="136" t="s">
        <v>427</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hidden="1" customHeight="1" outlineLevel="2" x14ac:dyDescent="0.25">
      <c r="A472" s="137"/>
      <c r="B472" s="127"/>
      <c r="C472" s="109"/>
      <c r="D472" s="109"/>
      <c r="E472" s="109"/>
      <c r="F472" s="111"/>
      <c r="G472" s="119"/>
      <c r="H472" s="119" t="s">
        <v>849</v>
      </c>
      <c r="I472" s="136" t="s">
        <v>418</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hidden="1" customHeight="1" outlineLevel="2" x14ac:dyDescent="0.25">
      <c r="A473" s="137"/>
      <c r="B473" s="127"/>
      <c r="C473" s="109"/>
      <c r="D473" s="109"/>
      <c r="E473" s="109"/>
      <c r="F473" s="111"/>
      <c r="G473" s="119"/>
      <c r="H473" s="119"/>
      <c r="I473" s="136" t="s">
        <v>419</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c r="I474" s="136" t="s">
        <v>420</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421</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422</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423</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424</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425</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426</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427</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t="s">
        <v>850</v>
      </c>
      <c r="I482" s="136" t="s">
        <v>418</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419</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c r="I484" s="136" t="s">
        <v>420</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421</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422</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423</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424</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425</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426</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427</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t="s">
        <v>851</v>
      </c>
      <c r="I492" s="136" t="s">
        <v>418</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419</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c r="I494" s="136" t="s">
        <v>420</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421</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422</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423</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424</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425</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426</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427</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t="s">
        <v>852</v>
      </c>
      <c r="I502" s="136" t="s">
        <v>418</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419</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c r="I504" s="136" t="s">
        <v>420</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421</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422</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423</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424</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425</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426</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427</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t="s">
        <v>853</v>
      </c>
      <c r="I512" s="136" t="s">
        <v>418</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419</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c r="I514" s="136" t="s">
        <v>420</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421</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422</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423</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424</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425</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426</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427</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t="s">
        <v>854</v>
      </c>
      <c r="I522" s="136" t="s">
        <v>418</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419</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c r="I524" s="136" t="s">
        <v>420</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421</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422</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423</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424</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425</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426</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427</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t="s">
        <v>855</v>
      </c>
      <c r="I532" s="136" t="s">
        <v>418</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419</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c r="I534" s="136" t="s">
        <v>420</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421</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422</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423</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424</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425</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426</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427</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t="s">
        <v>856</v>
      </c>
      <c r="I542" s="136" t="s">
        <v>418</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419</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c r="I544" s="136" t="s">
        <v>420</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3.15" hidden="1" customHeight="1" outlineLevel="2" x14ac:dyDescent="0.25">
      <c r="A545" s="137"/>
      <c r="B545" s="127"/>
      <c r="C545" s="109"/>
      <c r="D545" s="109"/>
      <c r="E545" s="109"/>
      <c r="F545" s="111"/>
      <c r="G545" s="119"/>
      <c r="H545" s="119"/>
      <c r="I545" s="136" t="s">
        <v>421</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3.15" hidden="1" customHeight="1" outlineLevel="2" x14ac:dyDescent="0.25">
      <c r="A546" s="137"/>
      <c r="B546" s="127"/>
      <c r="C546" s="109"/>
      <c r="D546" s="109"/>
      <c r="E546" s="109"/>
      <c r="F546" s="111"/>
      <c r="G546" s="119"/>
      <c r="H546" s="119"/>
      <c r="I546" s="136" t="s">
        <v>422</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3.15" hidden="1" customHeight="1" outlineLevel="2" x14ac:dyDescent="0.25">
      <c r="A547" s="137"/>
      <c r="B547" s="127"/>
      <c r="C547" s="109"/>
      <c r="D547" s="109"/>
      <c r="E547" s="109"/>
      <c r="F547" s="111"/>
      <c r="G547" s="119"/>
      <c r="H547" s="119"/>
      <c r="I547" s="136" t="s">
        <v>423</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3.15" hidden="1" customHeight="1" outlineLevel="2" x14ac:dyDescent="0.25">
      <c r="A548" s="137"/>
      <c r="B548" s="127"/>
      <c r="C548" s="109"/>
      <c r="D548" s="109"/>
      <c r="E548" s="109"/>
      <c r="F548" s="111"/>
      <c r="G548" s="119"/>
      <c r="H548" s="119"/>
      <c r="I548" s="136" t="s">
        <v>424</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3.15" hidden="1" customHeight="1" outlineLevel="2" x14ac:dyDescent="0.25">
      <c r="A549" s="137"/>
      <c r="B549" s="127"/>
      <c r="C549" s="109"/>
      <c r="D549" s="109"/>
      <c r="E549" s="109"/>
      <c r="F549" s="111"/>
      <c r="G549" s="119"/>
      <c r="H549" s="119"/>
      <c r="I549" s="136" t="s">
        <v>425</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3.15" hidden="1" customHeight="1" outlineLevel="2" x14ac:dyDescent="0.25">
      <c r="A550" s="137"/>
      <c r="B550" s="127"/>
      <c r="C550" s="109"/>
      <c r="D550" s="109"/>
      <c r="E550" s="109"/>
      <c r="F550" s="111"/>
      <c r="G550" s="119"/>
      <c r="H550" s="119"/>
      <c r="I550" s="136" t="s">
        <v>426</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3.15" hidden="1" customHeight="1" outlineLevel="2" x14ac:dyDescent="0.25">
      <c r="A551" s="137"/>
      <c r="B551" s="127"/>
      <c r="C551" s="109"/>
      <c r="D551" s="109"/>
      <c r="E551" s="109"/>
      <c r="F551" s="111"/>
      <c r="G551" s="119"/>
      <c r="H551" s="119"/>
      <c r="I551" s="136" t="s">
        <v>427</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3.15" customHeight="1" outlineLevel="1" collapsed="1" x14ac:dyDescent="0.2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3.15" customHeight="1" outlineLevel="1" x14ac:dyDescent="0.2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3.1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3.1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3.15" customHeight="1" outlineLevel="1" x14ac:dyDescent="0.25">
      <c r="A562" s="137"/>
      <c r="B562" s="127"/>
      <c r="C562" s="93"/>
      <c r="D562" s="93"/>
      <c r="E562" s="93"/>
      <c r="F562" s="93"/>
      <c r="G562" s="107"/>
      <c r="H562" s="107"/>
      <c r="I562" s="107"/>
      <c r="J562" s="686"/>
      <c r="K562" s="686"/>
      <c r="L562" s="248"/>
      <c r="M562" s="190"/>
      <c r="N562" s="720" t="s">
        <v>902</v>
      </c>
      <c r="O562" s="190"/>
      <c r="P562" s="720" t="s">
        <v>899</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3.15" customHeight="1" outlineLevel="1" x14ac:dyDescent="0.25">
      <c r="A563" s="137"/>
      <c r="B563" s="127"/>
      <c r="C563" s="93"/>
      <c r="D563" s="93"/>
      <c r="E563" s="93"/>
      <c r="F563" s="93"/>
      <c r="G563" s="93"/>
      <c r="H563" s="93"/>
      <c r="I563" s="93"/>
      <c r="J563" s="248"/>
      <c r="K563" s="248"/>
      <c r="L563" s="93"/>
      <c r="M563" s="248"/>
      <c r="N563" s="720" t="s">
        <v>901</v>
      </c>
      <c r="O563" s="248"/>
      <c r="P563" s="720" t="s">
        <v>900</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3.15" customHeight="1" outlineLevel="1" x14ac:dyDescent="0.25">
      <c r="A564" s="137"/>
      <c r="B564" s="127"/>
      <c r="C564" s="93"/>
      <c r="D564" s="93"/>
      <c r="E564" s="93"/>
      <c r="F564" s="93"/>
      <c r="G564" s="108"/>
      <c r="H564" s="108"/>
      <c r="I564" s="108"/>
      <c r="J564" s="254"/>
      <c r="K564" s="254"/>
      <c r="L564" s="108"/>
      <c r="M564" s="254"/>
      <c r="N564" s="254" t="s">
        <v>867</v>
      </c>
      <c r="O564" s="254"/>
      <c r="P564" s="254" t="s">
        <v>868</v>
      </c>
      <c r="Q564" s="686"/>
      <c r="R564" s="108"/>
      <c r="S564" s="132" t="s">
        <v>210</v>
      </c>
      <c r="T564" s="132"/>
      <c r="U564" s="254"/>
      <c r="V564" s="197" t="s">
        <v>204</v>
      </c>
      <c r="W564" s="707"/>
      <c r="X564" s="707"/>
      <c r="Y564" s="707"/>
      <c r="Z564" s="707"/>
      <c r="AA564" s="791"/>
      <c r="AB564" s="791"/>
      <c r="AC564" s="810" t="s">
        <v>957</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3.15" customHeight="1" outlineLevel="1" x14ac:dyDescent="0.25">
      <c r="A565" s="137"/>
      <c r="B565" s="127"/>
      <c r="C565" s="109"/>
      <c r="D565" s="109"/>
      <c r="E565" s="109"/>
      <c r="F565" s="93"/>
      <c r="G565" s="248"/>
      <c r="H565" s="248" t="s">
        <v>863</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869</v>
      </c>
      <c r="AD565" s="805" t="s">
        <v>958</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3.15" customHeight="1" outlineLevel="1" x14ac:dyDescent="0.25">
      <c r="A568" s="137"/>
      <c r="B568" s="127"/>
      <c r="C568" s="109"/>
      <c r="D568" s="109"/>
      <c r="E568" s="109"/>
      <c r="F568" s="111"/>
      <c r="H568" s="139" t="s">
        <v>881</v>
      </c>
      <c r="I568" s="134" t="s">
        <v>418</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3.15" customHeight="1" outlineLevel="1" x14ac:dyDescent="0.25">
      <c r="A569" s="137"/>
      <c r="B569" s="127"/>
      <c r="C569" s="109"/>
      <c r="D569" s="109"/>
      <c r="E569" s="109"/>
      <c r="F569" s="111"/>
      <c r="I569" s="134" t="s">
        <v>419</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3.15" customHeight="1" outlineLevel="1" x14ac:dyDescent="0.25">
      <c r="A570" s="137"/>
      <c r="B570" s="127"/>
      <c r="C570" s="109"/>
      <c r="D570" s="109"/>
      <c r="E570" s="109"/>
      <c r="F570" s="111"/>
      <c r="I570" s="134" t="s">
        <v>420</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3.15" customHeight="1" outlineLevel="1" x14ac:dyDescent="0.25">
      <c r="A571" s="137"/>
      <c r="B571" s="127"/>
      <c r="C571" s="109"/>
      <c r="D571" s="109"/>
      <c r="E571" s="109"/>
      <c r="F571" s="111"/>
      <c r="I571" s="134" t="s">
        <v>421</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3.15" customHeight="1" outlineLevel="1" x14ac:dyDescent="0.25">
      <c r="A572" s="137"/>
      <c r="B572" s="127"/>
      <c r="C572" s="109"/>
      <c r="D572" s="109"/>
      <c r="E572" s="109"/>
      <c r="F572" s="111"/>
      <c r="I572" s="134" t="s">
        <v>422</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3.15" customHeight="1" outlineLevel="1" x14ac:dyDescent="0.25">
      <c r="A573" s="137"/>
      <c r="B573" s="127"/>
      <c r="C573" s="109"/>
      <c r="D573" s="109"/>
      <c r="E573" s="109"/>
      <c r="F573" s="111"/>
      <c r="I573" s="134" t="s">
        <v>423</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3.15" customHeight="1" outlineLevel="1" x14ac:dyDescent="0.25">
      <c r="A574" s="137"/>
      <c r="B574" s="127"/>
      <c r="C574" s="109"/>
      <c r="D574" s="109"/>
      <c r="E574" s="109"/>
      <c r="F574" s="111"/>
      <c r="I574" s="134" t="s">
        <v>424</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3.15" customHeight="1" outlineLevel="1" x14ac:dyDescent="0.25">
      <c r="A575" s="137"/>
      <c r="B575" s="127"/>
      <c r="C575" s="109"/>
      <c r="D575" s="109"/>
      <c r="E575" s="109"/>
      <c r="F575" s="111"/>
      <c r="I575" s="134" t="s">
        <v>425</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3.15" customHeight="1" outlineLevel="1" x14ac:dyDescent="0.25">
      <c r="A576" s="137"/>
      <c r="B576" s="127"/>
      <c r="C576" s="109"/>
      <c r="D576" s="109"/>
      <c r="E576" s="109"/>
      <c r="F576" s="111"/>
      <c r="I576" s="134" t="s">
        <v>426</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3.15" customHeight="1" outlineLevel="1" x14ac:dyDescent="0.25">
      <c r="A577" s="137"/>
      <c r="B577" s="127"/>
      <c r="C577" s="109"/>
      <c r="D577" s="109"/>
      <c r="E577" s="109"/>
      <c r="F577" s="111"/>
      <c r="I577" s="134" t="s">
        <v>427</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3.15" hidden="1" customHeight="1" outlineLevel="2" x14ac:dyDescent="0.25">
      <c r="A578" s="137"/>
      <c r="B578" s="127"/>
      <c r="C578" s="109"/>
      <c r="D578" s="109"/>
      <c r="E578" s="109"/>
      <c r="F578" s="111"/>
      <c r="H578" s="139" t="s">
        <v>431</v>
      </c>
      <c r="I578" s="134" t="s">
        <v>418</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3.15" hidden="1" customHeight="1" outlineLevel="2" x14ac:dyDescent="0.25">
      <c r="A579" s="137"/>
      <c r="B579" s="127"/>
      <c r="C579" s="109"/>
      <c r="D579" s="109"/>
      <c r="E579" s="109"/>
      <c r="F579" s="111"/>
      <c r="I579" s="134" t="s">
        <v>419</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3.15" hidden="1" customHeight="1" outlineLevel="2" x14ac:dyDescent="0.25">
      <c r="A580" s="137"/>
      <c r="B580" s="127"/>
      <c r="C580" s="109"/>
      <c r="D580" s="109"/>
      <c r="E580" s="109"/>
      <c r="F580" s="111"/>
      <c r="I580" s="134" t="s">
        <v>420</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3.15" hidden="1" customHeight="1" outlineLevel="2" x14ac:dyDescent="0.25">
      <c r="A581" s="137"/>
      <c r="B581" s="127"/>
      <c r="C581" s="109"/>
      <c r="D581" s="109"/>
      <c r="E581" s="109"/>
      <c r="F581" s="111"/>
      <c r="I581" s="134" t="s">
        <v>421</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3.15" hidden="1" customHeight="1" outlineLevel="2" x14ac:dyDescent="0.25">
      <c r="A582" s="137"/>
      <c r="B582" s="127"/>
      <c r="C582" s="109"/>
      <c r="D582" s="109"/>
      <c r="E582" s="109"/>
      <c r="F582" s="111"/>
      <c r="I582" s="134" t="s">
        <v>422</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3.15" hidden="1" customHeight="1" outlineLevel="2" x14ac:dyDescent="0.25">
      <c r="A583" s="137"/>
      <c r="B583" s="127"/>
      <c r="C583" s="109"/>
      <c r="D583" s="109"/>
      <c r="E583" s="109"/>
      <c r="F583" s="111"/>
      <c r="I583" s="134" t="s">
        <v>423</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3.15" hidden="1" customHeight="1" outlineLevel="2" x14ac:dyDescent="0.25">
      <c r="A584" s="137"/>
      <c r="B584" s="127"/>
      <c r="C584" s="109"/>
      <c r="D584" s="109"/>
      <c r="E584" s="109"/>
      <c r="F584" s="111"/>
      <c r="I584" s="134" t="s">
        <v>424</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3.15" hidden="1" customHeight="1" outlineLevel="2" x14ac:dyDescent="0.25">
      <c r="A585" s="137"/>
      <c r="B585" s="127"/>
      <c r="C585" s="109"/>
      <c r="D585" s="109"/>
      <c r="E585" s="109"/>
      <c r="F585" s="111"/>
      <c r="I585" s="134" t="s">
        <v>425</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3.15" hidden="1" customHeight="1" outlineLevel="2" x14ac:dyDescent="0.25">
      <c r="A586" s="137"/>
      <c r="B586" s="127"/>
      <c r="C586" s="109"/>
      <c r="D586" s="109"/>
      <c r="E586" s="109"/>
      <c r="F586" s="111"/>
      <c r="I586" s="134" t="s">
        <v>426</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3.15" hidden="1" customHeight="1" outlineLevel="2" x14ac:dyDescent="0.25">
      <c r="A587" s="137"/>
      <c r="B587" s="127"/>
      <c r="C587" s="109"/>
      <c r="D587" s="109"/>
      <c r="E587" s="109"/>
      <c r="F587" s="111"/>
      <c r="I587" s="134" t="s">
        <v>427</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3.15" hidden="1" customHeight="1" outlineLevel="2" x14ac:dyDescent="0.25">
      <c r="A588" s="137"/>
      <c r="B588" s="127"/>
      <c r="C588" s="109"/>
      <c r="D588" s="109"/>
      <c r="E588" s="109"/>
      <c r="F588" s="111"/>
      <c r="H588" s="139" t="s">
        <v>849</v>
      </c>
      <c r="I588" s="134" t="s">
        <v>418</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3.15" hidden="1" customHeight="1" outlineLevel="2" x14ac:dyDescent="0.25">
      <c r="A589" s="137"/>
      <c r="B589" s="127"/>
      <c r="C589" s="109"/>
      <c r="D589" s="109"/>
      <c r="E589" s="109"/>
      <c r="F589" s="111"/>
      <c r="I589" s="134" t="s">
        <v>419</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hidden="1" customHeight="1" outlineLevel="2" x14ac:dyDescent="0.25">
      <c r="A590" s="137"/>
      <c r="B590" s="127"/>
      <c r="C590" s="109"/>
      <c r="D590" s="109"/>
      <c r="E590" s="109"/>
      <c r="F590" s="111"/>
      <c r="I590" s="134" t="s">
        <v>420</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hidden="1" customHeight="1" outlineLevel="2" x14ac:dyDescent="0.25">
      <c r="A591" s="137"/>
      <c r="B591" s="127"/>
      <c r="C591" s="109"/>
      <c r="D591" s="109"/>
      <c r="E591" s="109"/>
      <c r="F591" s="111"/>
      <c r="I591" s="134" t="s">
        <v>421</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hidden="1" customHeight="1" outlineLevel="2" x14ac:dyDescent="0.25">
      <c r="A592" s="137"/>
      <c r="B592" s="127"/>
      <c r="C592" s="109"/>
      <c r="D592" s="109"/>
      <c r="E592" s="109"/>
      <c r="F592" s="111"/>
      <c r="I592" s="134" t="s">
        <v>422</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hidden="1" customHeight="1" outlineLevel="2" x14ac:dyDescent="0.25">
      <c r="A593" s="137"/>
      <c r="B593" s="127"/>
      <c r="C593" s="109"/>
      <c r="D593" s="109"/>
      <c r="E593" s="109"/>
      <c r="F593" s="111"/>
      <c r="I593" s="134" t="s">
        <v>423</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hidden="1" customHeight="1" outlineLevel="2" x14ac:dyDescent="0.25">
      <c r="A594" s="137"/>
      <c r="B594" s="127"/>
      <c r="C594" s="109"/>
      <c r="D594" s="109"/>
      <c r="E594" s="109"/>
      <c r="F594" s="111"/>
      <c r="I594" s="134" t="s">
        <v>424</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hidden="1" customHeight="1" outlineLevel="2" x14ac:dyDescent="0.25">
      <c r="A595" s="137"/>
      <c r="B595" s="127"/>
      <c r="C595" s="109"/>
      <c r="D595" s="109"/>
      <c r="E595" s="109"/>
      <c r="F595" s="111"/>
      <c r="I595" s="134" t="s">
        <v>425</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hidden="1" customHeight="1" outlineLevel="2" x14ac:dyDescent="0.25">
      <c r="A596" s="137"/>
      <c r="B596" s="127"/>
      <c r="C596" s="109"/>
      <c r="D596" s="109"/>
      <c r="E596" s="109"/>
      <c r="F596" s="111"/>
      <c r="I596" s="134" t="s">
        <v>426</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hidden="1" customHeight="1" outlineLevel="2" x14ac:dyDescent="0.25">
      <c r="A597" s="137"/>
      <c r="B597" s="127"/>
      <c r="C597" s="109"/>
      <c r="D597" s="109"/>
      <c r="E597" s="109"/>
      <c r="F597" s="111"/>
      <c r="I597" s="134" t="s">
        <v>427</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3.15" hidden="1" customHeight="1" outlineLevel="2" x14ac:dyDescent="0.25">
      <c r="A598" s="137"/>
      <c r="B598" s="127"/>
      <c r="C598" s="109"/>
      <c r="D598" s="109"/>
      <c r="E598" s="109"/>
      <c r="F598" s="111"/>
      <c r="H598" s="139" t="s">
        <v>850</v>
      </c>
      <c r="I598" s="134" t="s">
        <v>418</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3.15" hidden="1" customHeight="1" outlineLevel="2" x14ac:dyDescent="0.25">
      <c r="A599" s="137"/>
      <c r="B599" s="127"/>
      <c r="C599" s="109"/>
      <c r="D599" s="109"/>
      <c r="E599" s="109"/>
      <c r="F599" s="111"/>
      <c r="I599" s="134" t="s">
        <v>419</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hidden="1" customHeight="1" outlineLevel="2" x14ac:dyDescent="0.25">
      <c r="A600" s="137"/>
      <c r="B600" s="127"/>
      <c r="C600" s="109"/>
      <c r="D600" s="109"/>
      <c r="E600" s="109"/>
      <c r="F600" s="111"/>
      <c r="I600" s="134" t="s">
        <v>420</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hidden="1" customHeight="1" outlineLevel="2" x14ac:dyDescent="0.25">
      <c r="A601" s="137"/>
      <c r="B601" s="127"/>
      <c r="C601" s="109"/>
      <c r="D601" s="109"/>
      <c r="E601" s="109"/>
      <c r="F601" s="111"/>
      <c r="I601" s="134" t="s">
        <v>421</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hidden="1" customHeight="1" outlineLevel="2" x14ac:dyDescent="0.25">
      <c r="A602" s="137"/>
      <c r="B602" s="127"/>
      <c r="C602" s="109"/>
      <c r="D602" s="109"/>
      <c r="E602" s="109"/>
      <c r="F602" s="111"/>
      <c r="I602" s="134" t="s">
        <v>422</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hidden="1" customHeight="1" outlineLevel="2" x14ac:dyDescent="0.25">
      <c r="A603" s="137"/>
      <c r="B603" s="127"/>
      <c r="C603" s="109"/>
      <c r="D603" s="109"/>
      <c r="E603" s="109"/>
      <c r="F603" s="111"/>
      <c r="I603" s="134" t="s">
        <v>423</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hidden="1" customHeight="1" outlineLevel="2" x14ac:dyDescent="0.25">
      <c r="A604" s="137"/>
      <c r="B604" s="127"/>
      <c r="C604" s="109"/>
      <c r="D604" s="109"/>
      <c r="E604" s="109"/>
      <c r="F604" s="111"/>
      <c r="I604" s="134" t="s">
        <v>424</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hidden="1" customHeight="1" outlineLevel="2" x14ac:dyDescent="0.25">
      <c r="A605" s="137"/>
      <c r="B605" s="127"/>
      <c r="C605" s="109"/>
      <c r="D605" s="109"/>
      <c r="E605" s="109"/>
      <c r="F605" s="111"/>
      <c r="I605" s="134" t="s">
        <v>425</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hidden="1" customHeight="1" outlineLevel="2" x14ac:dyDescent="0.25">
      <c r="A606" s="137"/>
      <c r="B606" s="127"/>
      <c r="C606" s="109"/>
      <c r="D606" s="109"/>
      <c r="E606" s="109"/>
      <c r="F606" s="111"/>
      <c r="I606" s="134" t="s">
        <v>426</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hidden="1" customHeight="1" outlineLevel="2" x14ac:dyDescent="0.25">
      <c r="A607" s="137"/>
      <c r="B607" s="127"/>
      <c r="C607" s="109"/>
      <c r="D607" s="109"/>
      <c r="E607" s="109"/>
      <c r="F607" s="111"/>
      <c r="I607" s="134" t="s">
        <v>427</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hidden="1" customHeight="1" outlineLevel="2" x14ac:dyDescent="0.25">
      <c r="A608" s="137"/>
      <c r="B608" s="127"/>
      <c r="C608" s="109"/>
      <c r="D608" s="109"/>
      <c r="E608" s="109"/>
      <c r="F608" s="111"/>
      <c r="H608" s="139" t="s">
        <v>851</v>
      </c>
      <c r="I608" s="134" t="s">
        <v>418</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hidden="1" customHeight="1" outlineLevel="2" x14ac:dyDescent="0.25">
      <c r="A609" s="137"/>
      <c r="B609" s="127"/>
      <c r="C609" s="109"/>
      <c r="D609" s="109"/>
      <c r="E609" s="109"/>
      <c r="F609" s="111"/>
      <c r="I609" s="134" t="s">
        <v>419</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I610" s="134" t="s">
        <v>420</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421</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422</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423</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424</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425</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426</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427</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H618" s="139" t="s">
        <v>852</v>
      </c>
      <c r="I618" s="134" t="s">
        <v>418</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419</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I620" s="134" t="s">
        <v>420</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421</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422</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423</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424</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425</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426</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427</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H628" s="139" t="s">
        <v>853</v>
      </c>
      <c r="I628" s="134" t="s">
        <v>418</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419</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I630" s="134" t="s">
        <v>420</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421</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422</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423</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424</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425</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426</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427</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H638" s="139" t="s">
        <v>854</v>
      </c>
      <c r="I638" s="134" t="s">
        <v>418</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419</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I640" s="134" t="s">
        <v>420</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421</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422</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423</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424</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425</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426</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427</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H648" s="139" t="s">
        <v>855</v>
      </c>
      <c r="I648" s="134" t="s">
        <v>418</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419</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I650" s="134" t="s">
        <v>420</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421</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422</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423</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424</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425</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426</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427</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H658" s="139" t="s">
        <v>856</v>
      </c>
      <c r="I658" s="134" t="s">
        <v>418</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419</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I660" s="134" t="s">
        <v>420</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421</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422</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423</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424</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425</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426</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427</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3.1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3.1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3.1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3.1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3.15" customHeight="1" outlineLevel="1" x14ac:dyDescent="0.2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3.15" customHeight="1" outlineLevel="1" x14ac:dyDescent="0.2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3.15" customHeight="1" outlineLevel="1" x14ac:dyDescent="0.25">
      <c r="A683" s="75"/>
      <c r="B683" s="127"/>
      <c r="C683" s="93"/>
      <c r="D683" s="93"/>
      <c r="E683" s="93"/>
      <c r="F683" s="93"/>
      <c r="G683" s="93"/>
      <c r="H683" s="93"/>
      <c r="I683" s="197"/>
      <c r="J683" s="197"/>
      <c r="K683" s="108"/>
      <c r="L683" s="1033"/>
      <c r="M683" s="1034"/>
      <c r="N683" s="1034"/>
      <c r="O683" s="108"/>
      <c r="P683" s="108"/>
      <c r="Q683" s="254"/>
      <c r="R683" s="254"/>
      <c r="S683" s="254"/>
      <c r="T683" s="108"/>
      <c r="U683" s="254"/>
      <c r="V683" s="254"/>
      <c r="W683" s="254"/>
      <c r="X683" s="254"/>
      <c r="Y683" s="254"/>
      <c r="Z683" s="108"/>
      <c r="AA683" s="791"/>
      <c r="AB683" s="791"/>
      <c r="AC683" s="791"/>
      <c r="AD683" s="197"/>
      <c r="AE683" s="91"/>
      <c r="AF683" s="128"/>
    </row>
    <row r="684" spans="1:62" ht="13.1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0999999999999996" customHeight="1" outlineLevel="1" x14ac:dyDescent="0.2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3.15" customHeight="1" outlineLevel="1" x14ac:dyDescent="0.25">
      <c r="A687" s="75"/>
      <c r="B687" s="127"/>
      <c r="C687" s="109"/>
      <c r="D687" s="109"/>
      <c r="E687" s="109"/>
      <c r="F687" s="111"/>
      <c r="G687" s="818" t="s">
        <v>219</v>
      </c>
      <c r="H687" s="201"/>
      <c r="I687" s="201"/>
      <c r="J687" s="202"/>
      <c r="K687" s="203"/>
      <c r="L687" s="203" t="s">
        <v>404</v>
      </c>
      <c r="M687" s="136" t="s">
        <v>417</v>
      </c>
      <c r="N687" s="136" t="s">
        <v>59</v>
      </c>
      <c r="O687" s="136" t="s">
        <v>60</v>
      </c>
      <c r="P687" s="136" t="s">
        <v>61</v>
      </c>
      <c r="Q687" s="136" t="s">
        <v>62</v>
      </c>
      <c r="R687" s="136" t="s">
        <v>948</v>
      </c>
      <c r="S687" s="136" t="s">
        <v>949</v>
      </c>
      <c r="T687" s="136" t="s">
        <v>950</v>
      </c>
      <c r="U687" s="119"/>
      <c r="V687" s="119"/>
      <c r="W687" s="119"/>
      <c r="X687" s="119"/>
      <c r="Y687" s="119"/>
      <c r="Z687" s="119"/>
      <c r="AA687" s="111"/>
      <c r="AB687" s="111"/>
      <c r="AC687" s="111"/>
      <c r="AD687" s="111"/>
      <c r="AE687" s="91"/>
      <c r="AF687" s="128"/>
    </row>
    <row r="688" spans="1:62" ht="13.15" customHeight="1" outlineLevel="1" x14ac:dyDescent="0.25">
      <c r="A688" s="75"/>
      <c r="B688" s="127"/>
      <c r="C688" s="109"/>
      <c r="D688" s="109"/>
      <c r="E688" s="109"/>
      <c r="F688" s="111"/>
      <c r="H688" s="201"/>
      <c r="I688" s="201"/>
      <c r="J688" s="203"/>
      <c r="K688" s="205" t="s">
        <v>220</v>
      </c>
      <c r="L688" s="134" t="s">
        <v>416</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3.15" customHeight="1" outlineLevel="1" x14ac:dyDescent="0.2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3.15" customHeight="1" outlineLevel="1" x14ac:dyDescent="0.2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3.15" customHeight="1" outlineLevel="1" x14ac:dyDescent="0.2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3.15" customHeight="1" outlineLevel="1" x14ac:dyDescent="0.2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3.15" customHeight="1" outlineLevel="1" x14ac:dyDescent="0.2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3.15" customHeight="1" outlineLevel="1" x14ac:dyDescent="0.2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3.15" customHeight="1" outlineLevel="1" x14ac:dyDescent="0.2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3.15" customHeight="1" outlineLevel="1" x14ac:dyDescent="0.2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3.15" customHeight="1" outlineLevel="1" x14ac:dyDescent="0.2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3.1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3.1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3.15" customHeight="1" outlineLevel="1" collapsed="1" x14ac:dyDescent="0.2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3.15" customHeight="1" outlineLevel="1" x14ac:dyDescent="0.2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3.1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3.1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3.1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3.1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3.15" customHeight="1" outlineLevel="1" x14ac:dyDescent="0.2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3.15" customHeight="1" outlineLevel="1" x14ac:dyDescent="0.2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3.15" customHeight="1" outlineLevel="1" x14ac:dyDescent="0.25">
      <c r="A716" s="137"/>
      <c r="B716" s="76"/>
      <c r="C716" s="109"/>
      <c r="D716" s="109"/>
      <c r="E716" s="109"/>
      <c r="F716" s="150"/>
      <c r="G716" s="117"/>
      <c r="H716" s="207" t="s">
        <v>418</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3.15" customHeight="1" outlineLevel="1" x14ac:dyDescent="0.25">
      <c r="A717" s="137"/>
      <c r="B717" s="76"/>
      <c r="C717" s="109"/>
      <c r="D717" s="109"/>
      <c r="E717" s="109"/>
      <c r="F717" s="150"/>
      <c r="G717" s="117"/>
      <c r="H717" s="207" t="s">
        <v>419</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3.15" customHeight="1" outlineLevel="1" x14ac:dyDescent="0.25">
      <c r="A718" s="137"/>
      <c r="B718" s="76"/>
      <c r="C718" s="109"/>
      <c r="D718" s="109"/>
      <c r="E718" s="109"/>
      <c r="F718" s="158"/>
      <c r="G718" s="117"/>
      <c r="H718" s="207" t="s">
        <v>420</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3.15" customHeight="1" outlineLevel="1" x14ac:dyDescent="0.25">
      <c r="A719" s="137"/>
      <c r="B719" s="76"/>
      <c r="C719" s="109"/>
      <c r="D719" s="109"/>
      <c r="E719" s="109"/>
      <c r="F719" s="158"/>
      <c r="G719" s="117"/>
      <c r="H719" s="207" t="s">
        <v>421</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3.15" customHeight="1" outlineLevel="1" x14ac:dyDescent="0.25">
      <c r="A720" s="137"/>
      <c r="B720" s="76"/>
      <c r="C720" s="109"/>
      <c r="D720" s="109"/>
      <c r="E720" s="109"/>
      <c r="F720" s="158"/>
      <c r="G720" s="117"/>
      <c r="H720" s="207" t="s">
        <v>422</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3.15" customHeight="1" outlineLevel="1" x14ac:dyDescent="0.25">
      <c r="A721" s="137"/>
      <c r="B721" s="76"/>
      <c r="C721" s="109"/>
      <c r="D721" s="109"/>
      <c r="E721" s="109"/>
      <c r="F721" s="158"/>
      <c r="G721" s="117"/>
      <c r="H721" s="207" t="s">
        <v>423</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3.15" customHeight="1" outlineLevel="1" x14ac:dyDescent="0.25">
      <c r="A722" s="137"/>
      <c r="B722" s="76"/>
      <c r="C722" s="109"/>
      <c r="D722" s="109"/>
      <c r="E722" s="109"/>
      <c r="F722" s="158"/>
      <c r="G722" s="117"/>
      <c r="H722" s="207" t="s">
        <v>424</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3.15" customHeight="1" outlineLevel="1" x14ac:dyDescent="0.25">
      <c r="A723" s="137"/>
      <c r="B723" s="76"/>
      <c r="C723" s="109"/>
      <c r="D723" s="109"/>
      <c r="E723" s="109"/>
      <c r="F723" s="158"/>
      <c r="G723" s="117"/>
      <c r="H723" s="207" t="s">
        <v>425</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3.15" customHeight="1" outlineLevel="1" x14ac:dyDescent="0.25">
      <c r="A724" s="137"/>
      <c r="B724" s="76"/>
      <c r="C724" s="109"/>
      <c r="D724" s="109"/>
      <c r="E724" s="109"/>
      <c r="F724" s="158"/>
      <c r="G724" s="117"/>
      <c r="H724" s="207" t="s">
        <v>426</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3.15" customHeight="1" outlineLevel="1" x14ac:dyDescent="0.25">
      <c r="A725" s="137"/>
      <c r="B725" s="76"/>
      <c r="C725" s="109"/>
      <c r="D725" s="109"/>
      <c r="E725" s="109"/>
      <c r="F725" s="150"/>
      <c r="G725" s="117"/>
      <c r="H725" s="207" t="s">
        <v>427</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3.1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3.1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962</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229</v>
      </c>
      <c r="K741" s="108" t="s">
        <v>417</v>
      </c>
      <c r="L741" s="108" t="s">
        <v>59</v>
      </c>
      <c r="M741" s="108" t="s">
        <v>60</v>
      </c>
      <c r="N741" s="108" t="s">
        <v>61</v>
      </c>
      <c r="O741" s="254" t="s">
        <v>62</v>
      </c>
      <c r="P741" s="254" t="s">
        <v>948</v>
      </c>
      <c r="Q741" s="254" t="s">
        <v>949</v>
      </c>
      <c r="R741" s="254" t="s">
        <v>950</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418</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419</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420</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421</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422</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423</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424</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425</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426</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427</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3.15" customHeight="1" outlineLevel="1" collapsed="1" x14ac:dyDescent="0.25">
      <c r="A761" s="137"/>
      <c r="B761" s="127"/>
      <c r="C761" s="85"/>
      <c r="D761" s="85">
        <v>0</v>
      </c>
      <c r="E761" s="85" t="s">
        <v>1</v>
      </c>
      <c r="F761" s="86"/>
      <c r="G761" s="87" t="s">
        <v>803</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3.15" customHeight="1" outlineLevel="1" x14ac:dyDescent="0.25">
      <c r="A762" s="137"/>
      <c r="B762" s="127"/>
      <c r="C762" s="85"/>
      <c r="D762" s="92"/>
      <c r="E762" s="93"/>
      <c r="F762" s="94"/>
      <c r="G762" s="95" t="s">
        <v>807</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3.1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3.15" customHeight="1" outlineLevel="1" x14ac:dyDescent="0.25">
      <c r="A764" s="137"/>
      <c r="B764" s="127"/>
      <c r="C764" s="93">
        <v>1</v>
      </c>
      <c r="D764" s="92"/>
      <c r="E764" s="93"/>
      <c r="F764" s="101"/>
      <c r="G764" s="102" t="s">
        <v>1013</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3.15" customHeight="1" outlineLevel="1" x14ac:dyDescent="0.25">
      <c r="A765" s="137"/>
      <c r="B765" s="127"/>
      <c r="C765" s="93"/>
      <c r="D765" s="93"/>
      <c r="E765" s="93"/>
      <c r="F765" s="93"/>
      <c r="G765" s="107"/>
      <c r="H765" s="107"/>
      <c r="I765" s="107"/>
      <c r="J765" s="107"/>
      <c r="K765" s="107"/>
      <c r="L765" s="107"/>
      <c r="M765" s="647" t="s">
        <v>805</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3.15" customHeight="1" outlineLevel="1" x14ac:dyDescent="0.25">
      <c r="A766" s="137"/>
      <c r="B766" s="127"/>
      <c r="C766" s="248"/>
      <c r="D766" s="248"/>
      <c r="E766" s="248"/>
      <c r="F766" s="248"/>
      <c r="G766" s="248"/>
      <c r="H766" s="248"/>
      <c r="I766" s="248"/>
      <c r="J766" s="248"/>
      <c r="K766" s="248"/>
      <c r="L766" s="633"/>
      <c r="M766" s="647" t="s">
        <v>804</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3.15" customHeight="1" outlineLevel="1" x14ac:dyDescent="0.25">
      <c r="A767" s="137"/>
      <c r="B767" s="127"/>
      <c r="C767" s="93"/>
      <c r="D767" s="93"/>
      <c r="E767" s="93"/>
      <c r="F767" s="93"/>
      <c r="G767" s="93"/>
      <c r="H767" s="93"/>
      <c r="I767" s="93"/>
      <c r="J767" s="93"/>
      <c r="K767" s="93"/>
      <c r="L767" s="107"/>
      <c r="M767" s="132" t="s">
        <v>980</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3.15" customHeight="1" outlineLevel="1" x14ac:dyDescent="0.25">
      <c r="A768" s="137"/>
      <c r="B768" s="127"/>
      <c r="C768" s="93"/>
      <c r="D768" s="93"/>
      <c r="E768" s="93"/>
      <c r="F768" s="93"/>
      <c r="G768" s="108"/>
      <c r="H768" s="108"/>
      <c r="I768" s="108"/>
      <c r="J768" s="108"/>
      <c r="K768" s="108"/>
      <c r="L768" s="108" t="s">
        <v>230</v>
      </c>
      <c r="M768" s="132" t="s">
        <v>392</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3.15" customHeight="1" outlineLevel="1" x14ac:dyDescent="0.25">
      <c r="A769" s="137"/>
      <c r="B769" s="127"/>
      <c r="C769" s="109"/>
      <c r="D769" s="109"/>
      <c r="E769" s="109"/>
      <c r="F769" s="93"/>
      <c r="G769" s="108"/>
      <c r="H769" s="108"/>
      <c r="I769" s="108"/>
      <c r="J769" s="108"/>
      <c r="K769" s="163" t="s">
        <v>168</v>
      </c>
      <c r="L769" s="163" t="s">
        <v>231</v>
      </c>
      <c r="M769" s="642" t="s">
        <v>209</v>
      </c>
      <c r="N769" s="642" t="s">
        <v>406</v>
      </c>
      <c r="O769" s="642" t="s">
        <v>405</v>
      </c>
      <c r="P769" s="642" t="s">
        <v>208</v>
      </c>
      <c r="Q769" s="108" t="s">
        <v>802</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3.15" customHeight="1" outlineLevel="1" x14ac:dyDescent="0.25">
      <c r="A770" s="137"/>
      <c r="B770" s="127"/>
      <c r="C770" s="109"/>
      <c r="D770" s="109"/>
      <c r="E770" s="109"/>
      <c r="F770" s="111"/>
      <c r="G770" s="208"/>
      <c r="H770" s="209"/>
      <c r="I770" s="171"/>
      <c r="J770" s="171"/>
      <c r="K770" s="710" t="s">
        <v>418</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3.15" customHeight="1" outlineLevel="1" x14ac:dyDescent="0.25">
      <c r="A771" s="137"/>
      <c r="B771" s="127"/>
      <c r="C771" s="109"/>
      <c r="D771" s="109"/>
      <c r="E771" s="109"/>
      <c r="F771" s="111"/>
      <c r="G771" s="134"/>
      <c r="H771" s="134"/>
      <c r="I771" s="113"/>
      <c r="J771" s="113"/>
      <c r="K771" s="711" t="s">
        <v>419</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3.15" customHeight="1" outlineLevel="1" x14ac:dyDescent="0.25">
      <c r="A772" s="137"/>
      <c r="B772" s="127"/>
      <c r="C772" s="109"/>
      <c r="D772" s="109"/>
      <c r="E772" s="109"/>
      <c r="F772" s="111"/>
      <c r="G772" s="134"/>
      <c r="H772" s="134"/>
      <c r="I772" s="113"/>
      <c r="J772" s="113"/>
      <c r="K772" s="711" t="s">
        <v>420</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3.15" customHeight="1" outlineLevel="1" x14ac:dyDescent="0.25">
      <c r="A773" s="137"/>
      <c r="B773" s="127"/>
      <c r="C773" s="109"/>
      <c r="D773" s="109"/>
      <c r="E773" s="109"/>
      <c r="F773" s="111"/>
      <c r="G773" s="134"/>
      <c r="H773" s="134"/>
      <c r="I773" s="113"/>
      <c r="J773" s="113"/>
      <c r="K773" s="711" t="s">
        <v>421</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3.15" customHeight="1" outlineLevel="1" x14ac:dyDescent="0.25">
      <c r="A774" s="137"/>
      <c r="B774" s="127"/>
      <c r="C774" s="109"/>
      <c r="D774" s="109"/>
      <c r="E774" s="109"/>
      <c r="F774" s="111"/>
      <c r="G774" s="134"/>
      <c r="H774" s="134"/>
      <c r="I774" s="113"/>
      <c r="J774" s="113"/>
      <c r="K774" s="711" t="s">
        <v>422</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3.15" customHeight="1" outlineLevel="1" x14ac:dyDescent="0.25">
      <c r="A775" s="137"/>
      <c r="B775" s="127"/>
      <c r="C775" s="109"/>
      <c r="D775" s="109"/>
      <c r="E775" s="109"/>
      <c r="F775" s="111"/>
      <c r="G775" s="134"/>
      <c r="H775" s="134"/>
      <c r="I775" s="113"/>
      <c r="J775" s="113"/>
      <c r="K775" s="711" t="s">
        <v>423</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3.15" customHeight="1" outlineLevel="1" x14ac:dyDescent="0.25">
      <c r="A776" s="137"/>
      <c r="B776" s="127"/>
      <c r="C776" s="109"/>
      <c r="D776" s="109"/>
      <c r="E776" s="109"/>
      <c r="F776" s="111"/>
      <c r="G776" s="134"/>
      <c r="H776" s="134"/>
      <c r="I776" s="119"/>
      <c r="J776" s="119"/>
      <c r="K776" s="711" t="s">
        <v>424</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3.15" customHeight="1" outlineLevel="1" x14ac:dyDescent="0.25">
      <c r="A777" s="137"/>
      <c r="B777" s="127"/>
      <c r="C777" s="109"/>
      <c r="D777" s="109"/>
      <c r="E777" s="109"/>
      <c r="F777" s="111"/>
      <c r="G777" s="134"/>
      <c r="H777" s="134"/>
      <c r="I777" s="119"/>
      <c r="J777" s="119"/>
      <c r="K777" s="711" t="s">
        <v>425</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3.15" customHeight="1" outlineLevel="1" x14ac:dyDescent="0.25">
      <c r="A778" s="137"/>
      <c r="B778" s="127"/>
      <c r="C778" s="109"/>
      <c r="D778" s="109"/>
      <c r="E778" s="109"/>
      <c r="F778" s="111"/>
      <c r="G778" s="134"/>
      <c r="H778" s="134"/>
      <c r="I778" s="119"/>
      <c r="J778" s="119"/>
      <c r="K778" s="711" t="s">
        <v>426</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3.15" customHeight="1" outlineLevel="1" x14ac:dyDescent="0.25">
      <c r="A779" s="137"/>
      <c r="B779" s="127"/>
      <c r="C779" s="109"/>
      <c r="D779" s="109"/>
      <c r="E779" s="109"/>
      <c r="F779" s="111"/>
      <c r="G779" s="175"/>
      <c r="H779" s="175"/>
      <c r="I779" s="174"/>
      <c r="J779" s="174"/>
      <c r="K779" s="712" t="s">
        <v>427</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3.1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3.15" customHeight="1" outlineLevel="1" x14ac:dyDescent="0.25">
      <c r="A781" s="137"/>
      <c r="B781" s="127"/>
      <c r="C781" s="109"/>
      <c r="D781" s="109"/>
      <c r="E781" s="109"/>
      <c r="F781" s="111"/>
      <c r="G781" s="119" t="s">
        <v>981</v>
      </c>
      <c r="H781" s="112"/>
      <c r="I781" s="112"/>
      <c r="J781" s="112"/>
      <c r="K781" s="112"/>
      <c r="L781" s="648">
        <v>6.5</v>
      </c>
      <c r="M781" s="112" t="s">
        <v>808</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3.1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6" zoomScale="80" zoomScaleNormal="80" workbookViewId="0">
      <pane xSplit="9" ySplit="16" topLeftCell="J954" activePane="bottomRight" state="frozen"/>
      <selection activeCell="A6" sqref="A6"/>
      <selection pane="topRight" activeCell="J6" sqref="J6"/>
      <selection pane="bottomLeft" activeCell="A22" sqref="A22"/>
      <selection pane="bottomRight" activeCell="S979" sqref="S979"/>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collapsed="1"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hidden="1" outlineLevel="2" x14ac:dyDescent="0.2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0999999999999996" customHeight="1" thickBot="1" x14ac:dyDescent="0.3">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0999999999999996" customHeight="1" outlineLevel="1" collapsed="1" x14ac:dyDescent="0.2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2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00000000000001" customHeight="1" x14ac:dyDescent="0.25">
      <c r="A6" s="396"/>
      <c r="B6" s="405"/>
      <c r="C6" s="398">
        <v>1.02</v>
      </c>
      <c r="D6" s="409"/>
      <c r="E6" s="473" t="s">
        <v>442</v>
      </c>
      <c r="F6" s="474">
        <v>2</v>
      </c>
      <c r="G6" s="410"/>
      <c r="H6" s="913" t="s">
        <v>443</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00000000000001" customHeight="1" outlineLevel="1" collapsed="1" x14ac:dyDescent="0.25">
      <c r="A7" s="396"/>
      <c r="B7" s="405"/>
      <c r="C7" s="398">
        <f>INT($C$6)+1.02</f>
        <v>2.02</v>
      </c>
      <c r="D7" s="409"/>
      <c r="E7" s="480" t="s">
        <v>444</v>
      </c>
      <c r="F7" s="480">
        <v>1</v>
      </c>
      <c r="G7" s="414"/>
      <c r="H7" s="415" t="s">
        <v>445</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0999999999999996" hidden="1" customHeight="1" outlineLevel="2" collapsed="1" x14ac:dyDescent="0.2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2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2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2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25">
      <c r="A12" s="396"/>
      <c r="B12" s="405"/>
      <c r="C12" s="398">
        <f>INT($C$6)+3</f>
        <v>4</v>
      </c>
      <c r="D12" s="406"/>
      <c r="E12" s="480"/>
      <c r="F12" s="480"/>
      <c r="G12" s="406"/>
      <c r="H12" s="421"/>
      <c r="I12" s="421" t="s">
        <v>446</v>
      </c>
      <c r="J12" s="422" t="s">
        <v>447</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65" hidden="1" customHeight="1" outlineLevel="3" collapsed="1" x14ac:dyDescent="0.25">
      <c r="A13" s="396"/>
      <c r="B13" s="405" t="s">
        <v>448</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2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25">
      <c r="A15" s="396"/>
      <c r="B15" s="405" t="s">
        <v>449</v>
      </c>
      <c r="C15" s="398">
        <f>INT(MAX($C$16:$C$31))+1</f>
        <v>5</v>
      </c>
      <c r="D15" s="423" t="s">
        <v>450</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0999999999999996" customHeight="1" outlineLevel="1" x14ac:dyDescent="0.25">
      <c r="A16" s="396"/>
      <c r="B16" s="405"/>
      <c r="C16" s="398">
        <f>INT($C$6)+1.005</f>
        <v>2.0049999999999999</v>
      </c>
      <c r="D16" s="423" t="s">
        <v>451</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25">
      <c r="A17" s="396"/>
      <c r="B17" s="405"/>
      <c r="C17" s="398">
        <f>INT($C$6)+1</f>
        <v>2</v>
      </c>
      <c r="D17" s="423"/>
      <c r="E17" s="480"/>
      <c r="F17" s="480"/>
      <c r="G17" s="423"/>
      <c r="H17" s="426" t="s">
        <v>452</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25">
      <c r="A18" s="396"/>
      <c r="B18" s="405"/>
      <c r="C18" s="398">
        <f>INT($C$6)+1.045</f>
        <v>2.0449999999999999</v>
      </c>
      <c r="D18" s="423"/>
      <c r="E18" s="480"/>
      <c r="F18" s="480"/>
      <c r="G18" s="423"/>
      <c r="H18" s="428" t="s">
        <v>453</v>
      </c>
      <c r="I18" s="653">
        <v>44588.835579166698</v>
      </c>
      <c r="J18" s="1046" t="s">
        <v>1146</v>
      </c>
      <c r="K18" s="1047"/>
      <c r="L18" s="1047"/>
      <c r="M18" s="1047"/>
      <c r="N18" s="1047"/>
      <c r="O18" s="1047"/>
      <c r="P18" s="1047"/>
      <c r="Q18" s="1047"/>
      <c r="R18" s="1047"/>
      <c r="S18" s="1047"/>
      <c r="T18" s="1047"/>
      <c r="U18" s="1047"/>
      <c r="V18" s="1047"/>
      <c r="W18" s="1047"/>
      <c r="X18" s="1048"/>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2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2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collapsed="1" x14ac:dyDescent="0.25">
      <c r="A21" s="396"/>
      <c r="B21" s="405"/>
      <c r="C21" s="398">
        <f>INT($C$6)+1.045</f>
        <v>2.0449999999999999</v>
      </c>
      <c r="D21" s="423"/>
      <c r="E21" s="480"/>
      <c r="F21" s="480"/>
      <c r="G21" s="423"/>
      <c r="H21" s="428" t="s">
        <v>454</v>
      </c>
      <c r="I21" s="537">
        <v>44643.368903588002</v>
      </c>
      <c r="J21" s="1049" t="s">
        <v>1161</v>
      </c>
      <c r="K21" s="1049"/>
      <c r="L21" s="1049"/>
      <c r="M21" s="1049"/>
      <c r="N21" s="1049"/>
      <c r="O21" s="1049"/>
      <c r="P21" s="1049"/>
      <c r="Q21" s="1049"/>
      <c r="R21" s="1049"/>
      <c r="S21" s="1049"/>
      <c r="T21" s="1049"/>
      <c r="U21" s="1049"/>
      <c r="V21" s="1049"/>
      <c r="W21" s="1049"/>
      <c r="X21" s="1049"/>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2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2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0999999999999996" hidden="1" customHeight="1" outlineLevel="3" x14ac:dyDescent="0.2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455</v>
      </c>
      <c r="AQ24" s="408"/>
      <c r="AR24" s="396"/>
      <c r="AS24" s="396"/>
      <c r="AT24" s="396"/>
    </row>
    <row r="25" spans="1:46" ht="5.0999999999999996" hidden="1" customHeight="1" outlineLevel="3" x14ac:dyDescent="0.25">
      <c r="A25" s="396"/>
      <c r="B25" s="405"/>
      <c r="C25" s="398">
        <f>INT($C$6)+3.005</f>
        <v>4.0049999999999999</v>
      </c>
      <c r="D25" s="423" t="s">
        <v>451</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25">
      <c r="A26" s="396"/>
      <c r="B26" s="405"/>
      <c r="C26" s="398">
        <f>INT($C$6)+3</f>
        <v>4</v>
      </c>
      <c r="D26" s="423"/>
      <c r="E26" s="480"/>
      <c r="F26" s="480"/>
      <c r="G26" s="423"/>
      <c r="H26" s="429" t="s">
        <v>456</v>
      </c>
      <c r="I26" s="430" t="s">
        <v>457</v>
      </c>
      <c r="J26" s="431">
        <v>15</v>
      </c>
      <c r="K26" s="430" t="s">
        <v>458</v>
      </c>
      <c r="L26" s="431">
        <v>8.43</v>
      </c>
      <c r="M26" s="428" t="s">
        <v>459</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25">
      <c r="A27" s="396"/>
      <c r="B27" s="405"/>
      <c r="C27" s="398">
        <f>INT($C$6)+3</f>
        <v>4</v>
      </c>
      <c r="D27" s="423"/>
      <c r="E27" s="480"/>
      <c r="F27" s="480"/>
      <c r="G27" s="423"/>
      <c r="H27" s="428" t="s">
        <v>460</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25">
      <c r="A28" s="396"/>
      <c r="B28" s="405"/>
      <c r="C28" s="398">
        <f>INT($C$6)+3</f>
        <v>4</v>
      </c>
      <c r="D28" s="423"/>
      <c r="E28" s="480"/>
      <c r="F28" s="480"/>
      <c r="G28" s="423"/>
      <c r="H28" s="428" t="s">
        <v>461</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25">
      <c r="A29" s="396"/>
      <c r="B29" s="405"/>
      <c r="C29" s="398">
        <f>INT($C$6)+3</f>
        <v>4</v>
      </c>
      <c r="D29" s="423"/>
      <c r="E29" s="480"/>
      <c r="F29" s="480"/>
      <c r="G29" s="423"/>
      <c r="H29" s="428" t="s">
        <v>462</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25">
      <c r="A30" s="396"/>
      <c r="B30" s="405"/>
      <c r="C30" s="398">
        <f>INT($C$6)+3</f>
        <v>4</v>
      </c>
      <c r="D30" s="423"/>
      <c r="E30" s="480"/>
      <c r="F30" s="480"/>
      <c r="G30" s="423"/>
      <c r="H30" s="428" t="s">
        <v>463</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0999999999999996" hidden="1" customHeight="1" outlineLevel="3" x14ac:dyDescent="0.2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455</v>
      </c>
      <c r="AQ31" s="408"/>
      <c r="AR31" s="396"/>
      <c r="AS31" s="396"/>
      <c r="AT31" s="396"/>
    </row>
    <row r="32" spans="1:46" ht="5.0999999999999996" hidden="1" customHeight="1" outlineLevel="2" x14ac:dyDescent="0.2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0999999999999996" customHeight="1" outlineLevel="1" x14ac:dyDescent="0.2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0999999999999996" customHeight="1" collapsed="1" x14ac:dyDescent="0.2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hidden="1" outlineLevel="2" x14ac:dyDescent="0.2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hidden="1" outlineLevel="2" x14ac:dyDescent="0.2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0999999999999996" customHeight="1" thickBot="1" x14ac:dyDescent="0.3">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0999999999999996" customHeight="1" outlineLevel="1" collapsed="1" x14ac:dyDescent="0.2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2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00000000000001" customHeight="1" x14ac:dyDescent="0.25">
      <c r="A40" s="396"/>
      <c r="B40" s="405"/>
      <c r="C40" s="398">
        <v>1.02</v>
      </c>
      <c r="D40" s="409"/>
      <c r="E40" s="473" t="s">
        <v>442</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00000000000001" customHeight="1" outlineLevel="1" collapsed="1" x14ac:dyDescent="0.25">
      <c r="A41" s="396"/>
      <c r="B41" s="405"/>
      <c r="C41" s="398">
        <f>INT($C$40)+1.02</f>
        <v>2.02</v>
      </c>
      <c r="D41" s="409"/>
      <c r="E41" s="480" t="s">
        <v>444</v>
      </c>
      <c r="F41" s="480">
        <v>1</v>
      </c>
      <c r="G41" s="414"/>
      <c r="H41" s="415" t="s">
        <v>464</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0999999999999996" hidden="1" customHeight="1" outlineLevel="2" x14ac:dyDescent="0.2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hidden="1" outlineLevel="2" x14ac:dyDescent="0.2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hidden="1" outlineLevel="2" x14ac:dyDescent="0.2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hidden="1" outlineLevel="2" x14ac:dyDescent="0.2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hidden="1" outlineLevel="2" x14ac:dyDescent="0.2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65" hidden="1" customHeight="1" outlineLevel="2" collapsed="1" x14ac:dyDescent="0.25">
      <c r="A47" s="396"/>
      <c r="B47" s="405" t="s">
        <v>448</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2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25">
      <c r="A49" s="396"/>
      <c r="B49" s="405" t="s">
        <v>449</v>
      </c>
      <c r="C49" s="398">
        <f>INT(MAX($C$51:$C$178))+1</f>
        <v>5</v>
      </c>
      <c r="D49" s="423" t="s">
        <v>450</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collapsed="1" x14ac:dyDescent="0.25">
      <c r="A50" s="396"/>
      <c r="B50" s="405"/>
      <c r="C50" s="398">
        <f>INT($C$40)+1</f>
        <v>2</v>
      </c>
      <c r="D50" s="423"/>
      <c r="E50" s="480"/>
      <c r="F50" s="480"/>
      <c r="G50" s="423"/>
      <c r="H50" s="440" t="s">
        <v>465</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0999999999999996" hidden="1" customHeight="1" outlineLevel="3" x14ac:dyDescent="0.25">
      <c r="A51" s="396"/>
      <c r="B51" s="405"/>
      <c r="C51" s="398">
        <f>INT($C$40)+3.005</f>
        <v>4.0049999999999999</v>
      </c>
      <c r="D51" s="423" t="s">
        <v>451</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hidden="1" outlineLevel="2" x14ac:dyDescent="0.25">
      <c r="A52" s="396"/>
      <c r="B52" s="405"/>
      <c r="C52" s="398">
        <f>INT($C$40)+2</f>
        <v>3</v>
      </c>
      <c r="D52" s="423"/>
      <c r="E52" s="480"/>
      <c r="F52" s="480"/>
      <c r="G52" s="423"/>
      <c r="H52" s="428" t="s">
        <v>466</v>
      </c>
      <c r="I52" s="444"/>
      <c r="J52" s="445">
        <v>3</v>
      </c>
      <c r="K52" s="428"/>
      <c r="L52" s="428" t="s">
        <v>960</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hidden="1" outlineLevel="2" x14ac:dyDescent="0.25">
      <c r="A53" s="396"/>
      <c r="B53" s="405"/>
      <c r="C53" s="398">
        <f>INT($C$40)+2</f>
        <v>3</v>
      </c>
      <c r="D53" s="423"/>
      <c r="E53" s="480"/>
      <c r="F53" s="480"/>
      <c r="G53" s="423"/>
      <c r="H53" s="428" t="s">
        <v>467</v>
      </c>
      <c r="I53" s="444"/>
      <c r="J53" s="445">
        <v>0</v>
      </c>
      <c r="K53" s="428"/>
      <c r="L53" s="428" t="s">
        <v>468</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hidden="1" outlineLevel="2" x14ac:dyDescent="0.25">
      <c r="A54" s="396"/>
      <c r="B54" s="405"/>
      <c r="C54" s="398">
        <f>INT($C$40)+2</f>
        <v>3</v>
      </c>
      <c r="D54" s="423"/>
      <c r="E54" s="480"/>
      <c r="F54" s="480"/>
      <c r="G54" s="423"/>
      <c r="H54" s="428" t="s">
        <v>469</v>
      </c>
      <c r="I54" s="444" t="s">
        <v>470</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hidden="1" outlineLevel="2" x14ac:dyDescent="0.25">
      <c r="A55" s="396"/>
      <c r="B55" s="405"/>
      <c r="C55" s="398">
        <f>INT($C$40)+2</f>
        <v>3</v>
      </c>
      <c r="D55" s="423"/>
      <c r="E55" s="480"/>
      <c r="F55" s="480"/>
      <c r="G55" s="423"/>
      <c r="H55" s="428" t="s">
        <v>471</v>
      </c>
      <c r="I55" s="444" t="s">
        <v>470</v>
      </c>
      <c r="J55" s="445">
        <v>15</v>
      </c>
      <c r="K55" s="428"/>
      <c r="L55" s="428" t="s">
        <v>472</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hidden="1" outlineLevel="2" collapsed="1" x14ac:dyDescent="0.25">
      <c r="A56" s="396"/>
      <c r="B56" s="405"/>
      <c r="C56" s="398">
        <f>INT($C$40)+3</f>
        <v>4</v>
      </c>
      <c r="D56" s="423"/>
      <c r="E56" s="480"/>
      <c r="F56" s="480"/>
      <c r="G56" s="423"/>
      <c r="H56" s="428" t="s">
        <v>473</v>
      </c>
      <c r="I56" s="444"/>
      <c r="J56" s="445">
        <v>0</v>
      </c>
      <c r="K56" s="428"/>
      <c r="L56" s="428" t="s">
        <v>474</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25">
      <c r="A57" s="396"/>
      <c r="B57" s="405"/>
      <c r="C57" s="398">
        <f>INT($C$40)+3</f>
        <v>4</v>
      </c>
      <c r="D57" s="423"/>
      <c r="E57" s="480"/>
      <c r="F57" s="480"/>
      <c r="G57" s="423"/>
      <c r="H57" s="446" t="s">
        <v>475</v>
      </c>
      <c r="I57" s="447" t="s">
        <v>476</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25">
      <c r="A58" s="396"/>
      <c r="B58" s="405"/>
      <c r="C58" s="398">
        <f>INT($C$40)+3</f>
        <v>4</v>
      </c>
      <c r="D58" s="423"/>
      <c r="E58" s="480"/>
      <c r="F58" s="480"/>
      <c r="G58" s="423"/>
      <c r="H58" s="428" t="s">
        <v>477</v>
      </c>
      <c r="I58" s="444"/>
      <c r="J58" s="445">
        <v>1</v>
      </c>
      <c r="K58" s="428"/>
      <c r="L58" s="428" t="s">
        <v>478</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25">
      <c r="A59" s="396"/>
      <c r="B59" s="405"/>
      <c r="C59" s="398">
        <f>INT($C$40)+3</f>
        <v>4</v>
      </c>
      <c r="D59" s="423"/>
      <c r="E59" s="480"/>
      <c r="F59" s="480"/>
      <c r="G59" s="423"/>
      <c r="H59" s="428" t="s">
        <v>479</v>
      </c>
      <c r="I59" s="444" t="s">
        <v>480</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25">
      <c r="A60" s="396"/>
      <c r="B60" s="405"/>
      <c r="C60" s="398">
        <v>4</v>
      </c>
      <c r="D60" s="423"/>
      <c r="E60" s="480"/>
      <c r="F60" s="480"/>
      <c r="G60" s="423"/>
      <c r="H60" s="428" t="s">
        <v>481</v>
      </c>
      <c r="I60" s="428"/>
      <c r="J60" s="431">
        <v>35</v>
      </c>
      <c r="K60" s="428"/>
      <c r="L60" s="428" t="s">
        <v>1039</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25">
      <c r="A61" s="396"/>
      <c r="B61" s="405"/>
      <c r="C61" s="398">
        <v>4</v>
      </c>
      <c r="D61" s="423"/>
      <c r="E61" s="480"/>
      <c r="F61" s="480"/>
      <c r="G61" s="423"/>
      <c r="H61" s="428" t="s">
        <v>482</v>
      </c>
      <c r="I61" s="444" t="s">
        <v>476</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2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25">
      <c r="A63" s="396"/>
      <c r="B63" s="405"/>
      <c r="C63" s="398">
        <f>INT($C$40)+3</f>
        <v>4</v>
      </c>
      <c r="D63" s="423"/>
      <c r="E63" s="480"/>
      <c r="F63" s="480"/>
      <c r="G63" s="423"/>
      <c r="H63" s="428" t="s">
        <v>483</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25">
      <c r="A64" s="396"/>
      <c r="B64" s="405"/>
      <c r="C64" s="398">
        <f>INT($C$40)+3</f>
        <v>4</v>
      </c>
      <c r="D64" s="423"/>
      <c r="E64" s="480"/>
      <c r="F64" s="480"/>
      <c r="G64" s="423"/>
      <c r="H64" s="428"/>
      <c r="I64" s="450" t="s">
        <v>484</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25">
      <c r="A65" s="396"/>
      <c r="B65" s="405"/>
      <c r="C65" s="398">
        <f>INT($C$40)+3</f>
        <v>4</v>
      </c>
      <c r="D65" s="423"/>
      <c r="E65" s="480"/>
      <c r="F65" s="480"/>
      <c r="G65" s="423"/>
      <c r="H65" s="428"/>
      <c r="I65" s="451" t="s">
        <v>485</v>
      </c>
      <c r="J65" s="451"/>
      <c r="K65" s="451" t="s">
        <v>486</v>
      </c>
      <c r="L65" s="451"/>
      <c r="M65" s="451" t="s">
        <v>487</v>
      </c>
      <c r="N65" s="451"/>
      <c r="O65" s="451" t="s">
        <v>488</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25">
      <c r="A66" s="396"/>
      <c r="B66" s="405"/>
      <c r="C66" s="398">
        <v>3</v>
      </c>
      <c r="D66" s="423"/>
      <c r="E66" s="480"/>
      <c r="F66" s="480"/>
      <c r="G66" s="423"/>
      <c r="H66" s="430" t="s">
        <v>489</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0999999999999996" hidden="1" customHeight="1" outlineLevel="2" x14ac:dyDescent="0.2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455</v>
      </c>
      <c r="AQ67" s="408"/>
      <c r="AR67" s="396"/>
      <c r="AS67" s="396"/>
      <c r="AT67" s="396"/>
    </row>
    <row r="68" spans="1:46" outlineLevel="1" x14ac:dyDescent="0.25">
      <c r="A68" s="396"/>
      <c r="B68" s="405"/>
      <c r="C68" s="398">
        <f>INT($C$40)+1</f>
        <v>2</v>
      </c>
      <c r="D68" s="423"/>
      <c r="E68" s="480"/>
      <c r="F68" s="480"/>
      <c r="G68" s="423"/>
      <c r="H68" s="440" t="s">
        <v>490</v>
      </c>
      <c r="I68" s="441"/>
      <c r="J68" s="442"/>
      <c r="K68" s="454" t="s">
        <v>491</v>
      </c>
      <c r="L68" s="454" t="s">
        <v>492</v>
      </c>
      <c r="M68" s="455"/>
      <c r="N68" s="456"/>
      <c r="O68" s="411" t="s">
        <v>493</v>
      </c>
      <c r="P68" s="411"/>
      <c r="Q68" s="411" t="s">
        <v>494</v>
      </c>
      <c r="R68" s="411"/>
      <c r="S68" s="457" t="s">
        <v>22</v>
      </c>
      <c r="T68" s="442"/>
      <c r="U68" s="922" t="s">
        <v>495</v>
      </c>
      <c r="V68" s="411" t="s">
        <v>1044</v>
      </c>
      <c r="W68" s="442"/>
      <c r="X68" s="456" t="s">
        <v>497</v>
      </c>
      <c r="Y68" s="458" t="s">
        <v>496</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7.25" outlineLevel="1" collapsed="1" x14ac:dyDescent="0.25">
      <c r="A69" s="396"/>
      <c r="B69" s="405"/>
      <c r="C69" s="398">
        <f>INT($C$40)+1</f>
        <v>2</v>
      </c>
      <c r="D69" s="423"/>
      <c r="E69" s="480"/>
      <c r="F69" s="480"/>
      <c r="G69" s="423"/>
      <c r="H69" s="457" t="s">
        <v>498</v>
      </c>
      <c r="I69" s="457" t="s">
        <v>499</v>
      </c>
      <c r="J69" s="456"/>
      <c r="K69" s="454"/>
      <c r="L69" s="454" t="s">
        <v>500</v>
      </c>
      <c r="M69" s="455"/>
      <c r="N69" s="456"/>
      <c r="O69" s="457" t="s">
        <v>502</v>
      </c>
      <c r="P69" s="457" t="s">
        <v>503</v>
      </c>
      <c r="Q69" s="457" t="s">
        <v>502</v>
      </c>
      <c r="R69" s="457" t="s">
        <v>503</v>
      </c>
      <c r="S69" s="457" t="s">
        <v>501</v>
      </c>
      <c r="T69" s="456" t="s">
        <v>504</v>
      </c>
      <c r="U69" s="456" t="s">
        <v>505</v>
      </c>
      <c r="V69" s="457" t="s">
        <v>1045</v>
      </c>
      <c r="W69" s="456"/>
      <c r="X69" s="456" t="s">
        <v>506</v>
      </c>
      <c r="Y69" s="830" t="s">
        <v>485</v>
      </c>
      <c r="Z69" s="830"/>
      <c r="AA69" s="830"/>
      <c r="AB69" s="830" t="s">
        <v>486</v>
      </c>
      <c r="AC69" s="830"/>
      <c r="AD69" s="830"/>
      <c r="AE69" s="830" t="s">
        <v>488</v>
      </c>
      <c r="AF69" s="830"/>
      <c r="AG69" s="458"/>
      <c r="AH69" s="456"/>
      <c r="AI69" s="456"/>
      <c r="AJ69" s="456"/>
      <c r="AK69" s="456"/>
      <c r="AL69" s="456"/>
      <c r="AM69" s="456"/>
      <c r="AN69" s="456"/>
      <c r="AO69" s="456"/>
      <c r="AP69" s="423"/>
      <c r="AQ69" s="408"/>
      <c r="AR69" s="396"/>
      <c r="AS69" s="396"/>
      <c r="AT69" s="396"/>
    </row>
    <row r="70" spans="1:46" ht="5.0999999999999996" hidden="1" customHeight="1" outlineLevel="3" x14ac:dyDescent="0.25">
      <c r="A70" s="396"/>
      <c r="B70" s="405"/>
      <c r="C70" s="398">
        <f>INT($C$40)+3.005</f>
        <v>4.0049999999999999</v>
      </c>
      <c r="D70" s="423" t="s">
        <v>451</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hidden="1" outlineLevel="3" x14ac:dyDescent="0.2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801</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hidden="1" outlineLevel="2" x14ac:dyDescent="0.2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800</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hidden="1" customHeight="1" outlineLevel="2" x14ac:dyDescent="0.25">
      <c r="A73" s="396"/>
      <c r="B73" s="405"/>
      <c r="C73" s="398">
        <f>INT($C$40)+2</f>
        <v>3</v>
      </c>
      <c r="D73" s="423"/>
      <c r="E73" s="480"/>
      <c r="F73" s="480"/>
      <c r="G73" s="423"/>
      <c r="H73" s="428"/>
      <c r="I73" s="444" t="s">
        <v>499</v>
      </c>
      <c r="J73" s="444" t="s">
        <v>168</v>
      </c>
      <c r="K73" s="444" t="s">
        <v>167</v>
      </c>
      <c r="L73" s="444" t="s">
        <v>492</v>
      </c>
      <c r="M73" s="428"/>
      <c r="N73" s="719" t="s">
        <v>886</v>
      </c>
      <c r="O73" s="919" t="s">
        <v>885</v>
      </c>
      <c r="P73" s="920"/>
      <c r="Q73" s="920"/>
      <c r="R73" s="920"/>
      <c r="S73" s="920"/>
      <c r="T73" s="921"/>
      <c r="U73" s="428"/>
      <c r="V73" s="920"/>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hidden="1" outlineLevel="2" x14ac:dyDescent="0.25">
      <c r="A74" s="396"/>
      <c r="B74" s="405"/>
      <c r="C74" s="398">
        <f>INT($C$40)+2</f>
        <v>3</v>
      </c>
      <c r="D74" s="423"/>
      <c r="E74" s="480"/>
      <c r="F74" s="480"/>
      <c r="G74" s="423"/>
      <c r="H74" s="444"/>
      <c r="I74" s="444" t="s">
        <v>881</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hidden="1" outlineLevel="2" x14ac:dyDescent="0.2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hidden="1" outlineLevel="2" x14ac:dyDescent="0.2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hidden="1" outlineLevel="2" x14ac:dyDescent="0.2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hidden="1" outlineLevel="2" x14ac:dyDescent="0.2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hidden="1" outlineLevel="2" x14ac:dyDescent="0.2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hidden="1" outlineLevel="2" x14ac:dyDescent="0.2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hidden="1" outlineLevel="2" x14ac:dyDescent="0.2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hidden="1" outlineLevel="2" x14ac:dyDescent="0.2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hidden="1" outlineLevel="2" x14ac:dyDescent="0.2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hidden="1" outlineLevel="2" collapsed="1" x14ac:dyDescent="0.25">
      <c r="A84" s="396"/>
      <c r="B84" s="405"/>
      <c r="C84" s="398">
        <f t="shared" ref="C84" si="2">INT($C$40)+2</f>
        <v>3</v>
      </c>
      <c r="D84" s="423"/>
      <c r="E84" s="480"/>
      <c r="F84" s="480"/>
      <c r="G84" s="423"/>
      <c r="H84" s="444"/>
      <c r="I84" s="700" t="s">
        <v>821</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2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2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2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2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2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2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2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2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2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hidden="1" outlineLevel="2" collapsed="1" x14ac:dyDescent="0.25">
      <c r="A94" s="396"/>
      <c r="B94" s="405"/>
      <c r="C94" s="398">
        <f t="shared" ref="C94" si="15">INT($C$40)+2</f>
        <v>3</v>
      </c>
      <c r="D94" s="423"/>
      <c r="E94" s="480"/>
      <c r="F94" s="480"/>
      <c r="G94" s="423"/>
      <c r="H94" s="444"/>
      <c r="I94" s="700" t="s">
        <v>813</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2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2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2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2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2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2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2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2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2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hidden="1" outlineLevel="2" collapsed="1" x14ac:dyDescent="0.25">
      <c r="A104" s="396"/>
      <c r="B104" s="405"/>
      <c r="C104" s="398">
        <f t="shared" ref="C104" si="26">INT($C$40)+2</f>
        <v>3</v>
      </c>
      <c r="D104" s="423"/>
      <c r="E104" s="480"/>
      <c r="F104" s="480"/>
      <c r="G104" s="423"/>
      <c r="H104" s="444"/>
      <c r="I104" s="700" t="s">
        <v>814</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2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2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2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2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2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2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2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2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2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hidden="1" outlineLevel="2" collapsed="1" x14ac:dyDescent="0.25">
      <c r="A114" s="396"/>
      <c r="B114" s="405"/>
      <c r="C114" s="398">
        <f t="shared" ref="C114" si="38">INT($C$40)+2</f>
        <v>3</v>
      </c>
      <c r="D114" s="423"/>
      <c r="E114" s="480"/>
      <c r="F114" s="480"/>
      <c r="G114" s="423"/>
      <c r="H114" s="444"/>
      <c r="I114" s="700" t="s">
        <v>815</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2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2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2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2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2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2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2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2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2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hidden="1" outlineLevel="2" collapsed="1" x14ac:dyDescent="0.25">
      <c r="A124" s="396"/>
      <c r="B124" s="405"/>
      <c r="C124" s="398">
        <f t="shared" ref="C124" si="50">INT($C$40)+2</f>
        <v>3</v>
      </c>
      <c r="D124" s="423"/>
      <c r="E124" s="480"/>
      <c r="F124" s="480"/>
      <c r="G124" s="423"/>
      <c r="H124" s="444"/>
      <c r="I124" s="700" t="s">
        <v>816</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2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2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2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2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2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2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2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2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2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hidden="1" outlineLevel="2" collapsed="1" x14ac:dyDescent="0.25">
      <c r="A134" s="396"/>
      <c r="B134" s="405"/>
      <c r="C134" s="398">
        <f t="shared" ref="C134" si="61">INT($C$40)+2</f>
        <v>3</v>
      </c>
      <c r="D134" s="423"/>
      <c r="E134" s="480"/>
      <c r="F134" s="480"/>
      <c r="G134" s="423"/>
      <c r="H134" s="444"/>
      <c r="I134" s="700" t="s">
        <v>817</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2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2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2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2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2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2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2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2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2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hidden="1" outlineLevel="2" collapsed="1" x14ac:dyDescent="0.25">
      <c r="A144" s="396"/>
      <c r="B144" s="405"/>
      <c r="C144" s="398">
        <f t="shared" ref="C144" si="74">INT($C$40)+2</f>
        <v>3</v>
      </c>
      <c r="D144" s="423"/>
      <c r="E144" s="480"/>
      <c r="F144" s="480"/>
      <c r="G144" s="423"/>
      <c r="H144" s="444"/>
      <c r="I144" s="700" t="s">
        <v>818</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2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2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2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2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2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2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2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2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2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hidden="1" outlineLevel="2" collapsed="1" x14ac:dyDescent="0.25">
      <c r="A154" s="396"/>
      <c r="B154" s="405"/>
      <c r="C154" s="398">
        <f t="shared" ref="C154" si="86">INT($C$40)+2</f>
        <v>3</v>
      </c>
      <c r="D154" s="423"/>
      <c r="E154" s="480"/>
      <c r="F154" s="480"/>
      <c r="G154" s="423"/>
      <c r="H154" s="444"/>
      <c r="I154" s="700" t="s">
        <v>819</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2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2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2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2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2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2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2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2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2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hidden="1" outlineLevel="2" collapsed="1" x14ac:dyDescent="0.25">
      <c r="A164" s="396"/>
      <c r="B164" s="405"/>
      <c r="C164" s="398">
        <f t="shared" ref="C164" si="97">INT($C$40)+2</f>
        <v>3</v>
      </c>
      <c r="D164" s="423"/>
      <c r="E164" s="480"/>
      <c r="F164" s="480"/>
      <c r="G164" s="423"/>
      <c r="H164" s="444"/>
      <c r="I164" s="700" t="s">
        <v>820</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2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2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2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2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2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2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2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2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2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2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0999999999999996" hidden="1" customHeight="1" outlineLevel="2" collapsed="1" x14ac:dyDescent="0.2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455</v>
      </c>
      <c r="AQ175" s="408"/>
      <c r="AR175" s="396"/>
      <c r="AS175" s="396"/>
      <c r="AT175" s="396"/>
    </row>
    <row r="176" spans="1:46" ht="5.0999999999999996" hidden="1" customHeight="1" outlineLevel="3" x14ac:dyDescent="0.25">
      <c r="A176" s="396"/>
      <c r="B176" s="405"/>
      <c r="C176" s="398">
        <f>INT($C$40)+3.005</f>
        <v>4.0049999999999999</v>
      </c>
      <c r="D176" s="423" t="s">
        <v>451</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hidden="1" outlineLevel="2" x14ac:dyDescent="0.25">
      <c r="A177" s="396"/>
      <c r="B177" s="405"/>
      <c r="C177" s="398">
        <f>INT($C$40)+2</f>
        <v>3</v>
      </c>
      <c r="D177" s="423"/>
      <c r="E177" s="480"/>
      <c r="F177" s="480"/>
      <c r="G177" s="423"/>
      <c r="H177" s="444" t="s">
        <v>507</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0999999999999996" hidden="1" customHeight="1" outlineLevel="2" x14ac:dyDescent="0.2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455</v>
      </c>
      <c r="AQ178" s="408"/>
      <c r="AR178" s="396"/>
      <c r="AS178" s="396"/>
      <c r="AT178" s="396"/>
    </row>
    <row r="179" spans="1:46" outlineLevel="1" x14ac:dyDescent="0.25">
      <c r="A179" s="396"/>
      <c r="B179" s="405"/>
      <c r="C179" s="398">
        <f>INT($C$40)+1</f>
        <v>2</v>
      </c>
      <c r="D179" s="423"/>
      <c r="E179" s="480"/>
      <c r="F179" s="480"/>
      <c r="G179" s="423"/>
      <c r="H179" s="440" t="s">
        <v>508</v>
      </c>
      <c r="I179" s="464"/>
      <c r="J179" s="457" t="s">
        <v>509</v>
      </c>
      <c r="K179" s="411" t="s">
        <v>510</v>
      </c>
      <c r="L179" s="411"/>
      <c r="M179" s="411"/>
      <c r="N179" s="457"/>
      <c r="O179" s="411" t="s">
        <v>511</v>
      </c>
      <c r="P179" s="411"/>
      <c r="Q179" s="411"/>
      <c r="R179" s="411"/>
      <c r="S179" s="411"/>
      <c r="T179" s="411"/>
      <c r="U179" s="411" t="s">
        <v>512</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collapsed="1" x14ac:dyDescent="0.25">
      <c r="A180" s="396"/>
      <c r="B180" s="405"/>
      <c r="C180" s="398">
        <f>INT($C$40)+1</f>
        <v>2</v>
      </c>
      <c r="D180" s="423"/>
      <c r="E180" s="480"/>
      <c r="F180" s="480"/>
      <c r="G180" s="423"/>
      <c r="H180" s="440"/>
      <c r="I180" s="464"/>
      <c r="J180" s="457"/>
      <c r="K180" s="457">
        <v>6</v>
      </c>
      <c r="L180" s="457">
        <v>8</v>
      </c>
      <c r="M180" s="457">
        <v>12</v>
      </c>
      <c r="N180" s="457"/>
      <c r="O180" s="457" t="s">
        <v>513</v>
      </c>
      <c r="P180" s="457" t="s">
        <v>514</v>
      </c>
      <c r="Q180" s="457" t="s">
        <v>515</v>
      </c>
      <c r="R180" s="457" t="s">
        <v>959</v>
      </c>
      <c r="S180" s="457" t="s">
        <v>516</v>
      </c>
      <c r="T180" s="457" t="s">
        <v>517</v>
      </c>
      <c r="U180" s="411" t="s">
        <v>518</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0999999999999996" hidden="1" customHeight="1" outlineLevel="3" x14ac:dyDescent="0.25">
      <c r="A181" s="396"/>
      <c r="B181" s="405"/>
      <c r="C181" s="398">
        <f>INT($C$40)+3.005</f>
        <v>4.0049999999999999</v>
      </c>
      <c r="D181" s="423" t="s">
        <v>451</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hidden="1" outlineLevel="2" x14ac:dyDescent="0.25">
      <c r="A182" s="396"/>
      <c r="B182" s="405"/>
      <c r="C182" s="398">
        <f>INT($C$40)+2</f>
        <v>3</v>
      </c>
      <c r="D182" s="423"/>
      <c r="E182" s="480"/>
      <c r="F182" s="480"/>
      <c r="G182" s="423"/>
      <c r="H182" s="444" t="s">
        <v>519</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hidden="1" outlineLevel="2" collapsed="1" x14ac:dyDescent="0.25">
      <c r="A183" s="396"/>
      <c r="B183" s="405"/>
      <c r="C183" s="398">
        <f>INT($C$40)+2</f>
        <v>3</v>
      </c>
      <c r="D183" s="423"/>
      <c r="E183" s="480"/>
      <c r="F183" s="480"/>
      <c r="G183" s="423"/>
      <c r="H183" s="444" t="s">
        <v>520</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hidden="1" outlineLevel="3" x14ac:dyDescent="0.25">
      <c r="A184" s="396"/>
      <c r="B184" s="405"/>
      <c r="C184" s="398">
        <f t="shared" ref="C184:C193" si="110">INT($C$40)+3</f>
        <v>4</v>
      </c>
      <c r="D184" s="423"/>
      <c r="E184" s="480"/>
      <c r="F184" s="480"/>
      <c r="G184" s="423"/>
      <c r="H184" s="444" t="s">
        <v>521</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hidden="1" outlineLevel="3" x14ac:dyDescent="0.25">
      <c r="A185" s="396"/>
      <c r="B185" s="405"/>
      <c r="C185" s="398">
        <f t="shared" si="110"/>
        <v>4</v>
      </c>
      <c r="D185" s="423"/>
      <c r="E185" s="480"/>
      <c r="F185" s="480"/>
      <c r="G185" s="423"/>
      <c r="H185" s="444" t="s">
        <v>522</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hidden="1" outlineLevel="3" x14ac:dyDescent="0.25">
      <c r="A186" s="396"/>
      <c r="B186" s="405"/>
      <c r="C186" s="398">
        <f t="shared" si="110"/>
        <v>4</v>
      </c>
      <c r="D186" s="423"/>
      <c r="E186" s="480"/>
      <c r="F186" s="480"/>
      <c r="G186" s="423"/>
      <c r="H186" s="444" t="s">
        <v>523</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hidden="1" outlineLevel="3" x14ac:dyDescent="0.25">
      <c r="A187" s="396"/>
      <c r="B187" s="405"/>
      <c r="C187" s="398">
        <f t="shared" si="110"/>
        <v>4</v>
      </c>
      <c r="D187" s="423"/>
      <c r="E187" s="480"/>
      <c r="F187" s="480"/>
      <c r="G187" s="423"/>
      <c r="H187" s="444" t="s">
        <v>524</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hidden="1" outlineLevel="3" x14ac:dyDescent="0.25">
      <c r="A188" s="396"/>
      <c r="B188" s="405"/>
      <c r="C188" s="398">
        <f t="shared" si="110"/>
        <v>4</v>
      </c>
      <c r="D188" s="423"/>
      <c r="E188" s="480"/>
      <c r="F188" s="480"/>
      <c r="G188" s="423"/>
      <c r="H188" s="444" t="s">
        <v>525</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hidden="1" outlineLevel="3" x14ac:dyDescent="0.25">
      <c r="A189" s="396"/>
      <c r="B189" s="405"/>
      <c r="C189" s="398">
        <f t="shared" si="110"/>
        <v>4</v>
      </c>
      <c r="D189" s="423"/>
      <c r="E189" s="480"/>
      <c r="F189" s="480"/>
      <c r="G189" s="423"/>
      <c r="H189" s="444" t="s">
        <v>526</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hidden="1" outlineLevel="3" x14ac:dyDescent="0.25">
      <c r="A190" s="396"/>
      <c r="B190" s="405"/>
      <c r="C190" s="398">
        <f t="shared" si="110"/>
        <v>4</v>
      </c>
      <c r="D190" s="423"/>
      <c r="E190" s="480"/>
      <c r="F190" s="480"/>
      <c r="G190" s="423"/>
      <c r="H190" s="444" t="s">
        <v>527</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hidden="1" outlineLevel="3" x14ac:dyDescent="0.25">
      <c r="A191" s="396"/>
      <c r="B191" s="405"/>
      <c r="C191" s="398">
        <f t="shared" si="110"/>
        <v>4</v>
      </c>
      <c r="D191" s="423"/>
      <c r="E191" s="480"/>
      <c r="F191" s="480"/>
      <c r="G191" s="423"/>
      <c r="H191" s="444" t="s">
        <v>528</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hidden="1" outlineLevel="3" x14ac:dyDescent="0.25">
      <c r="A192" s="396"/>
      <c r="B192" s="405"/>
      <c r="C192" s="398">
        <f t="shared" si="110"/>
        <v>4</v>
      </c>
      <c r="D192" s="423"/>
      <c r="E192" s="480"/>
      <c r="F192" s="480"/>
      <c r="G192" s="423"/>
      <c r="H192" s="444" t="s">
        <v>529</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hidden="1" outlineLevel="3" x14ac:dyDescent="0.25">
      <c r="A193" s="396"/>
      <c r="B193" s="405"/>
      <c r="C193" s="398">
        <f t="shared" si="110"/>
        <v>4</v>
      </c>
      <c r="D193" s="423"/>
      <c r="E193" s="480"/>
      <c r="F193" s="480"/>
      <c r="G193" s="423"/>
      <c r="H193" s="444" t="s">
        <v>530</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0999999999999996" hidden="1" customHeight="1" outlineLevel="2" collapsed="1" x14ac:dyDescent="0.2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455</v>
      </c>
      <c r="AQ194" s="408"/>
      <c r="AR194" s="396"/>
      <c r="AS194" s="396"/>
      <c r="AT194" s="396"/>
    </row>
    <row r="195" spans="1:46" ht="5.0999999999999996" hidden="1" customHeight="1" outlineLevel="3" x14ac:dyDescent="0.25">
      <c r="A195" s="396"/>
      <c r="B195" s="405"/>
      <c r="C195" s="398">
        <f>INT($C$40)+3.005</f>
        <v>4.0049999999999999</v>
      </c>
      <c r="D195" s="423" t="s">
        <v>451</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hidden="1" outlineLevel="2" x14ac:dyDescent="0.25">
      <c r="A196" s="396"/>
      <c r="B196" s="405"/>
      <c r="C196" s="398">
        <f>INT($C$40)+2</f>
        <v>3</v>
      </c>
      <c r="D196" s="423"/>
      <c r="E196" s="480"/>
      <c r="F196" s="480"/>
      <c r="G196" s="423"/>
      <c r="H196" s="444" t="s">
        <v>961</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0999999999999996" hidden="1" customHeight="1" outlineLevel="2" x14ac:dyDescent="0.2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455</v>
      </c>
      <c r="AQ197" s="408"/>
      <c r="AR197" s="396"/>
      <c r="AS197" s="396"/>
      <c r="AT197" s="396"/>
    </row>
    <row r="198" spans="1:46" outlineLevel="1" collapsed="1" x14ac:dyDescent="0.25">
      <c r="A198" s="396"/>
      <c r="B198" s="405"/>
      <c r="C198" s="398">
        <f>INT($C$40)+1</f>
        <v>2</v>
      </c>
      <c r="D198" s="423"/>
      <c r="E198" s="480"/>
      <c r="F198" s="480"/>
      <c r="G198" s="423"/>
      <c r="H198" s="440" t="s">
        <v>531</v>
      </c>
      <c r="I198" s="441"/>
      <c r="J198" s="468" t="s">
        <v>146</v>
      </c>
      <c r="K198" s="468" t="s">
        <v>147</v>
      </c>
      <c r="L198" s="468" t="s">
        <v>148</v>
      </c>
      <c r="M198" s="468" t="s">
        <v>149</v>
      </c>
      <c r="N198" s="468" t="s">
        <v>150</v>
      </c>
      <c r="O198" s="468" t="s">
        <v>151</v>
      </c>
      <c r="P198" s="468" t="s">
        <v>152</v>
      </c>
      <c r="Q198" s="468" t="s">
        <v>153</v>
      </c>
      <c r="R198" s="468" t="s">
        <v>154</v>
      </c>
      <c r="S198" s="468" t="s">
        <v>532</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0999999999999996" hidden="1" customHeight="1" outlineLevel="3" x14ac:dyDescent="0.25">
      <c r="A199" s="396"/>
      <c r="B199" s="405"/>
      <c r="C199" s="398">
        <f>INT($C$40)+3.005</f>
        <v>4.0049999999999999</v>
      </c>
      <c r="D199" s="423" t="s">
        <v>451</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8" hidden="1" outlineLevel="2" x14ac:dyDescent="0.25">
      <c r="A200" s="396"/>
      <c r="B200" s="405"/>
      <c r="C200" s="398">
        <f>INT($C$40)+2</f>
        <v>3</v>
      </c>
      <c r="D200" s="423"/>
      <c r="E200" s="480"/>
      <c r="F200" s="480"/>
      <c r="G200" s="423"/>
      <c r="H200" s="428" t="s">
        <v>533</v>
      </c>
      <c r="I200" s="444"/>
      <c r="J200" s="469">
        <v>50</v>
      </c>
      <c r="K200" s="428"/>
      <c r="L200" s="428"/>
      <c r="M200" s="428" t="s">
        <v>534</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hidden="1" outlineLevel="2" x14ac:dyDescent="0.25">
      <c r="A201" s="396"/>
      <c r="B201" s="405"/>
      <c r="C201" s="398">
        <f>INT($C$40)+2</f>
        <v>3</v>
      </c>
      <c r="D201" s="423"/>
      <c r="E201" s="480"/>
      <c r="F201" s="480"/>
      <c r="G201" s="423"/>
      <c r="H201" s="428" t="s">
        <v>535</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hidden="1" outlineLevel="2" collapsed="1" x14ac:dyDescent="0.25">
      <c r="A202" s="396"/>
      <c r="B202" s="405"/>
      <c r="C202" s="398">
        <f>INT($C$40)+2</f>
        <v>3</v>
      </c>
      <c r="D202" s="423"/>
      <c r="E202" s="480"/>
      <c r="F202" s="480"/>
      <c r="G202" s="423"/>
      <c r="H202" s="428"/>
      <c r="I202" s="444"/>
      <c r="J202" s="428" t="s">
        <v>536</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hidden="1" outlineLevel="3" x14ac:dyDescent="0.25">
      <c r="A203" s="396"/>
      <c r="B203" s="405"/>
      <c r="C203" s="398">
        <f t="shared" ref="C203:C211" si="111">INT($C$40)+3</f>
        <v>4</v>
      </c>
      <c r="D203" s="423"/>
      <c r="E203" s="480"/>
      <c r="F203" s="480"/>
      <c r="G203" s="423"/>
      <c r="H203" s="430" t="s">
        <v>537</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hidden="1" outlineLevel="3" x14ac:dyDescent="0.25">
      <c r="A204" s="396"/>
      <c r="B204" s="405"/>
      <c r="C204" s="398">
        <f t="shared" si="111"/>
        <v>4</v>
      </c>
      <c r="D204" s="423"/>
      <c r="E204" s="480"/>
      <c r="F204" s="480"/>
      <c r="G204" s="423"/>
      <c r="H204" s="430" t="s">
        <v>538</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hidden="1" outlineLevel="3" x14ac:dyDescent="0.25">
      <c r="A205" s="396"/>
      <c r="B205" s="405"/>
      <c r="C205" s="398">
        <f t="shared" si="111"/>
        <v>4</v>
      </c>
      <c r="D205" s="423"/>
      <c r="E205" s="480"/>
      <c r="F205" s="480"/>
      <c r="G205" s="423"/>
      <c r="H205" s="430" t="s">
        <v>539</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hidden="1" outlineLevel="3" x14ac:dyDescent="0.25">
      <c r="A206" s="396"/>
      <c r="B206" s="405"/>
      <c r="C206" s="398">
        <f t="shared" si="111"/>
        <v>4</v>
      </c>
      <c r="D206" s="423"/>
      <c r="E206" s="480"/>
      <c r="F206" s="480"/>
      <c r="G206" s="423"/>
      <c r="H206" s="430" t="s">
        <v>540</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hidden="1" outlineLevel="3" x14ac:dyDescent="0.25">
      <c r="A207" s="396"/>
      <c r="B207" s="405"/>
      <c r="C207" s="398">
        <f t="shared" si="111"/>
        <v>4</v>
      </c>
      <c r="D207" s="423"/>
      <c r="E207" s="480"/>
      <c r="F207" s="480"/>
      <c r="G207" s="423"/>
      <c r="H207" s="430" t="s">
        <v>541</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hidden="1" outlineLevel="3" x14ac:dyDescent="0.25">
      <c r="A208" s="396"/>
      <c r="B208" s="405"/>
      <c r="C208" s="398">
        <f t="shared" si="111"/>
        <v>4</v>
      </c>
      <c r="D208" s="423"/>
      <c r="E208" s="480"/>
      <c r="F208" s="480"/>
      <c r="G208" s="423"/>
      <c r="H208" s="430" t="s">
        <v>542</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hidden="1" outlineLevel="3" x14ac:dyDescent="0.25">
      <c r="A209" s="396"/>
      <c r="B209" s="405"/>
      <c r="C209" s="398">
        <f t="shared" si="111"/>
        <v>4</v>
      </c>
      <c r="D209" s="423"/>
      <c r="E209" s="480"/>
      <c r="F209" s="480"/>
      <c r="G209" s="423"/>
      <c r="H209" s="430" t="s">
        <v>543</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hidden="1" outlineLevel="3" x14ac:dyDescent="0.2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hidden="1" outlineLevel="3" x14ac:dyDescent="0.25">
      <c r="A211" s="396"/>
      <c r="B211" s="405"/>
      <c r="C211" s="398">
        <f t="shared" si="111"/>
        <v>4</v>
      </c>
      <c r="D211" s="423"/>
      <c r="E211" s="480"/>
      <c r="F211" s="480"/>
      <c r="G211" s="423"/>
      <c r="H211" s="430" t="s">
        <v>544</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0999999999999996" hidden="1" customHeight="1" outlineLevel="2" x14ac:dyDescent="0.2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455</v>
      </c>
      <c r="AQ212" s="408"/>
      <c r="AR212" s="396"/>
      <c r="AS212" s="396"/>
      <c r="AT212" s="396"/>
    </row>
    <row r="213" spans="1:46" outlineLevel="1" collapsed="1" x14ac:dyDescent="0.25">
      <c r="A213" s="396"/>
      <c r="B213" s="405"/>
      <c r="C213" s="398">
        <f>INT($C$40)+1</f>
        <v>2</v>
      </c>
      <c r="D213" s="423"/>
      <c r="E213" s="480"/>
      <c r="F213" s="480"/>
      <c r="G213" s="423"/>
      <c r="H213" s="440" t="s">
        <v>545</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0999999999999996" hidden="1" customHeight="1" outlineLevel="3" x14ac:dyDescent="0.25">
      <c r="A214" s="396"/>
      <c r="B214" s="405"/>
      <c r="C214" s="398">
        <f>INT($C$40)+3.005</f>
        <v>4.0049999999999999</v>
      </c>
      <c r="D214" s="423" t="s">
        <v>451</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hidden="1" outlineLevel="2" x14ac:dyDescent="0.25">
      <c r="A215" s="396"/>
      <c r="B215" s="405"/>
      <c r="C215" s="398">
        <f>INT($C$40)+2</f>
        <v>3</v>
      </c>
      <c r="D215" s="423"/>
      <c r="E215" s="480"/>
      <c r="F215" s="480"/>
      <c r="G215" s="423"/>
      <c r="H215" s="428" t="s">
        <v>546</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0999999999999996" hidden="1" customHeight="1" outlineLevel="2" x14ac:dyDescent="0.2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455</v>
      </c>
      <c r="AQ216" s="408"/>
      <c r="AR216" s="396"/>
      <c r="AS216" s="396"/>
      <c r="AT216" s="396"/>
    </row>
    <row r="217" spans="1:46" outlineLevel="1" collapsed="1" x14ac:dyDescent="0.25">
      <c r="A217" s="396"/>
      <c r="B217" s="405"/>
      <c r="C217" s="398">
        <f>INT($C$40)+1</f>
        <v>2</v>
      </c>
      <c r="D217" s="423"/>
      <c r="E217" s="480"/>
      <c r="F217" s="480"/>
      <c r="G217" s="423"/>
      <c r="H217" s="440" t="s">
        <v>547</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0999999999999996" hidden="1" customHeight="1" outlineLevel="3" x14ac:dyDescent="0.25">
      <c r="A218" s="396"/>
      <c r="B218" s="405"/>
      <c r="C218" s="398">
        <f>INT($C$40)+3.005</f>
        <v>4.0049999999999999</v>
      </c>
      <c r="D218" s="423" t="s">
        <v>451</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hidden="1" outlineLevel="2" collapsed="1" x14ac:dyDescent="0.25">
      <c r="A219" s="396"/>
      <c r="B219" s="405"/>
      <c r="C219" s="398">
        <f>INT($C$40)+2</f>
        <v>3</v>
      </c>
      <c r="D219" s="423"/>
      <c r="E219" s="480"/>
      <c r="F219" s="480"/>
      <c r="G219" s="423"/>
      <c r="H219" s="428" t="s">
        <v>548</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hidden="1" outlineLevel="3" x14ac:dyDescent="0.2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hidden="1" outlineLevel="3" x14ac:dyDescent="0.25">
      <c r="A221" s="396"/>
      <c r="B221" s="405"/>
      <c r="C221" s="398">
        <f>INT($C$40)+3</f>
        <v>4</v>
      </c>
      <c r="D221" s="423"/>
      <c r="E221" s="480"/>
      <c r="F221" s="480"/>
      <c r="G221" s="423"/>
      <c r="H221" s="428" t="s">
        <v>549</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hidden="1" outlineLevel="3" x14ac:dyDescent="0.25">
      <c r="A222" s="396"/>
      <c r="B222" s="405"/>
      <c r="C222" s="398">
        <f>INT($C$40)+3</f>
        <v>4</v>
      </c>
      <c r="D222" s="423"/>
      <c r="E222" s="480"/>
      <c r="F222" s="480"/>
      <c r="G222" s="423"/>
      <c r="H222" s="428"/>
      <c r="I222" s="444" t="s">
        <v>550</v>
      </c>
      <c r="J222" s="444" t="s">
        <v>551</v>
      </c>
      <c r="K222" s="444" t="s">
        <v>811</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hidden="1" outlineLevel="3" x14ac:dyDescent="0.2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0999999999999996" hidden="1" customHeight="1" outlineLevel="2" x14ac:dyDescent="0.2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455</v>
      </c>
      <c r="AQ224" s="408"/>
      <c r="AR224" s="396"/>
      <c r="AS224" s="396"/>
      <c r="AT224" s="396"/>
    </row>
    <row r="225" spans="1:46" s="731" customFormat="1" ht="30" outlineLevel="1" collapsed="1" x14ac:dyDescent="0.25">
      <c r="A225" s="396"/>
      <c r="B225" s="405"/>
      <c r="C225" s="398">
        <f>INT($C$40)+1</f>
        <v>2</v>
      </c>
      <c r="D225" s="423"/>
      <c r="E225" s="480"/>
      <c r="F225" s="480"/>
      <c r="G225" s="423"/>
      <c r="H225" s="440" t="s">
        <v>1026</v>
      </c>
      <c r="I225" s="441"/>
      <c r="J225" s="892" t="s">
        <v>1028</v>
      </c>
      <c r="K225" s="892" t="s">
        <v>1027</v>
      </c>
      <c r="L225" s="411"/>
      <c r="M225" s="457" t="s">
        <v>1067</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0999999999999996" hidden="1" customHeight="1" outlineLevel="3" x14ac:dyDescent="0.25">
      <c r="A226" s="396"/>
      <c r="B226" s="405"/>
      <c r="C226" s="398">
        <f>INT($C$40)+3.005</f>
        <v>4.0049999999999999</v>
      </c>
      <c r="D226" s="423" t="s">
        <v>451</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hidden="1" outlineLevel="2" x14ac:dyDescent="0.25">
      <c r="A227" s="396"/>
      <c r="B227" s="405"/>
      <c r="C227" s="398">
        <f>INT($C$40)+2</f>
        <v>3</v>
      </c>
      <c r="D227" s="423"/>
      <c r="E227" s="480"/>
      <c r="F227" s="480"/>
      <c r="G227" s="423"/>
      <c r="H227" s="428" t="str">
        <f>H260</f>
        <v>Aut</v>
      </c>
      <c r="I227" s="444"/>
      <c r="J227" s="537">
        <f>DATE(i_startyear,MONTH(MAX($N$659:$U$661)+21),DAY(MAX($N$659:$U$661)+21))</f>
        <v>43805</v>
      </c>
      <c r="K227" s="537">
        <f>DATE(i_startyear,MONTH(MIN($N$659:$U$661)-21),DAY(MIN($N$659:$U$661)-21))</f>
        <v>43763</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hidden="1" outlineLevel="2" x14ac:dyDescent="0.25">
      <c r="A228" s="396"/>
      <c r="B228" s="405"/>
      <c r="C228" s="398">
        <f t="shared" ref="C228:C231" si="112">INT($C$40)+2</f>
        <v>3</v>
      </c>
      <c r="D228" s="423"/>
      <c r="E228" s="480"/>
      <c r="F228" s="480"/>
      <c r="G228" s="423"/>
      <c r="H228" s="428" t="str">
        <f t="shared" ref="H228:H229" si="113">H261</f>
        <v>Win</v>
      </c>
      <c r="I228" s="444"/>
      <c r="J228" s="537">
        <f>DATE(i_startyear,MONTH(MAX($N$683:$U$685)+21),DAY(MAX($N$683:$U$685)+21))</f>
        <v>43470</v>
      </c>
      <c r="K228" s="537">
        <f>DATE(i_startyear,MONTH(MIN($N$683:$U$685)-21),DAY(MIN($N$683:$U$685)-21))</f>
        <v>43793</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hidden="1" outlineLevel="2" x14ac:dyDescent="0.25">
      <c r="A229" s="396"/>
      <c r="B229" s="405"/>
      <c r="C229" s="398">
        <f t="shared" si="112"/>
        <v>3</v>
      </c>
      <c r="D229" s="423"/>
      <c r="E229" s="480"/>
      <c r="F229" s="480"/>
      <c r="G229" s="423"/>
      <c r="H229" s="428" t="str">
        <f t="shared" si="113"/>
        <v>Spr</v>
      </c>
      <c r="I229" s="444"/>
      <c r="J229" s="537">
        <f>DATE(i_startyear,MONTH(MAX($N$707:$U$709)+21),DAY(MAX($N$707:$U$709)+21))</f>
        <v>43501</v>
      </c>
      <c r="K229" s="537">
        <f>DATE(i_startyear,MONTH(MIN($N$707:$U$709)-21),DAY(MIN($N$707:$U$709)-21))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hidden="1" outlineLevel="2" x14ac:dyDescent="0.2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hidden="1" outlineLevel="2" x14ac:dyDescent="0.2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0999999999999996" hidden="1" customHeight="1" outlineLevel="2" x14ac:dyDescent="0.2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455</v>
      </c>
      <c r="AQ232" s="408"/>
      <c r="AR232" s="396"/>
      <c r="AS232" s="396"/>
      <c r="AT232" s="396"/>
    </row>
    <row r="233" spans="1:46" ht="5.0999999999999996" hidden="1" customHeight="1" outlineLevel="2" x14ac:dyDescent="0.2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0999999999999996" customHeight="1" outlineLevel="1" x14ac:dyDescent="0.2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0999999999999996" customHeight="1" collapsed="1" x14ac:dyDescent="0.2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hidden="1" outlineLevel="2" x14ac:dyDescent="0.2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hidden="1" outlineLevel="2" x14ac:dyDescent="0.2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0999999999999996" customHeight="1" thickBot="1" x14ac:dyDescent="0.3">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0999999999999996" customHeight="1" outlineLevel="1" collapsed="1" x14ac:dyDescent="0.2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2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00000000000001" customHeight="1" x14ac:dyDescent="0.25">
      <c r="A241" s="396"/>
      <c r="B241" s="405"/>
      <c r="C241" s="398">
        <v>1.02</v>
      </c>
      <c r="D241" s="409"/>
      <c r="E241" s="473" t="s">
        <v>442</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00000000000001" customHeight="1" outlineLevel="1" collapsed="1" x14ac:dyDescent="0.25">
      <c r="A242" s="396"/>
      <c r="B242" s="405"/>
      <c r="C242" s="398">
        <f>INT($C$241)+1.02</f>
        <v>2.02</v>
      </c>
      <c r="D242" s="409"/>
      <c r="E242" s="473" t="s">
        <v>444</v>
      </c>
      <c r="F242" s="477">
        <v>1</v>
      </c>
      <c r="G242" s="414"/>
      <c r="H242" s="415" t="s">
        <v>553</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0999999999999996" hidden="1" customHeight="1" outlineLevel="2" x14ac:dyDescent="0.2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hidden="1" outlineLevel="2" x14ac:dyDescent="0.2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hidden="1" outlineLevel="2" x14ac:dyDescent="0.2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hidden="1" outlineLevel="2" x14ac:dyDescent="0.25">
      <c r="A246" s="396"/>
      <c r="B246" s="405"/>
      <c r="C246" s="398">
        <f>INT($C$241)+2</f>
        <v>3</v>
      </c>
      <c r="D246" s="406"/>
      <c r="E246" s="480"/>
      <c r="F246" s="480"/>
      <c r="G246" s="406"/>
      <c r="H246" s="421"/>
      <c r="I246" s="421"/>
      <c r="J246" s="421"/>
      <c r="K246" s="481" t="s">
        <v>485</v>
      </c>
      <c r="L246" s="481"/>
      <c r="M246" s="481"/>
      <c r="N246" s="481" t="s">
        <v>486</v>
      </c>
      <c r="O246" s="481"/>
      <c r="P246" s="481"/>
      <c r="Q246" s="481"/>
      <c r="R246" s="481" t="s">
        <v>488</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hidden="1" outlineLevel="2" x14ac:dyDescent="0.25">
      <c r="A247" s="396"/>
      <c r="B247" s="405"/>
      <c r="C247" s="398">
        <f>INT($C$241)+2</f>
        <v>3</v>
      </c>
      <c r="D247" s="406"/>
      <c r="E247" s="480"/>
      <c r="F247" s="480"/>
      <c r="G247" s="406"/>
      <c r="H247" s="421"/>
      <c r="I247" s="421"/>
      <c r="J247" s="421"/>
      <c r="K247" s="470" t="s">
        <v>14</v>
      </c>
      <c r="L247" s="470" t="s">
        <v>554</v>
      </c>
      <c r="M247" s="470" t="s">
        <v>4</v>
      </c>
      <c r="N247" s="470" t="s">
        <v>555</v>
      </c>
      <c r="O247" s="470" t="s">
        <v>556</v>
      </c>
      <c r="P247" s="470" t="s">
        <v>557</v>
      </c>
      <c r="Q247" s="470" t="s">
        <v>558</v>
      </c>
      <c r="R247" s="470" t="s">
        <v>555</v>
      </c>
      <c r="S247" s="470" t="s">
        <v>556</v>
      </c>
      <c r="T247" s="470" t="s">
        <v>557</v>
      </c>
      <c r="U247" s="470" t="s">
        <v>558</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65" hidden="1" customHeight="1" outlineLevel="2" x14ac:dyDescent="0.25">
      <c r="A248" s="396"/>
      <c r="B248" s="405" t="s">
        <v>448</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25">
      <c r="A249" s="396"/>
      <c r="B249" s="405"/>
      <c r="C249" s="398">
        <f>INT(MAX($C$253:$C$331))</f>
        <v>4</v>
      </c>
      <c r="D249" s="423"/>
      <c r="E249" s="480"/>
      <c r="F249" s="480"/>
      <c r="G249" s="423"/>
      <c r="H249" s="480" t="s">
        <v>559</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25">
      <c r="A250" s="396"/>
      <c r="B250" s="405" t="s">
        <v>449</v>
      </c>
      <c r="C250" s="398">
        <f>INT(MAX($C$253:$C$331))+1</f>
        <v>5</v>
      </c>
      <c r="D250" s="423" t="s">
        <v>450</v>
      </c>
      <c r="E250" s="480"/>
      <c r="F250" s="480"/>
      <c r="G250" s="423"/>
      <c r="H250" s="480" t="s">
        <v>560</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25">
      <c r="A251" s="396"/>
      <c r="B251" s="405" t="s">
        <v>449</v>
      </c>
      <c r="C251" s="398">
        <f>INT(MAX($C$253:$C$331))+1</f>
        <v>5</v>
      </c>
      <c r="D251" s="423" t="s">
        <v>450</v>
      </c>
      <c r="E251" s="480"/>
      <c r="F251" s="480"/>
      <c r="G251" s="423"/>
      <c r="H251" s="480" t="s">
        <v>1160</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collapsed="1" x14ac:dyDescent="0.25">
      <c r="A252" s="396"/>
      <c r="B252" s="405"/>
      <c r="C252" s="398">
        <f>INT($C$241)+1</f>
        <v>2</v>
      </c>
      <c r="D252" s="423"/>
      <c r="E252" s="480"/>
      <c r="F252" s="480"/>
      <c r="G252" s="423"/>
      <c r="H252" s="483" t="s">
        <v>561</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0999999999999996" hidden="1" customHeight="1" outlineLevel="3" x14ac:dyDescent="0.25">
      <c r="A253" s="396"/>
      <c r="B253" s="405"/>
      <c r="C253" s="398">
        <f>INT($C$241)+3.005</f>
        <v>4.0049999999999999</v>
      </c>
      <c r="D253" s="423" t="s">
        <v>451</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hidden="1" outlineLevel="2" x14ac:dyDescent="0.25">
      <c r="A254" s="396"/>
      <c r="B254" s="405"/>
      <c r="C254" s="398">
        <f>INT($C$241)+2</f>
        <v>3</v>
      </c>
      <c r="D254" s="423"/>
      <c r="E254" s="480"/>
      <c r="F254" s="480"/>
      <c r="G254" s="423"/>
      <c r="H254" s="427" t="s">
        <v>562</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hidden="1" outlineLevel="2" collapsed="1" x14ac:dyDescent="0.25">
      <c r="A255" s="396"/>
      <c r="B255" s="405"/>
      <c r="C255" s="398">
        <f>INT($C$241)+2</f>
        <v>3</v>
      </c>
      <c r="D255" s="423"/>
      <c r="E255" s="480"/>
      <c r="F255" s="480"/>
      <c r="G255" s="423"/>
      <c r="H255" s="428" t="s">
        <v>563</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2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0999999999999996" hidden="1" customHeight="1" outlineLevel="2" x14ac:dyDescent="0.2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455</v>
      </c>
      <c r="AQ257" s="408"/>
      <c r="AR257" s="396"/>
      <c r="AS257" s="396"/>
      <c r="AT257" s="396"/>
    </row>
    <row r="258" spans="1:46" outlineLevel="1" collapsed="1" x14ac:dyDescent="0.25">
      <c r="A258" s="396"/>
      <c r="B258" s="405"/>
      <c r="C258" s="398">
        <f>INT($C$241)+1</f>
        <v>2</v>
      </c>
      <c r="D258" s="423"/>
      <c r="E258" s="480"/>
      <c r="F258" s="480"/>
      <c r="G258" s="423"/>
      <c r="H258" s="483" t="s">
        <v>564</v>
      </c>
      <c r="I258" s="411" t="s">
        <v>565</v>
      </c>
      <c r="J258" s="486"/>
      <c r="K258" s="411" t="s">
        <v>566</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0999999999999996" hidden="1" customHeight="1" outlineLevel="3" x14ac:dyDescent="0.25">
      <c r="A259" s="396"/>
      <c r="B259" s="405"/>
      <c r="C259" s="398">
        <f>INT($C$241)+3.005</f>
        <v>4.0049999999999999</v>
      </c>
      <c r="D259" s="423" t="s">
        <v>451</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hidden="1" outlineLevel="2" x14ac:dyDescent="0.25">
      <c r="A260" s="396"/>
      <c r="B260" s="405"/>
      <c r="C260" s="398">
        <f>INT($C$241)+2</f>
        <v>3</v>
      </c>
      <c r="D260" s="423"/>
      <c r="E260" s="480"/>
      <c r="F260" s="480"/>
      <c r="G260" s="423"/>
      <c r="H260" s="487" t="s">
        <v>916</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567</v>
      </c>
      <c r="X260" s="450"/>
      <c r="Y260" s="450"/>
      <c r="Z260" s="450"/>
      <c r="AA260" s="450"/>
      <c r="AB260" s="428"/>
      <c r="AC260" s="1050" t="s">
        <v>568</v>
      </c>
      <c r="AD260" s="1051"/>
      <c r="AE260" s="1051"/>
      <c r="AF260" s="1052"/>
      <c r="AG260" s="428"/>
      <c r="AH260" s="490" t="s">
        <v>569</v>
      </c>
      <c r="AI260" s="490"/>
      <c r="AJ260" s="490"/>
      <c r="AK260" s="490"/>
      <c r="AL260" s="428"/>
      <c r="AM260" s="428"/>
      <c r="AN260" s="428"/>
      <c r="AO260" s="428"/>
      <c r="AP260" s="423"/>
      <c r="AQ260" s="408"/>
      <c r="AR260" s="396"/>
      <c r="AS260" s="396"/>
      <c r="AT260" s="396"/>
    </row>
    <row r="261" spans="1:46" hidden="1" outlineLevel="2" x14ac:dyDescent="0.25">
      <c r="A261" s="396"/>
      <c r="B261" s="405"/>
      <c r="C261" s="398">
        <f>INT($C$241)+2</f>
        <v>3</v>
      </c>
      <c r="D261" s="423"/>
      <c r="E261" s="480"/>
      <c r="F261" s="480"/>
      <c r="G261" s="423"/>
      <c r="H261" s="777" t="s">
        <v>915</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3"/>
      <c r="AD261" s="1054"/>
      <c r="AE261" s="1054"/>
      <c r="AF261" s="1055"/>
      <c r="AG261" s="428"/>
      <c r="AH261" s="490"/>
      <c r="AI261" s="490"/>
      <c r="AJ261" s="490"/>
      <c r="AK261" s="490"/>
      <c r="AL261" s="428"/>
      <c r="AM261" s="428"/>
      <c r="AN261" s="428"/>
      <c r="AO261" s="428"/>
      <c r="AP261" s="423"/>
      <c r="AQ261" s="408"/>
      <c r="AR261" s="396"/>
      <c r="AS261" s="396"/>
      <c r="AT261" s="396"/>
    </row>
    <row r="262" spans="1:46" hidden="1" outlineLevel="2" x14ac:dyDescent="0.25">
      <c r="A262" s="396"/>
      <c r="B262" s="405"/>
      <c r="C262" s="398">
        <f>INT($C$241)+2</f>
        <v>3</v>
      </c>
      <c r="D262" s="423"/>
      <c r="E262" s="480"/>
      <c r="F262" s="480"/>
      <c r="G262" s="423"/>
      <c r="H262" s="491" t="s">
        <v>914</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6"/>
      <c r="AD262" s="1057"/>
      <c r="AE262" s="1057"/>
      <c r="AF262" s="1058"/>
      <c r="AG262" s="444"/>
      <c r="AH262" s="494"/>
      <c r="AI262" s="494"/>
      <c r="AJ262" s="494"/>
      <c r="AK262" s="494"/>
      <c r="AL262" s="444"/>
      <c r="AM262" s="444"/>
      <c r="AN262" s="444"/>
      <c r="AO262" s="444"/>
      <c r="AP262" s="423"/>
      <c r="AQ262" s="408"/>
      <c r="AR262" s="396"/>
      <c r="AS262" s="396"/>
      <c r="AT262" s="396"/>
    </row>
    <row r="263" spans="1:46" hidden="1" outlineLevel="2" x14ac:dyDescent="0.25">
      <c r="A263" s="396"/>
      <c r="B263" s="405"/>
      <c r="C263" s="398">
        <f>INT($C$241)+3</f>
        <v>4</v>
      </c>
      <c r="D263" s="423"/>
      <c r="E263" s="480"/>
      <c r="F263" s="480"/>
      <c r="G263" s="423"/>
      <c r="H263" s="427" t="s">
        <v>570</v>
      </c>
      <c r="I263" s="428">
        <f>YEAR(MIN(i_date_born1st_iog2))-1</f>
        <v>2019</v>
      </c>
      <c r="J263" s="428"/>
      <c r="K263" s="428"/>
      <c r="L263" s="428"/>
      <c r="M263" s="428"/>
      <c r="N263" s="428"/>
      <c r="O263" s="428"/>
      <c r="P263" s="428"/>
      <c r="Q263" s="428"/>
      <c r="R263" s="428"/>
      <c r="S263" s="428"/>
      <c r="T263" s="428"/>
      <c r="U263" s="428"/>
      <c r="V263" s="428"/>
      <c r="W263" s="428"/>
      <c r="X263" s="428"/>
      <c r="Y263" s="428"/>
      <c r="Z263" s="428"/>
      <c r="AA263" s="428"/>
      <c r="AB263" s="428"/>
      <c r="AC263" s="1050" t="s">
        <v>571</v>
      </c>
      <c r="AD263" s="1051"/>
      <c r="AE263" s="1051"/>
      <c r="AF263" s="1052"/>
      <c r="AG263" s="428"/>
      <c r="AH263" s="495" t="s">
        <v>572</v>
      </c>
      <c r="AI263" s="490"/>
      <c r="AJ263" s="490"/>
      <c r="AK263" s="490"/>
      <c r="AL263" s="428"/>
      <c r="AM263" s="428"/>
      <c r="AN263" s="428"/>
      <c r="AO263" s="428"/>
      <c r="AP263" s="423"/>
      <c r="AQ263" s="408"/>
      <c r="AR263" s="396"/>
      <c r="AS263" s="396"/>
      <c r="AT263" s="396"/>
    </row>
    <row r="264" spans="1:46" hidden="1" outlineLevel="2" x14ac:dyDescent="0.25">
      <c r="A264" s="396"/>
      <c r="B264" s="405"/>
      <c r="C264" s="398">
        <f>INT($C$241)+3</f>
        <v>4</v>
      </c>
      <c r="D264" s="423"/>
      <c r="E264" s="480"/>
      <c r="F264" s="480"/>
      <c r="G264" s="423"/>
      <c r="H264" s="428" t="s">
        <v>573</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6"/>
      <c r="AD264" s="1057"/>
      <c r="AE264" s="1057"/>
      <c r="AF264" s="1058"/>
      <c r="AG264" s="428"/>
      <c r="AH264" s="490"/>
      <c r="AI264" s="490"/>
      <c r="AJ264" s="490"/>
      <c r="AK264" s="490"/>
      <c r="AL264" s="428"/>
      <c r="AM264" s="428"/>
      <c r="AN264" s="428"/>
      <c r="AO264" s="428"/>
      <c r="AP264" s="423"/>
      <c r="AQ264" s="408"/>
      <c r="AR264" s="396"/>
      <c r="AS264" s="396"/>
      <c r="AT264" s="396"/>
    </row>
    <row r="265" spans="1:46" hidden="1" outlineLevel="2" x14ac:dyDescent="0.25">
      <c r="A265" s="396"/>
      <c r="B265" s="405"/>
      <c r="C265" s="398">
        <f>INT($C$241)+2</f>
        <v>3</v>
      </c>
      <c r="D265" s="423"/>
      <c r="E265" s="480" t="s">
        <v>574</v>
      </c>
      <c r="F265" s="480"/>
      <c r="G265" s="423"/>
      <c r="H265" s="496" t="s">
        <v>575</v>
      </c>
      <c r="I265" s="451" t="s">
        <v>576</v>
      </c>
      <c r="J265" s="497"/>
      <c r="K265" s="431">
        <f>COUNTA($H$266:$H$290)</f>
        <v>3</v>
      </c>
      <c r="L265" s="431">
        <f>COUNTA($I$266:$I$290)/K265</f>
        <v>8</v>
      </c>
      <c r="M265" s="498">
        <v>-8</v>
      </c>
      <c r="N265" s="451" t="s">
        <v>870</v>
      </c>
      <c r="O265" s="451"/>
      <c r="P265" s="451"/>
      <c r="Q265" s="451"/>
      <c r="R265" s="451" t="s">
        <v>577</v>
      </c>
      <c r="S265" s="451"/>
      <c r="T265" s="451"/>
      <c r="U265" s="451"/>
      <c r="V265" s="428"/>
      <c r="W265" s="499" t="s">
        <v>578</v>
      </c>
      <c r="X265" s="499" t="s">
        <v>579</v>
      </c>
      <c r="Y265" s="499" t="s">
        <v>580</v>
      </c>
      <c r="Z265" s="499" t="s">
        <v>581</v>
      </c>
      <c r="AA265" s="500"/>
      <c r="AB265" s="428"/>
      <c r="AC265" s="499" t="s">
        <v>578</v>
      </c>
      <c r="AD265" s="499" t="s">
        <v>579</v>
      </c>
      <c r="AE265" s="499" t="s">
        <v>580</v>
      </c>
      <c r="AF265" s="499" t="s">
        <v>581</v>
      </c>
      <c r="AG265" s="428"/>
      <c r="AH265" s="501" t="s">
        <v>578</v>
      </c>
      <c r="AI265" s="501" t="s">
        <v>579</v>
      </c>
      <c r="AJ265" s="501" t="s">
        <v>580</v>
      </c>
      <c r="AK265" s="501" t="s">
        <v>581</v>
      </c>
      <c r="AL265" s="428"/>
      <c r="AM265" s="428"/>
      <c r="AN265" s="428"/>
      <c r="AO265" s="428"/>
      <c r="AP265" s="423"/>
      <c r="AQ265" s="408"/>
      <c r="AR265" s="396"/>
      <c r="AS265" s="396"/>
      <c r="AT265" s="396"/>
    </row>
    <row r="266" spans="1:46" hidden="1" outlineLevel="2" collapsed="1" x14ac:dyDescent="0.25">
      <c r="A266" s="396"/>
      <c r="B266" s="405"/>
      <c r="C266" s="398">
        <f>INT($C$241)+2</f>
        <v>3</v>
      </c>
      <c r="D266" s="423"/>
      <c r="E266" s="480">
        <v>1</v>
      </c>
      <c r="F266" s="480"/>
      <c r="G266" s="423"/>
      <c r="H266" s="444" t="str">
        <f>H$260</f>
        <v>Aut</v>
      </c>
      <c r="I266" s="502">
        <v>0</v>
      </c>
      <c r="J266" s="503" t="s">
        <v>582</v>
      </c>
      <c r="K266" s="504">
        <f>N266-150</f>
        <v>43816</v>
      </c>
      <c r="L266" s="504">
        <f>K266+17/2</f>
        <v>43824.5</v>
      </c>
      <c r="M266" s="428"/>
      <c r="N266" s="505">
        <v>43966</v>
      </c>
      <c r="O266" s="505">
        <v>43966</v>
      </c>
      <c r="P266" s="505">
        <v>43966</v>
      </c>
      <c r="Q266" s="505">
        <v>43966</v>
      </c>
      <c r="R266" s="506">
        <f t="shared" ref="R266:U289" si="117">DATE($I$263,MONTH(INDEX($N266:$Q266,1,R$249+1)),DAY(INDEX($N266:$Q266,1,R$249+1)))</f>
        <v>43600</v>
      </c>
      <c r="S266" s="506">
        <f t="shared" si="117"/>
        <v>43600</v>
      </c>
      <c r="T266" s="506">
        <f t="shared" si="117"/>
        <v>43600</v>
      </c>
      <c r="U266" s="506">
        <f t="shared" si="117"/>
        <v>43600</v>
      </c>
      <c r="V266" s="428"/>
      <c r="W266" s="507">
        <f t="shared" ref="W266:W289" si="118">((N266-150)-INDEX(N$260:N$262,$E266,1))/30.5</f>
        <v>7.081967213114754</v>
      </c>
      <c r="X266" s="507">
        <f t="shared" ref="X266:X289" si="119">((O266-150)-INDEX(O$260:O$262,$E266,1))/30.5</f>
        <v>7.081967213114754</v>
      </c>
      <c r="Y266" s="507">
        <f t="shared" ref="Y266:Y289" si="120">((P266-150)-INDEX(P$260:P$262,$E266,1))/30.5</f>
        <v>7.081967213114754</v>
      </c>
      <c r="Z266" s="507">
        <f t="shared" ref="Z266:Z289" si="121">((Q266-150)-INDEX(Q$260:Q$262,$E266,1))/30.5</f>
        <v>7.081967213114754</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hidden="1" outlineLevel="3" x14ac:dyDescent="0.25">
      <c r="A267" s="396"/>
      <c r="B267" s="405"/>
      <c r="C267" s="398">
        <f>INT($C$241)+3</f>
        <v>4</v>
      </c>
      <c r="D267" s="423"/>
      <c r="E267" s="480">
        <v>1</v>
      </c>
      <c r="F267" s="480"/>
      <c r="G267" s="423"/>
      <c r="H267" s="428"/>
      <c r="I267" s="502">
        <v>1</v>
      </c>
      <c r="J267" s="515" t="s">
        <v>583</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hidden="1" outlineLevel="3" x14ac:dyDescent="0.25">
      <c r="A268" s="396"/>
      <c r="B268" s="405"/>
      <c r="C268" s="398">
        <f t="shared" ref="C268:C273" si="122">INT($C$241+3)</f>
        <v>4</v>
      </c>
      <c r="D268" s="423"/>
      <c r="E268" s="480">
        <v>1</v>
      </c>
      <c r="F268" s="480"/>
      <c r="G268" s="423"/>
      <c r="H268" s="428"/>
      <c r="I268" s="502">
        <v>2</v>
      </c>
      <c r="J268" s="524" t="s">
        <v>584</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hidden="1" outlineLevel="3" x14ac:dyDescent="0.25">
      <c r="A269" s="396"/>
      <c r="B269" s="405"/>
      <c r="C269" s="398">
        <f t="shared" si="122"/>
        <v>4</v>
      </c>
      <c r="D269" s="423"/>
      <c r="E269" s="480">
        <v>1</v>
      </c>
      <c r="F269" s="480"/>
      <c r="G269" s="423"/>
      <c r="H269" s="428"/>
      <c r="I269" s="428">
        <v>3</v>
      </c>
      <c r="J269" s="427" t="s">
        <v>585</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hidden="1" outlineLevel="3" x14ac:dyDescent="0.25">
      <c r="A270" s="396"/>
      <c r="B270" s="405"/>
      <c r="C270" s="398">
        <f t="shared" si="122"/>
        <v>4</v>
      </c>
      <c r="D270" s="423"/>
      <c r="E270" s="480">
        <v>1</v>
      </c>
      <c r="F270" s="480"/>
      <c r="G270" s="423"/>
      <c r="H270" s="428"/>
      <c r="I270" s="428">
        <v>4</v>
      </c>
      <c r="J270" s="428" t="s">
        <v>586</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hidden="1" outlineLevel="3" x14ac:dyDescent="0.25">
      <c r="A271" s="396"/>
      <c r="B271" s="405"/>
      <c r="C271" s="398">
        <f t="shared" si="122"/>
        <v>4</v>
      </c>
      <c r="D271" s="423"/>
      <c r="E271" s="480">
        <v>1</v>
      </c>
      <c r="F271" s="480"/>
      <c r="G271" s="423"/>
      <c r="H271" s="428"/>
      <c r="I271" s="428">
        <v>5</v>
      </c>
      <c r="J271" s="428" t="s">
        <v>587</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hidden="1" outlineLevel="3" x14ac:dyDescent="0.25">
      <c r="A272" s="396"/>
      <c r="B272" s="405"/>
      <c r="C272" s="398">
        <f t="shared" si="122"/>
        <v>4</v>
      </c>
      <c r="D272" s="423"/>
      <c r="E272" s="480">
        <v>1</v>
      </c>
      <c r="F272" s="480"/>
      <c r="G272" s="423"/>
      <c r="H272" s="428"/>
      <c r="I272" s="428">
        <v>6</v>
      </c>
      <c r="J272" s="428" t="s">
        <v>588</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hidden="1" outlineLevel="3" x14ac:dyDescent="0.25">
      <c r="A273" s="396"/>
      <c r="B273" s="405"/>
      <c r="C273" s="398">
        <f t="shared" si="122"/>
        <v>4</v>
      </c>
      <c r="D273" s="423"/>
      <c r="E273" s="480">
        <v>1</v>
      </c>
      <c r="F273" s="480"/>
      <c r="G273" s="423"/>
      <c r="H273" s="428"/>
      <c r="I273" s="428">
        <v>7</v>
      </c>
      <c r="J273" s="428" t="s">
        <v>589</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hidden="1" outlineLevel="2" collapsed="1" x14ac:dyDescent="0.25">
      <c r="A274" s="396"/>
      <c r="B274" s="405"/>
      <c r="C274" s="398">
        <f>INT($C$241)+2</f>
        <v>3</v>
      </c>
      <c r="D274" s="423"/>
      <c r="E274" s="480">
        <v>2</v>
      </c>
      <c r="F274" s="480"/>
      <c r="G274" s="423"/>
      <c r="H274" s="444" t="str">
        <f>H$261</f>
        <v>Win</v>
      </c>
      <c r="I274" s="428">
        <v>0</v>
      </c>
      <c r="J274" s="503" t="s">
        <v>582</v>
      </c>
      <c r="K274" s="504">
        <f>N274-150</f>
        <v>43850</v>
      </c>
      <c r="L274" s="504">
        <f>K274+17/2</f>
        <v>43858.5</v>
      </c>
      <c r="M274" s="428"/>
      <c r="N274" s="505">
        <v>44000</v>
      </c>
      <c r="O274" s="505">
        <v>44000</v>
      </c>
      <c r="P274" s="505">
        <v>44000</v>
      </c>
      <c r="Q274" s="505">
        <v>44000</v>
      </c>
      <c r="R274" s="506">
        <f t="shared" si="117"/>
        <v>43634</v>
      </c>
      <c r="S274" s="506">
        <f t="shared" si="117"/>
        <v>43634</v>
      </c>
      <c r="T274" s="506">
        <f t="shared" si="117"/>
        <v>43634</v>
      </c>
      <c r="U274" s="506">
        <f t="shared" si="117"/>
        <v>43634</v>
      </c>
      <c r="V274" s="428"/>
      <c r="W274" s="507">
        <f t="shared" si="118"/>
        <v>7.081967213114754</v>
      </c>
      <c r="X274" s="507">
        <f t="shared" si="119"/>
        <v>7.081967213114754</v>
      </c>
      <c r="Y274" s="507">
        <f t="shared" si="120"/>
        <v>7.081967213114754</v>
      </c>
      <c r="Z274" s="507">
        <f t="shared" si="121"/>
        <v>7.081967213114754</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hidden="1" outlineLevel="3" x14ac:dyDescent="0.25">
      <c r="A275" s="396"/>
      <c r="B275" s="405"/>
      <c r="C275" s="398">
        <f>INT($C$241)+3</f>
        <v>4</v>
      </c>
      <c r="D275" s="423"/>
      <c r="E275" s="480">
        <v>2</v>
      </c>
      <c r="F275" s="480"/>
      <c r="G275" s="423"/>
      <c r="H275" s="428"/>
      <c r="I275" s="428">
        <v>1</v>
      </c>
      <c r="J275" s="515" t="s">
        <v>583</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hidden="1" outlineLevel="3" x14ac:dyDescent="0.25">
      <c r="A276" s="396"/>
      <c r="B276" s="405"/>
      <c r="C276" s="398">
        <f t="shared" ref="C276:C281" si="124">INT($C$241+3)</f>
        <v>4</v>
      </c>
      <c r="D276" s="423"/>
      <c r="E276" s="480">
        <v>2</v>
      </c>
      <c r="F276" s="480"/>
      <c r="G276" s="423"/>
      <c r="H276" s="428"/>
      <c r="I276" s="428">
        <v>2</v>
      </c>
      <c r="J276" s="515" t="s">
        <v>590</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hidden="1" outlineLevel="3" x14ac:dyDescent="0.25">
      <c r="A277" s="396"/>
      <c r="B277" s="405"/>
      <c r="C277" s="398">
        <f t="shared" si="124"/>
        <v>4</v>
      </c>
      <c r="D277" s="423"/>
      <c r="E277" s="480">
        <v>2</v>
      </c>
      <c r="F277" s="480"/>
      <c r="G277" s="423"/>
      <c r="H277" s="428"/>
      <c r="I277" s="428">
        <v>3</v>
      </c>
      <c r="J277" s="515" t="s">
        <v>591</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hidden="1" outlineLevel="3" x14ac:dyDescent="0.25">
      <c r="A278" s="396"/>
      <c r="B278" s="405"/>
      <c r="C278" s="398">
        <f t="shared" si="124"/>
        <v>4</v>
      </c>
      <c r="D278" s="423"/>
      <c r="E278" s="480">
        <v>2</v>
      </c>
      <c r="F278" s="480"/>
      <c r="G278" s="423"/>
      <c r="H278" s="428"/>
      <c r="I278" s="428">
        <v>4</v>
      </c>
      <c r="J278" s="515" t="s">
        <v>592</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hidden="1" outlineLevel="3" x14ac:dyDescent="0.25">
      <c r="A279" s="396"/>
      <c r="B279" s="405"/>
      <c r="C279" s="398">
        <f t="shared" si="124"/>
        <v>4</v>
      </c>
      <c r="D279" s="423"/>
      <c r="E279" s="480">
        <v>2</v>
      </c>
      <c r="F279" s="480"/>
      <c r="G279" s="423"/>
      <c r="H279" s="428"/>
      <c r="I279" s="428">
        <v>5</v>
      </c>
      <c r="J279" s="515" t="s">
        <v>593</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hidden="1" outlineLevel="3" x14ac:dyDescent="0.25">
      <c r="A280" s="396"/>
      <c r="B280" s="405"/>
      <c r="C280" s="398">
        <f t="shared" si="124"/>
        <v>4</v>
      </c>
      <c r="D280" s="423"/>
      <c r="E280" s="480">
        <v>2</v>
      </c>
      <c r="F280" s="480"/>
      <c r="G280" s="423"/>
      <c r="H280" s="428"/>
      <c r="I280" s="428">
        <v>6</v>
      </c>
      <c r="J280" s="515" t="s">
        <v>594</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hidden="1" outlineLevel="3" x14ac:dyDescent="0.25">
      <c r="A281" s="396"/>
      <c r="B281" s="405"/>
      <c r="C281" s="398">
        <f t="shared" si="124"/>
        <v>4</v>
      </c>
      <c r="D281" s="423"/>
      <c r="E281" s="480">
        <v>2</v>
      </c>
      <c r="F281" s="480"/>
      <c r="G281" s="423"/>
      <c r="H281" s="428"/>
      <c r="I281" s="428">
        <v>7</v>
      </c>
      <c r="J281" s="779" t="s">
        <v>595</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hidden="1" outlineLevel="2" collapsed="1" x14ac:dyDescent="0.25">
      <c r="A282" s="396"/>
      <c r="B282" s="405"/>
      <c r="C282" s="398">
        <f>INT($C$241)+2</f>
        <v>3</v>
      </c>
      <c r="D282" s="423"/>
      <c r="E282" s="480">
        <v>3</v>
      </c>
      <c r="F282" s="480"/>
      <c r="G282" s="423"/>
      <c r="H282" s="444" t="str">
        <f>H$262</f>
        <v>Spr</v>
      </c>
      <c r="I282" s="502">
        <v>0</v>
      </c>
      <c r="J282" s="780" t="s">
        <v>582</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hidden="1" outlineLevel="3" x14ac:dyDescent="0.25">
      <c r="A283" s="396"/>
      <c r="B283" s="405"/>
      <c r="C283" s="398">
        <f>INT($C$241)+3</f>
        <v>4</v>
      </c>
      <c r="D283" s="423"/>
      <c r="E283" s="480">
        <v>3</v>
      </c>
      <c r="F283" s="480"/>
      <c r="G283" s="423"/>
      <c r="H283" s="428"/>
      <c r="I283" s="502">
        <v>1</v>
      </c>
      <c r="J283" s="781" t="s">
        <v>583</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hidden="1" outlineLevel="3" x14ac:dyDescent="0.25">
      <c r="A284" s="396"/>
      <c r="B284" s="405"/>
      <c r="C284" s="398">
        <f t="shared" ref="C284:C289" si="131">INT($C$241+3)</f>
        <v>4</v>
      </c>
      <c r="D284" s="423"/>
      <c r="E284" s="480">
        <v>3</v>
      </c>
      <c r="F284" s="480"/>
      <c r="G284" s="423"/>
      <c r="H284" s="428"/>
      <c r="I284" s="502">
        <v>2</v>
      </c>
      <c r="J284" s="781" t="s">
        <v>590</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hidden="1" outlineLevel="3" x14ac:dyDescent="0.25">
      <c r="A285" s="396"/>
      <c r="B285" s="405"/>
      <c r="C285" s="398">
        <f t="shared" si="131"/>
        <v>4</v>
      </c>
      <c r="D285" s="423"/>
      <c r="E285" s="480">
        <v>3</v>
      </c>
      <c r="F285" s="480"/>
      <c r="G285" s="423"/>
      <c r="H285" s="428"/>
      <c r="I285" s="502">
        <v>3</v>
      </c>
      <c r="J285" s="781" t="s">
        <v>591</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hidden="1" outlineLevel="3" x14ac:dyDescent="0.25">
      <c r="A286" s="396"/>
      <c r="B286" s="405"/>
      <c r="C286" s="398">
        <f t="shared" si="131"/>
        <v>4</v>
      </c>
      <c r="D286" s="423"/>
      <c r="E286" s="480">
        <v>3</v>
      </c>
      <c r="F286" s="480"/>
      <c r="G286" s="423"/>
      <c r="H286" s="428"/>
      <c r="I286" s="502">
        <v>4</v>
      </c>
      <c r="J286" s="781" t="s">
        <v>592</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hidden="1" outlineLevel="3" x14ac:dyDescent="0.25">
      <c r="A287" s="396"/>
      <c r="B287" s="405"/>
      <c r="C287" s="398">
        <f t="shared" si="131"/>
        <v>4</v>
      </c>
      <c r="D287" s="423"/>
      <c r="E287" s="480">
        <v>3</v>
      </c>
      <c r="F287" s="480"/>
      <c r="G287" s="423"/>
      <c r="H287" s="428"/>
      <c r="I287" s="502">
        <v>5</v>
      </c>
      <c r="J287" s="781" t="s">
        <v>593</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hidden="1" outlineLevel="3" x14ac:dyDescent="0.25">
      <c r="A288" s="396"/>
      <c r="B288" s="405"/>
      <c r="C288" s="398">
        <f t="shared" si="131"/>
        <v>4</v>
      </c>
      <c r="D288" s="423"/>
      <c r="E288" s="480">
        <v>3</v>
      </c>
      <c r="F288" s="480"/>
      <c r="G288" s="423"/>
      <c r="H288" s="428"/>
      <c r="I288" s="502">
        <v>6</v>
      </c>
      <c r="J288" s="781" t="s">
        <v>594</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hidden="1" outlineLevel="3" x14ac:dyDescent="0.25">
      <c r="A289" s="396"/>
      <c r="B289" s="405"/>
      <c r="C289" s="398">
        <f t="shared" si="131"/>
        <v>4</v>
      </c>
      <c r="D289" s="423"/>
      <c r="E289" s="480">
        <v>3</v>
      </c>
      <c r="F289" s="480"/>
      <c r="G289" s="423"/>
      <c r="H289" s="428"/>
      <c r="I289" s="502">
        <v>7</v>
      </c>
      <c r="J289" s="781" t="s">
        <v>595</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0999999999999996" hidden="1" customHeight="1" outlineLevel="2" x14ac:dyDescent="0.2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455</v>
      </c>
      <c r="AQ290" s="408"/>
      <c r="AR290" s="396"/>
      <c r="AS290" s="396"/>
      <c r="AT290" s="396"/>
    </row>
    <row r="291" spans="1:46" hidden="1" outlineLevel="2" x14ac:dyDescent="0.25">
      <c r="A291" s="396"/>
      <c r="B291" s="405"/>
      <c r="C291" s="398">
        <f>INT($C$241)+2</f>
        <v>3</v>
      </c>
      <c r="D291" s="423"/>
      <c r="E291" s="480" t="s">
        <v>574</v>
      </c>
      <c r="F291" s="480"/>
      <c r="G291" s="423"/>
      <c r="H291" s="496" t="s">
        <v>575</v>
      </c>
      <c r="I291" s="451" t="s">
        <v>576</v>
      </c>
      <c r="J291" s="451"/>
      <c r="K291" s="428"/>
      <c r="L291" s="428"/>
      <c r="M291" s="428"/>
      <c r="N291" s="451" t="s">
        <v>596</v>
      </c>
      <c r="O291" s="451"/>
      <c r="P291" s="451"/>
      <c r="Q291" s="451"/>
      <c r="R291" s="428" t="s">
        <v>597</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hidden="1" outlineLevel="2" collapsed="1" x14ac:dyDescent="0.25">
      <c r="A292" s="396"/>
      <c r="B292" s="405"/>
      <c r="C292" s="398">
        <f>INT($C$241)+2</f>
        <v>3</v>
      </c>
      <c r="D292" s="423"/>
      <c r="E292" s="480">
        <v>1</v>
      </c>
      <c r="F292" s="480"/>
      <c r="G292" s="423"/>
      <c r="H292" s="444" t="str">
        <f>H$260</f>
        <v>Aut</v>
      </c>
      <c r="I292" s="428">
        <v>0</v>
      </c>
      <c r="J292" s="428" t="s">
        <v>598</v>
      </c>
      <c r="K292" s="428"/>
      <c r="L292" s="428"/>
      <c r="M292" s="428"/>
      <c r="N292" s="535">
        <v>2.5000000000000001E-2</v>
      </c>
      <c r="O292" s="535">
        <v>2.5000000000000001E-2</v>
      </c>
      <c r="P292" s="535">
        <v>2.5000000000000001E-2</v>
      </c>
      <c r="Q292" s="535">
        <v>2.5000000000000001E-2</v>
      </c>
      <c r="R292" s="536">
        <f t="shared" ref="R292:R315" si="133">N266-150</f>
        <v>43816</v>
      </c>
      <c r="S292" s="536">
        <f t="shared" ref="S292:S315" si="134">O266-150</f>
        <v>43816</v>
      </c>
      <c r="T292" s="536">
        <f t="shared" ref="T292:T315" si="135">P266-150</f>
        <v>43816</v>
      </c>
      <c r="U292" s="536">
        <f t="shared" ref="U292:U315" si="136">Q266-150</f>
        <v>43816</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25">
      <c r="A293" s="396"/>
      <c r="B293" s="405"/>
      <c r="C293" s="398">
        <f>INT($C$241)+3</f>
        <v>4</v>
      </c>
      <c r="D293" s="423"/>
      <c r="E293" s="480">
        <v>1</v>
      </c>
      <c r="F293" s="480"/>
      <c r="G293" s="423"/>
      <c r="H293" s="428"/>
      <c r="I293" s="428">
        <v>1</v>
      </c>
      <c r="J293" s="428" t="s">
        <v>599</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25">
      <c r="A294" s="396"/>
      <c r="B294" s="405"/>
      <c r="C294" s="398">
        <f t="shared" ref="C294:C299" si="137">INT($C$241+3)</f>
        <v>4</v>
      </c>
      <c r="D294" s="423"/>
      <c r="E294" s="480">
        <v>1</v>
      </c>
      <c r="F294" s="480"/>
      <c r="G294" s="423"/>
      <c r="H294" s="428"/>
      <c r="I294" s="428">
        <v>2</v>
      </c>
      <c r="J294" s="428" t="s">
        <v>600</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25">
      <c r="A295" s="396"/>
      <c r="B295" s="405"/>
      <c r="C295" s="398">
        <f t="shared" si="137"/>
        <v>4</v>
      </c>
      <c r="D295" s="423"/>
      <c r="E295" s="480">
        <v>1</v>
      </c>
      <c r="F295" s="480"/>
      <c r="G295" s="423"/>
      <c r="H295" s="428"/>
      <c r="I295" s="428">
        <v>3</v>
      </c>
      <c r="J295" s="428" t="s">
        <v>585</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25">
      <c r="A296" s="396"/>
      <c r="B296" s="405"/>
      <c r="C296" s="398">
        <f t="shared" si="137"/>
        <v>4</v>
      </c>
      <c r="D296" s="423"/>
      <c r="E296" s="480">
        <v>1</v>
      </c>
      <c r="F296" s="480"/>
      <c r="G296" s="423"/>
      <c r="H296" s="428"/>
      <c r="I296" s="428">
        <v>4</v>
      </c>
      <c r="J296" s="428" t="s">
        <v>586</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25">
      <c r="A297" s="396"/>
      <c r="B297" s="405"/>
      <c r="C297" s="398">
        <f t="shared" si="137"/>
        <v>4</v>
      </c>
      <c r="D297" s="423"/>
      <c r="E297" s="480">
        <v>1</v>
      </c>
      <c r="F297" s="480"/>
      <c r="G297" s="423"/>
      <c r="H297" s="428"/>
      <c r="I297" s="428">
        <v>5</v>
      </c>
      <c r="J297" s="428" t="s">
        <v>587</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25">
      <c r="A298" s="396"/>
      <c r="B298" s="405"/>
      <c r="C298" s="398">
        <f t="shared" si="137"/>
        <v>4</v>
      </c>
      <c r="D298" s="423"/>
      <c r="E298" s="480">
        <v>1</v>
      </c>
      <c r="F298" s="480"/>
      <c r="G298" s="423"/>
      <c r="H298" s="428"/>
      <c r="I298" s="428">
        <v>6</v>
      </c>
      <c r="J298" s="428" t="s">
        <v>588</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25">
      <c r="A299" s="396"/>
      <c r="B299" s="405"/>
      <c r="C299" s="398">
        <f t="shared" si="137"/>
        <v>4</v>
      </c>
      <c r="D299" s="423"/>
      <c r="E299" s="480">
        <v>1</v>
      </c>
      <c r="F299" s="480"/>
      <c r="G299" s="423"/>
      <c r="H299" s="428"/>
      <c r="I299" s="428">
        <v>7</v>
      </c>
      <c r="J299" s="428" t="s">
        <v>589</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hidden="1" outlineLevel="2" collapsed="1" x14ac:dyDescent="0.25">
      <c r="A300" s="396"/>
      <c r="B300" s="405"/>
      <c r="C300" s="398">
        <f>INT($C$241)+2</f>
        <v>3</v>
      </c>
      <c r="D300" s="423"/>
      <c r="E300" s="480">
        <v>2</v>
      </c>
      <c r="F300" s="480"/>
      <c r="G300" s="423"/>
      <c r="H300" s="444" t="str">
        <f>H$261</f>
        <v>Win</v>
      </c>
      <c r="I300" s="428">
        <v>0</v>
      </c>
      <c r="J300" s="428" t="s">
        <v>598</v>
      </c>
      <c r="K300" s="428"/>
      <c r="L300" s="428"/>
      <c r="M300" s="428"/>
      <c r="N300" s="535">
        <v>2.5000000000000001E-2</v>
      </c>
      <c r="O300" s="535">
        <v>2.5000000000000001E-2</v>
      </c>
      <c r="P300" s="535">
        <v>2.5000000000000001E-2</v>
      </c>
      <c r="Q300" s="535">
        <v>2.5000000000000001E-2</v>
      </c>
      <c r="R300" s="536">
        <f t="shared" si="133"/>
        <v>43850</v>
      </c>
      <c r="S300" s="536">
        <f t="shared" si="134"/>
        <v>43850</v>
      </c>
      <c r="T300" s="536">
        <f t="shared" si="135"/>
        <v>43850</v>
      </c>
      <c r="U300" s="536">
        <f t="shared" si="136"/>
        <v>43850</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25">
      <c r="A301" s="396"/>
      <c r="B301" s="405"/>
      <c r="C301" s="398">
        <f>INT($C$241)+3</f>
        <v>4</v>
      </c>
      <c r="D301" s="423"/>
      <c r="E301" s="480">
        <v>2</v>
      </c>
      <c r="F301" s="480"/>
      <c r="G301" s="423"/>
      <c r="H301" s="428"/>
      <c r="I301" s="428">
        <v>1</v>
      </c>
      <c r="J301" s="428" t="s">
        <v>599</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25">
      <c r="A302" s="396"/>
      <c r="B302" s="405"/>
      <c r="C302" s="398">
        <f t="shared" ref="C302:C307" si="138">INT($C$241+3)</f>
        <v>4</v>
      </c>
      <c r="D302" s="423"/>
      <c r="E302" s="480">
        <v>2</v>
      </c>
      <c r="F302" s="480"/>
      <c r="G302" s="423"/>
      <c r="H302" s="428"/>
      <c r="I302" s="428">
        <v>2</v>
      </c>
      <c r="J302" s="428" t="s">
        <v>600</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25">
      <c r="A303" s="396"/>
      <c r="B303" s="405"/>
      <c r="C303" s="398">
        <f t="shared" si="138"/>
        <v>4</v>
      </c>
      <c r="D303" s="423"/>
      <c r="E303" s="480">
        <v>2</v>
      </c>
      <c r="F303" s="480"/>
      <c r="G303" s="423"/>
      <c r="H303" s="428"/>
      <c r="I303" s="428">
        <v>3</v>
      </c>
      <c r="J303" s="428" t="s">
        <v>585</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25">
      <c r="A304" s="396"/>
      <c r="B304" s="405"/>
      <c r="C304" s="398">
        <f t="shared" si="138"/>
        <v>4</v>
      </c>
      <c r="D304" s="423"/>
      <c r="E304" s="480">
        <v>2</v>
      </c>
      <c r="F304" s="480"/>
      <c r="G304" s="423"/>
      <c r="H304" s="428"/>
      <c r="I304" s="428">
        <v>4</v>
      </c>
      <c r="J304" s="428" t="s">
        <v>586</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25">
      <c r="A305" s="396"/>
      <c r="B305" s="405"/>
      <c r="C305" s="398">
        <f t="shared" si="138"/>
        <v>4</v>
      </c>
      <c r="D305" s="423"/>
      <c r="E305" s="480">
        <v>2</v>
      </c>
      <c r="F305" s="480"/>
      <c r="G305" s="423"/>
      <c r="H305" s="428"/>
      <c r="I305" s="428">
        <v>5</v>
      </c>
      <c r="J305" s="428" t="s">
        <v>587</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25">
      <c r="A306" s="396"/>
      <c r="B306" s="405"/>
      <c r="C306" s="398">
        <f t="shared" si="138"/>
        <v>4</v>
      </c>
      <c r="D306" s="423"/>
      <c r="E306" s="480">
        <v>2</v>
      </c>
      <c r="F306" s="480"/>
      <c r="G306" s="423"/>
      <c r="H306" s="428"/>
      <c r="I306" s="428">
        <v>6</v>
      </c>
      <c r="J306" s="428" t="s">
        <v>588</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25">
      <c r="A307" s="396"/>
      <c r="B307" s="405"/>
      <c r="C307" s="398">
        <f t="shared" si="138"/>
        <v>4</v>
      </c>
      <c r="D307" s="423"/>
      <c r="E307" s="480">
        <v>2</v>
      </c>
      <c r="F307" s="480"/>
      <c r="G307" s="423"/>
      <c r="H307" s="428"/>
      <c r="I307" s="428">
        <v>7</v>
      </c>
      <c r="J307" s="428" t="s">
        <v>589</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hidden="1" outlineLevel="2" collapsed="1" x14ac:dyDescent="0.25">
      <c r="A308" s="396"/>
      <c r="B308" s="405"/>
      <c r="C308" s="398">
        <f>INT($C$241)+2</f>
        <v>3</v>
      </c>
      <c r="D308" s="423"/>
      <c r="E308" s="480">
        <v>3</v>
      </c>
      <c r="F308" s="480"/>
      <c r="G308" s="423"/>
      <c r="H308" s="444" t="str">
        <f>H$262</f>
        <v>Spr</v>
      </c>
      <c r="I308" s="428">
        <v>0</v>
      </c>
      <c r="J308" s="428" t="s">
        <v>598</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25">
      <c r="A309" s="396"/>
      <c r="B309" s="405"/>
      <c r="C309" s="398">
        <f>INT($C$241)+3</f>
        <v>4</v>
      </c>
      <c r="D309" s="423"/>
      <c r="E309" s="480">
        <v>3</v>
      </c>
      <c r="F309" s="480"/>
      <c r="G309" s="423"/>
      <c r="H309" s="428"/>
      <c r="I309" s="428">
        <v>1</v>
      </c>
      <c r="J309" s="428" t="s">
        <v>599</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25">
      <c r="A310" s="396"/>
      <c r="B310" s="405"/>
      <c r="C310" s="398">
        <f t="shared" ref="C310:C315" si="139">INT($C$241+3)</f>
        <v>4</v>
      </c>
      <c r="D310" s="423"/>
      <c r="E310" s="480">
        <v>3</v>
      </c>
      <c r="F310" s="480"/>
      <c r="G310" s="423"/>
      <c r="H310" s="428"/>
      <c r="I310" s="428">
        <v>2</v>
      </c>
      <c r="J310" s="428" t="s">
        <v>600</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25">
      <c r="A311" s="396"/>
      <c r="B311" s="405"/>
      <c r="C311" s="398">
        <f t="shared" si="139"/>
        <v>4</v>
      </c>
      <c r="D311" s="423"/>
      <c r="E311" s="480">
        <v>3</v>
      </c>
      <c r="F311" s="480"/>
      <c r="G311" s="423"/>
      <c r="H311" s="428"/>
      <c r="I311" s="428">
        <v>3</v>
      </c>
      <c r="J311" s="428" t="s">
        <v>585</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25">
      <c r="A312" s="396"/>
      <c r="B312" s="405"/>
      <c r="C312" s="398">
        <f t="shared" si="139"/>
        <v>4</v>
      </c>
      <c r="D312" s="423"/>
      <c r="E312" s="480">
        <v>3</v>
      </c>
      <c r="F312" s="480"/>
      <c r="G312" s="423"/>
      <c r="H312" s="428"/>
      <c r="I312" s="428">
        <v>4</v>
      </c>
      <c r="J312" s="428" t="s">
        <v>586</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25">
      <c r="A313" s="396"/>
      <c r="B313" s="405"/>
      <c r="C313" s="398">
        <f t="shared" si="139"/>
        <v>4</v>
      </c>
      <c r="D313" s="423"/>
      <c r="E313" s="480">
        <v>3</v>
      </c>
      <c r="F313" s="480"/>
      <c r="G313" s="423"/>
      <c r="H313" s="428"/>
      <c r="I313" s="428">
        <v>5</v>
      </c>
      <c r="J313" s="428" t="s">
        <v>587</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25">
      <c r="A314" s="396"/>
      <c r="B314" s="405"/>
      <c r="C314" s="398">
        <f t="shared" si="139"/>
        <v>4</v>
      </c>
      <c r="D314" s="423"/>
      <c r="E314" s="480">
        <v>3</v>
      </c>
      <c r="F314" s="480"/>
      <c r="G314" s="423"/>
      <c r="H314" s="428"/>
      <c r="I314" s="428">
        <v>6</v>
      </c>
      <c r="J314" s="428" t="s">
        <v>588</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25">
      <c r="A315" s="396"/>
      <c r="B315" s="405"/>
      <c r="C315" s="398">
        <f t="shared" si="139"/>
        <v>4</v>
      </c>
      <c r="D315" s="423"/>
      <c r="E315" s="480">
        <v>3</v>
      </c>
      <c r="F315" s="480"/>
      <c r="G315" s="423"/>
      <c r="H315" s="428"/>
      <c r="I315" s="428">
        <v>7</v>
      </c>
      <c r="J315" s="428" t="s">
        <v>589</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0999999999999996" hidden="1" customHeight="1" outlineLevel="2" x14ac:dyDescent="0.2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455</v>
      </c>
      <c r="AQ316" s="408"/>
      <c r="AR316" s="396"/>
      <c r="AS316" s="396"/>
      <c r="AT316" s="396"/>
    </row>
    <row r="317" spans="1:46" hidden="1" outlineLevel="2" collapsed="1" x14ac:dyDescent="0.25">
      <c r="A317" s="396"/>
      <c r="B317" s="405"/>
      <c r="C317" s="398">
        <f>INT($C$241+3)</f>
        <v>4</v>
      </c>
      <c r="D317" s="423"/>
      <c r="E317" s="480"/>
      <c r="F317" s="480"/>
      <c r="G317" s="423"/>
      <c r="H317" s="496" t="s">
        <v>601</v>
      </c>
      <c r="I317" s="451" t="s">
        <v>602</v>
      </c>
      <c r="J317" s="450"/>
      <c r="K317" s="428"/>
      <c r="L317" s="428"/>
      <c r="M317" s="428"/>
      <c r="N317" s="428"/>
      <c r="O317" s="1059" t="s">
        <v>1154</v>
      </c>
      <c r="P317" s="1060"/>
      <c r="Q317" s="1060"/>
      <c r="R317" s="1060"/>
      <c r="S317" s="1060"/>
      <c r="T317" s="1060"/>
      <c r="U317" s="1060"/>
      <c r="V317" s="1060"/>
      <c r="W317" s="1060"/>
      <c r="X317" s="1061"/>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2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62"/>
      <c r="P318" s="1063"/>
      <c r="Q318" s="1063"/>
      <c r="R318" s="1063"/>
      <c r="S318" s="1063"/>
      <c r="T318" s="1063"/>
      <c r="U318" s="1063"/>
      <c r="V318" s="1063"/>
      <c r="W318" s="1063"/>
      <c r="X318" s="1064"/>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25">
      <c r="A319" s="396"/>
      <c r="B319" s="405"/>
      <c r="C319" s="398">
        <f>INT($C$241+3)</f>
        <v>4</v>
      </c>
      <c r="D319" s="423"/>
      <c r="E319" s="480"/>
      <c r="F319" s="480"/>
      <c r="G319" s="423"/>
      <c r="H319" s="538" t="s">
        <v>603</v>
      </c>
      <c r="I319" s="428">
        <v>1</v>
      </c>
      <c r="J319" s="428" t="b">
        <f>COUNTA(K319:M319)&gt;0</f>
        <v>0</v>
      </c>
      <c r="K319" s="445"/>
      <c r="L319" s="445"/>
      <c r="M319" s="445"/>
      <c r="N319" s="428"/>
      <c r="O319" s="1062"/>
      <c r="P319" s="1063"/>
      <c r="Q319" s="1063"/>
      <c r="R319" s="1063"/>
      <c r="S319" s="1063"/>
      <c r="T319" s="1063"/>
      <c r="U319" s="1063"/>
      <c r="V319" s="1063"/>
      <c r="W319" s="1063"/>
      <c r="X319" s="1064"/>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25">
      <c r="A320" s="396"/>
      <c r="B320" s="405"/>
      <c r="C320" s="398">
        <f>INT($C$241+3)</f>
        <v>4</v>
      </c>
      <c r="D320" s="423"/>
      <c r="E320" s="480"/>
      <c r="F320" s="480"/>
      <c r="G320" s="423"/>
      <c r="H320" s="444"/>
      <c r="I320" s="428">
        <v>2</v>
      </c>
      <c r="J320" s="428" t="b">
        <f>COUNTA(K320:M320)&gt;0</f>
        <v>0</v>
      </c>
      <c r="K320" s="445"/>
      <c r="L320" s="445"/>
      <c r="M320" s="445"/>
      <c r="N320" s="428"/>
      <c r="O320" s="1065"/>
      <c r="P320" s="1066"/>
      <c r="Q320" s="1066"/>
      <c r="R320" s="1066"/>
      <c r="S320" s="1066"/>
      <c r="T320" s="1066"/>
      <c r="U320" s="1066"/>
      <c r="V320" s="1066"/>
      <c r="W320" s="1066"/>
      <c r="X320" s="1067"/>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0999999999999996" hidden="1" customHeight="1" outlineLevel="2" x14ac:dyDescent="0.2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455</v>
      </c>
      <c r="AQ321" s="408"/>
      <c r="AR321" s="396"/>
      <c r="AS321" s="396"/>
      <c r="AT321" s="396"/>
    </row>
    <row r="322" spans="1:46" hidden="1" outlineLevel="2" collapsed="1" x14ac:dyDescent="0.25">
      <c r="A322" s="396"/>
      <c r="B322" s="405"/>
      <c r="C322" s="398">
        <f>INT($C$241+3)</f>
        <v>4</v>
      </c>
      <c r="D322" s="423"/>
      <c r="E322" s="480"/>
      <c r="F322" s="480"/>
      <c r="G322" s="423"/>
      <c r="H322" s="496" t="s">
        <v>575</v>
      </c>
      <c r="I322" s="428" t="s">
        <v>604</v>
      </c>
      <c r="J322" s="428"/>
      <c r="K322" s="428"/>
      <c r="L322" s="428"/>
      <c r="M322" s="428"/>
      <c r="N322" s="451" t="s">
        <v>605</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25">
      <c r="A323" s="396"/>
      <c r="B323" s="405"/>
      <c r="C323" s="398">
        <f>INT($C$241+3)</f>
        <v>4</v>
      </c>
      <c r="D323" s="423"/>
      <c r="E323" s="480"/>
      <c r="F323" s="480"/>
      <c r="G323" s="423"/>
      <c r="H323" s="444" t="str">
        <f>H$260</f>
        <v>Aut</v>
      </c>
      <c r="I323" s="461">
        <v>0.7</v>
      </c>
      <c r="J323" s="428"/>
      <c r="K323" s="428"/>
      <c r="L323" s="430" t="s">
        <v>606</v>
      </c>
      <c r="M323" s="444">
        <f>$L$451-1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2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2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0999999999999996" hidden="1" customHeight="1" outlineLevel="2" x14ac:dyDescent="0.2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455</v>
      </c>
      <c r="AQ326" s="408"/>
      <c r="AR326" s="396"/>
      <c r="AS326" s="396"/>
      <c r="AT326" s="396"/>
    </row>
    <row r="327" spans="1:46" hidden="1" outlineLevel="2" collapsed="1" x14ac:dyDescent="0.25">
      <c r="A327" s="396"/>
      <c r="B327" s="405"/>
      <c r="C327" s="398">
        <f>INT($C$241+3)</f>
        <v>4</v>
      </c>
      <c r="D327" s="423"/>
      <c r="E327" s="480"/>
      <c r="F327" s="480"/>
      <c r="G327" s="423"/>
      <c r="H327" s="539" t="s">
        <v>607</v>
      </c>
      <c r="I327" s="444" t="s">
        <v>552</v>
      </c>
      <c r="J327" s="428"/>
      <c r="K327" s="430" t="s">
        <v>608</v>
      </c>
      <c r="L327" s="444">
        <f>COUNTA($H$328:$H$331)</f>
        <v>3</v>
      </c>
      <c r="M327" s="431">
        <v>-6</v>
      </c>
      <c r="N327" s="428"/>
      <c r="O327" s="428"/>
      <c r="P327" s="428"/>
      <c r="Q327" s="428"/>
      <c r="R327" s="451" t="s">
        <v>609</v>
      </c>
      <c r="S327" s="450"/>
      <c r="T327" s="450"/>
      <c r="U327" s="450"/>
      <c r="V327" s="428"/>
      <c r="W327" s="428" t="s">
        <v>610</v>
      </c>
      <c r="X327" s="428" t="s">
        <v>611</v>
      </c>
      <c r="Y327" s="428" t="s">
        <v>612</v>
      </c>
      <c r="Z327" s="428" t="s">
        <v>613</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25">
      <c r="A328" s="396"/>
      <c r="B328" s="405"/>
      <c r="C328" s="398">
        <f>INT($C$241+3)</f>
        <v>4</v>
      </c>
      <c r="D328" s="423"/>
      <c r="E328" s="480"/>
      <c r="F328" s="480"/>
      <c r="G328" s="423"/>
      <c r="H328" s="540" t="s">
        <v>614</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25">
      <c r="A329" s="396"/>
      <c r="B329" s="405"/>
      <c r="C329" s="398">
        <f>INT($C$241)+3</f>
        <v>4</v>
      </c>
      <c r="D329" s="423"/>
      <c r="E329" s="480"/>
      <c r="F329" s="480"/>
      <c r="G329" s="423"/>
      <c r="H329" s="541" t="s">
        <v>882</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25">
      <c r="A330" s="396"/>
      <c r="B330" s="405"/>
      <c r="C330" s="398">
        <f>INT($C$241)+3</f>
        <v>4</v>
      </c>
      <c r="D330" s="423"/>
      <c r="E330" s="480"/>
      <c r="F330" s="480"/>
      <c r="G330" s="423"/>
      <c r="H330" s="542" t="s">
        <v>883</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0999999999999996" hidden="1" customHeight="1" outlineLevel="2" x14ac:dyDescent="0.2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455</v>
      </c>
      <c r="AQ331" s="408"/>
      <c r="AR331" s="396"/>
      <c r="AS331" s="396"/>
      <c r="AT331" s="396"/>
    </row>
    <row r="332" spans="1:46" outlineLevel="1" collapsed="1" x14ac:dyDescent="0.25">
      <c r="A332" s="396"/>
      <c r="B332" s="405"/>
      <c r="C332" s="398">
        <f>INT($C$241)+1</f>
        <v>2</v>
      </c>
      <c r="D332" s="423"/>
      <c r="E332" s="480"/>
      <c r="F332" s="480"/>
      <c r="G332" s="423"/>
      <c r="H332" s="483" t="s">
        <v>615</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0999999999999996" hidden="1" customHeight="1" outlineLevel="3" x14ac:dyDescent="0.25">
      <c r="A333" s="396"/>
      <c r="B333" s="405"/>
      <c r="C333" s="398">
        <f>INT($C$241)+3.005</f>
        <v>4.0049999999999999</v>
      </c>
      <c r="D333" s="423" t="s">
        <v>451</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hidden="1" outlineLevel="2" collapsed="1" x14ac:dyDescent="0.25">
      <c r="A334" s="396"/>
      <c r="B334" s="405"/>
      <c r="C334" s="398">
        <f>INT($C$241+3)</f>
        <v>4</v>
      </c>
      <c r="D334" s="423"/>
      <c r="E334" s="480"/>
      <c r="F334" s="480"/>
      <c r="G334" s="423"/>
      <c r="H334" s="496"/>
      <c r="I334" s="451" t="s">
        <v>576</v>
      </c>
      <c r="J334" s="451"/>
      <c r="K334" s="428"/>
      <c r="L334" s="428"/>
      <c r="M334" s="428"/>
      <c r="N334" s="451" t="s">
        <v>616</v>
      </c>
      <c r="O334" s="451"/>
      <c r="P334" s="451"/>
      <c r="Q334" s="451"/>
      <c r="R334" s="428"/>
      <c r="S334" s="428"/>
      <c r="T334" s="428"/>
      <c r="U334" s="428"/>
      <c r="V334" s="428" t="s">
        <v>617</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hidden="1" outlineLevel="3" x14ac:dyDescent="0.25">
      <c r="A335" s="396"/>
      <c r="B335" s="405"/>
      <c r="C335" s="398">
        <f t="shared" ref="C335:C342" si="141">INT($C$241)+3</f>
        <v>4</v>
      </c>
      <c r="D335" s="423"/>
      <c r="E335" s="480"/>
      <c r="F335" s="480"/>
      <c r="G335" s="423"/>
      <c r="H335" s="428"/>
      <c r="I335" s="428">
        <v>0</v>
      </c>
      <c r="J335" s="428" t="s">
        <v>598</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43885</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hidden="1" outlineLevel="3" x14ac:dyDescent="0.25">
      <c r="A336" s="396"/>
      <c r="B336" s="405"/>
      <c r="C336" s="398">
        <f t="shared" si="141"/>
        <v>4</v>
      </c>
      <c r="D336" s="423"/>
      <c r="E336" s="480"/>
      <c r="F336" s="480"/>
      <c r="G336" s="423"/>
      <c r="H336" s="428"/>
      <c r="I336" s="428">
        <v>1</v>
      </c>
      <c r="J336" s="428" t="s">
        <v>599</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hidden="1" outlineLevel="3" x14ac:dyDescent="0.25">
      <c r="A337" s="396"/>
      <c r="B337" s="405"/>
      <c r="C337" s="398">
        <f t="shared" si="141"/>
        <v>4</v>
      </c>
      <c r="D337" s="423"/>
      <c r="E337" s="480"/>
      <c r="F337" s="480"/>
      <c r="G337" s="423"/>
      <c r="H337" s="428"/>
      <c r="I337" s="428">
        <v>2</v>
      </c>
      <c r="J337" s="428" t="s">
        <v>600</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hidden="1" outlineLevel="3" x14ac:dyDescent="0.25">
      <c r="A338" s="396"/>
      <c r="B338" s="405"/>
      <c r="C338" s="398">
        <f t="shared" si="141"/>
        <v>4</v>
      </c>
      <c r="D338" s="423"/>
      <c r="E338" s="480"/>
      <c r="F338" s="480"/>
      <c r="G338" s="423"/>
      <c r="H338" s="428"/>
      <c r="I338" s="428">
        <v>3</v>
      </c>
      <c r="J338" s="428" t="s">
        <v>585</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hidden="1" outlineLevel="3" x14ac:dyDescent="0.25">
      <c r="A339" s="396"/>
      <c r="B339" s="405"/>
      <c r="C339" s="398">
        <f t="shared" si="141"/>
        <v>4</v>
      </c>
      <c r="D339" s="423"/>
      <c r="E339" s="480"/>
      <c r="F339" s="480"/>
      <c r="G339" s="423"/>
      <c r="H339" s="428"/>
      <c r="I339" s="428">
        <v>4</v>
      </c>
      <c r="J339" s="428" t="s">
        <v>586</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hidden="1" outlineLevel="3" x14ac:dyDescent="0.25">
      <c r="A340" s="396"/>
      <c r="B340" s="405"/>
      <c r="C340" s="398">
        <f t="shared" si="141"/>
        <v>4</v>
      </c>
      <c r="D340" s="423"/>
      <c r="E340" s="480"/>
      <c r="F340" s="480"/>
      <c r="G340" s="423"/>
      <c r="H340" s="428"/>
      <c r="I340" s="428">
        <v>5</v>
      </c>
      <c r="J340" s="428" t="s">
        <v>587</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hidden="1" outlineLevel="3" x14ac:dyDescent="0.25">
      <c r="A341" s="396"/>
      <c r="B341" s="405"/>
      <c r="C341" s="398">
        <f t="shared" si="141"/>
        <v>4</v>
      </c>
      <c r="D341" s="423"/>
      <c r="E341" s="480"/>
      <c r="F341" s="480"/>
      <c r="G341" s="423"/>
      <c r="H341" s="428"/>
      <c r="I341" s="428">
        <v>6</v>
      </c>
      <c r="J341" s="428" t="s">
        <v>588</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hidden="1" outlineLevel="3" x14ac:dyDescent="0.25">
      <c r="A342" s="396"/>
      <c r="B342" s="405"/>
      <c r="C342" s="398">
        <f t="shared" si="141"/>
        <v>4</v>
      </c>
      <c r="D342" s="423"/>
      <c r="E342" s="480"/>
      <c r="F342" s="480"/>
      <c r="G342" s="423"/>
      <c r="H342" s="428"/>
      <c r="I342" s="428">
        <v>7</v>
      </c>
      <c r="J342" s="428" t="s">
        <v>589</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0999999999999996" hidden="1" customHeight="1" outlineLevel="2" x14ac:dyDescent="0.2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455</v>
      </c>
      <c r="AQ343" s="408"/>
      <c r="AR343" s="396"/>
      <c r="AS343" s="396"/>
      <c r="AT343" s="396"/>
    </row>
    <row r="344" spans="1:46" hidden="1" outlineLevel="2" collapsed="1" x14ac:dyDescent="0.25">
      <c r="A344" s="396"/>
      <c r="B344" s="405"/>
      <c r="C344" s="398">
        <f>INT($C$241+3)</f>
        <v>4</v>
      </c>
      <c r="D344" s="423"/>
      <c r="E344" s="480"/>
      <c r="F344" s="480"/>
      <c r="G344" s="423"/>
      <c r="H344" s="496"/>
      <c r="I344" s="451" t="s">
        <v>576</v>
      </c>
      <c r="J344" s="451"/>
      <c r="K344" s="428"/>
      <c r="L344" s="428"/>
      <c r="M344" s="428"/>
      <c r="N344" s="451" t="s">
        <v>887</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25">
      <c r="A345" s="396"/>
      <c r="B345" s="405"/>
      <c r="C345" s="398">
        <f t="shared" ref="C345:C352" si="143">INT($C$241)+3</f>
        <v>4</v>
      </c>
      <c r="D345" s="423"/>
      <c r="E345" s="480"/>
      <c r="F345" s="480"/>
      <c r="G345" s="423"/>
      <c r="H345" s="428"/>
      <c r="I345" s="428">
        <v>0</v>
      </c>
      <c r="J345" s="428" t="s">
        <v>598</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25">
      <c r="A346" s="396"/>
      <c r="B346" s="405"/>
      <c r="C346" s="398">
        <f t="shared" si="143"/>
        <v>4</v>
      </c>
      <c r="D346" s="423"/>
      <c r="E346" s="480"/>
      <c r="F346" s="480"/>
      <c r="G346" s="423"/>
      <c r="H346" s="428"/>
      <c r="I346" s="428">
        <v>1</v>
      </c>
      <c r="J346" s="428" t="s">
        <v>599</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25">
      <c r="A347" s="396"/>
      <c r="B347" s="405"/>
      <c r="C347" s="398">
        <f t="shared" si="143"/>
        <v>4</v>
      </c>
      <c r="D347" s="423"/>
      <c r="E347" s="480"/>
      <c r="F347" s="480"/>
      <c r="G347" s="423"/>
      <c r="H347" s="428"/>
      <c r="I347" s="428">
        <v>2</v>
      </c>
      <c r="J347" s="428" t="s">
        <v>600</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25">
      <c r="A348" s="396"/>
      <c r="B348" s="405"/>
      <c r="C348" s="398">
        <f t="shared" si="143"/>
        <v>4</v>
      </c>
      <c r="D348" s="423"/>
      <c r="E348" s="480"/>
      <c r="F348" s="480"/>
      <c r="G348" s="423"/>
      <c r="H348" s="428"/>
      <c r="I348" s="428">
        <v>3</v>
      </c>
      <c r="J348" s="428" t="s">
        <v>585</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25">
      <c r="A349" s="396"/>
      <c r="B349" s="405"/>
      <c r="C349" s="398">
        <f t="shared" si="143"/>
        <v>4</v>
      </c>
      <c r="D349" s="423"/>
      <c r="E349" s="480"/>
      <c r="F349" s="480"/>
      <c r="G349" s="423"/>
      <c r="H349" s="428"/>
      <c r="I349" s="428">
        <v>4</v>
      </c>
      <c r="J349" s="428" t="s">
        <v>586</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25">
      <c r="A350" s="396"/>
      <c r="B350" s="405"/>
      <c r="C350" s="398">
        <f t="shared" si="143"/>
        <v>4</v>
      </c>
      <c r="D350" s="423"/>
      <c r="E350" s="480"/>
      <c r="F350" s="480"/>
      <c r="G350" s="423"/>
      <c r="H350" s="428"/>
      <c r="I350" s="428">
        <v>5</v>
      </c>
      <c r="J350" s="428" t="s">
        <v>587</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25">
      <c r="A351" s="396"/>
      <c r="B351" s="405"/>
      <c r="C351" s="398">
        <f t="shared" si="143"/>
        <v>4</v>
      </c>
      <c r="D351" s="423"/>
      <c r="E351" s="480"/>
      <c r="F351" s="480"/>
      <c r="G351" s="423"/>
      <c r="H351" s="428"/>
      <c r="I351" s="428">
        <v>6</v>
      </c>
      <c r="J351" s="428" t="s">
        <v>588</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25">
      <c r="A352" s="396"/>
      <c r="B352" s="405"/>
      <c r="C352" s="398">
        <f t="shared" si="143"/>
        <v>4</v>
      </c>
      <c r="D352" s="423"/>
      <c r="E352" s="480"/>
      <c r="F352" s="480"/>
      <c r="G352" s="423"/>
      <c r="H352" s="428"/>
      <c r="I352" s="428">
        <v>7</v>
      </c>
      <c r="J352" s="428" t="s">
        <v>589</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0999999999999996" hidden="1" customHeight="1" outlineLevel="2" x14ac:dyDescent="0.2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455</v>
      </c>
      <c r="AQ353" s="408"/>
      <c r="AR353" s="396"/>
      <c r="AS353" s="396"/>
      <c r="AT353" s="396"/>
    </row>
    <row r="354" spans="1:46" hidden="1" outlineLevel="2" collapsed="1" x14ac:dyDescent="0.25">
      <c r="A354" s="396"/>
      <c r="B354" s="405"/>
      <c r="C354" s="398">
        <f>INT($C$241+3)</f>
        <v>4</v>
      </c>
      <c r="D354" s="423"/>
      <c r="E354" s="480"/>
      <c r="F354" s="480"/>
      <c r="G354" s="423"/>
      <c r="H354" s="496"/>
      <c r="I354" s="451" t="s">
        <v>576</v>
      </c>
      <c r="J354" s="451"/>
      <c r="K354" s="428"/>
      <c r="L354" s="428"/>
      <c r="M354" s="428"/>
      <c r="N354" s="451" t="s">
        <v>618</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25">
      <c r="A355" s="396"/>
      <c r="B355" s="405"/>
      <c r="C355" s="398">
        <f t="shared" ref="C355:C362" si="144">INT($C$241)+3</f>
        <v>4</v>
      </c>
      <c r="D355" s="423"/>
      <c r="E355" s="480"/>
      <c r="F355" s="480"/>
      <c r="G355" s="423"/>
      <c r="H355" s="428"/>
      <c r="I355" s="428">
        <v>0</v>
      </c>
      <c r="J355" s="428" t="s">
        <v>598</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25">
      <c r="A356" s="396"/>
      <c r="B356" s="405"/>
      <c r="C356" s="398">
        <f t="shared" si="144"/>
        <v>4</v>
      </c>
      <c r="D356" s="423"/>
      <c r="E356" s="480"/>
      <c r="F356" s="480"/>
      <c r="G356" s="423"/>
      <c r="H356" s="428"/>
      <c r="I356" s="428">
        <v>1</v>
      </c>
      <c r="J356" s="428" t="s">
        <v>599</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25">
      <c r="A357" s="396"/>
      <c r="B357" s="405"/>
      <c r="C357" s="398">
        <f t="shared" si="144"/>
        <v>4</v>
      </c>
      <c r="D357" s="423"/>
      <c r="E357" s="480"/>
      <c r="F357" s="480"/>
      <c r="G357" s="423"/>
      <c r="H357" s="428"/>
      <c r="I357" s="428">
        <v>2</v>
      </c>
      <c r="J357" s="428" t="s">
        <v>600</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25">
      <c r="A358" s="396"/>
      <c r="B358" s="405"/>
      <c r="C358" s="398">
        <f t="shared" si="144"/>
        <v>4</v>
      </c>
      <c r="D358" s="423"/>
      <c r="E358" s="480"/>
      <c r="F358" s="480"/>
      <c r="G358" s="423"/>
      <c r="H358" s="428"/>
      <c r="I358" s="428">
        <v>3</v>
      </c>
      <c r="J358" s="428" t="s">
        <v>585</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25">
      <c r="A359" s="396"/>
      <c r="B359" s="405"/>
      <c r="C359" s="398">
        <f t="shared" si="144"/>
        <v>4</v>
      </c>
      <c r="D359" s="423"/>
      <c r="E359" s="480"/>
      <c r="F359" s="480"/>
      <c r="G359" s="423"/>
      <c r="H359" s="428"/>
      <c r="I359" s="428">
        <v>4</v>
      </c>
      <c r="J359" s="428" t="s">
        <v>586</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25">
      <c r="A360" s="396"/>
      <c r="B360" s="405"/>
      <c r="C360" s="398">
        <f t="shared" si="144"/>
        <v>4</v>
      </c>
      <c r="D360" s="423"/>
      <c r="E360" s="480"/>
      <c r="F360" s="480"/>
      <c r="G360" s="423"/>
      <c r="H360" s="428"/>
      <c r="I360" s="428">
        <v>5</v>
      </c>
      <c r="J360" s="428" t="s">
        <v>587</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25">
      <c r="A361" s="396"/>
      <c r="B361" s="405"/>
      <c r="C361" s="398">
        <f t="shared" si="144"/>
        <v>4</v>
      </c>
      <c r="D361" s="423"/>
      <c r="E361" s="480"/>
      <c r="F361" s="480"/>
      <c r="G361" s="423"/>
      <c r="H361" s="428"/>
      <c r="I361" s="428">
        <v>6</v>
      </c>
      <c r="J361" s="428" t="s">
        <v>588</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25">
      <c r="A362" s="396"/>
      <c r="B362" s="405"/>
      <c r="C362" s="398">
        <f t="shared" si="144"/>
        <v>4</v>
      </c>
      <c r="D362" s="423"/>
      <c r="E362" s="480"/>
      <c r="F362" s="480"/>
      <c r="G362" s="423"/>
      <c r="H362" s="428"/>
      <c r="I362" s="428">
        <v>7</v>
      </c>
      <c r="J362" s="428" t="s">
        <v>589</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0999999999999996" hidden="1" customHeight="1" outlineLevel="2" x14ac:dyDescent="0.2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455</v>
      </c>
      <c r="AQ363" s="408"/>
      <c r="AR363" s="396"/>
      <c r="AS363" s="396"/>
      <c r="AT363" s="396"/>
    </row>
    <row r="364" spans="1:46" hidden="1" outlineLevel="2" x14ac:dyDescent="0.25">
      <c r="A364" s="396"/>
      <c r="B364" s="405"/>
      <c r="C364" s="398">
        <f t="shared" ref="C364:C369" si="145">INT($C$241)+3</f>
        <v>4</v>
      </c>
      <c r="D364" s="423"/>
      <c r="E364" s="480"/>
      <c r="F364" s="480"/>
      <c r="G364" s="423"/>
      <c r="H364" s="428" t="s">
        <v>619</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hidden="1" outlineLevel="2" collapsed="1" x14ac:dyDescent="0.25">
      <c r="A365" s="396"/>
      <c r="B365" s="405"/>
      <c r="C365" s="398">
        <f t="shared" si="145"/>
        <v>4</v>
      </c>
      <c r="D365" s="423"/>
      <c r="E365" s="480"/>
      <c r="F365" s="480"/>
      <c r="G365" s="423"/>
      <c r="H365" s="428" t="s">
        <v>620</v>
      </c>
      <c r="I365" s="428">
        <v>55</v>
      </c>
      <c r="J365" s="428" t="s">
        <v>621</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hidden="1" outlineLevel="3" x14ac:dyDescent="0.25">
      <c r="A366" s="396"/>
      <c r="B366" s="405"/>
      <c r="C366" s="398">
        <f t="shared" si="145"/>
        <v>4</v>
      </c>
      <c r="D366" s="423"/>
      <c r="E366" s="480"/>
      <c r="F366" s="480"/>
      <c r="G366" s="423"/>
      <c r="H366" s="428" t="s">
        <v>622</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hidden="1" outlineLevel="3" x14ac:dyDescent="0.25">
      <c r="A367" s="396"/>
      <c r="B367" s="405"/>
      <c r="C367" s="398">
        <f t="shared" si="145"/>
        <v>4</v>
      </c>
      <c r="D367" s="423"/>
      <c r="E367" s="480"/>
      <c r="F367" s="480"/>
      <c r="G367" s="423"/>
      <c r="H367" s="428" t="s">
        <v>623</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hidden="1" outlineLevel="3" x14ac:dyDescent="0.25">
      <c r="A368" s="396"/>
      <c r="B368" s="405"/>
      <c r="C368" s="398">
        <f t="shared" si="145"/>
        <v>4</v>
      </c>
      <c r="D368" s="423"/>
      <c r="E368" s="480"/>
      <c r="F368" s="480"/>
      <c r="G368" s="423"/>
      <c r="H368" s="428" t="s">
        <v>624</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hidden="1" outlineLevel="3" x14ac:dyDescent="0.25">
      <c r="A369" s="396"/>
      <c r="B369" s="405"/>
      <c r="C369" s="398">
        <f t="shared" si="145"/>
        <v>4</v>
      </c>
      <c r="D369" s="423"/>
      <c r="E369" s="480"/>
      <c r="F369" s="480"/>
      <c r="G369" s="423"/>
      <c r="H369" s="428" t="s">
        <v>625</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hidden="1" outlineLevel="3" x14ac:dyDescent="0.2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hidden="1" outlineLevel="3" x14ac:dyDescent="0.25">
      <c r="A371" s="396"/>
      <c r="B371" s="405"/>
      <c r="C371" s="398">
        <v>4</v>
      </c>
      <c r="D371" s="423"/>
      <c r="E371" s="480"/>
      <c r="F371" s="480"/>
      <c r="G371" s="423"/>
      <c r="H371" s="428" t="s">
        <v>1155</v>
      </c>
      <c r="I371" s="428"/>
      <c r="J371" s="428"/>
      <c r="K371" s="428"/>
      <c r="L371" s="428" t="s">
        <v>626</v>
      </c>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s="731" customFormat="1" hidden="1" outlineLevel="3" x14ac:dyDescent="0.25">
      <c r="A372" s="396"/>
      <c r="B372" s="405"/>
      <c r="C372" s="398"/>
      <c r="D372" s="423"/>
      <c r="E372" s="480"/>
      <c r="F372" s="480"/>
      <c r="G372" s="423"/>
      <c r="H372" s="543"/>
      <c r="I372" s="428" t="s">
        <v>1142</v>
      </c>
      <c r="J372" s="428" t="s">
        <v>1143</v>
      </c>
      <c r="K372" s="1024"/>
      <c r="L372" s="444" t="s">
        <v>627</v>
      </c>
      <c r="M372" s="444" t="s">
        <v>1145</v>
      </c>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15" hidden="1" customHeight="1" outlineLevel="3" x14ac:dyDescent="0.25">
      <c r="A373" s="396"/>
      <c r="B373" s="405"/>
      <c r="C373" s="398">
        <f t="shared" ref="C373:C386" si="146">INT($C$241)+3</f>
        <v>4</v>
      </c>
      <c r="D373" s="423"/>
      <c r="E373" s="480"/>
      <c r="F373" s="480"/>
      <c r="G373" s="423"/>
      <c r="H373" s="430" t="s">
        <v>1144</v>
      </c>
      <c r="I373" s="544" t="b">
        <v>0</v>
      </c>
      <c r="J373" s="445" t="b">
        <v>0</v>
      </c>
      <c r="K373" s="428"/>
      <c r="L373" s="449">
        <f>IF($I373,0,IF($J373,1,0.5))</f>
        <v>0.5</v>
      </c>
      <c r="M373" s="461">
        <f>IF($I373,0,IF($J373,1,0.5))</f>
        <v>0.5</v>
      </c>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ht="15" hidden="1" customHeight="1" outlineLevel="3" x14ac:dyDescent="0.25">
      <c r="A374" s="396"/>
      <c r="B374" s="405"/>
      <c r="C374" s="398">
        <f t="shared" si="146"/>
        <v>4</v>
      </c>
      <c r="D374" s="423"/>
      <c r="E374" s="480"/>
      <c r="F374" s="480"/>
      <c r="G374" s="423"/>
      <c r="H374" s="430" t="s">
        <v>599</v>
      </c>
      <c r="I374" s="544" t="b">
        <v>0</v>
      </c>
      <c r="J374" s="445" t="b">
        <v>0</v>
      </c>
      <c r="K374" s="428"/>
      <c r="L374" s="461">
        <f>IF($I374,0,IF($J374,1,1))</f>
        <v>1</v>
      </c>
      <c r="M374" s="461">
        <f t="shared" ref="M374:M380" si="147">IF($I374,0,IF($J374,1,1))</f>
        <v>1</v>
      </c>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hidden="1" customHeight="1" outlineLevel="3" x14ac:dyDescent="0.25">
      <c r="A375" s="396"/>
      <c r="B375" s="405"/>
      <c r="C375" s="398">
        <f t="shared" si="146"/>
        <v>4</v>
      </c>
      <c r="D375" s="423"/>
      <c r="E375" s="480"/>
      <c r="F375" s="480"/>
      <c r="G375" s="423"/>
      <c r="H375" s="430" t="s">
        <v>600</v>
      </c>
      <c r="I375" s="544" t="b">
        <v>0</v>
      </c>
      <c r="J375" s="445" t="b">
        <v>0</v>
      </c>
      <c r="K375" s="428"/>
      <c r="L375" s="461">
        <f t="shared" ref="L375:L380" si="148">IF($I375,0,IF($J375,1,1))</f>
        <v>1</v>
      </c>
      <c r="M375" s="461">
        <f t="shared" si="147"/>
        <v>1</v>
      </c>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hidden="1" customHeight="1" outlineLevel="3" x14ac:dyDescent="0.25">
      <c r="A376" s="396"/>
      <c r="B376" s="405"/>
      <c r="C376" s="398">
        <f t="shared" si="146"/>
        <v>4</v>
      </c>
      <c r="D376" s="423"/>
      <c r="E376" s="480"/>
      <c r="F376" s="480"/>
      <c r="G376" s="423"/>
      <c r="H376" s="430" t="s">
        <v>585</v>
      </c>
      <c r="I376" s="544" t="b">
        <v>0</v>
      </c>
      <c r="J376" s="445" t="b">
        <v>0</v>
      </c>
      <c r="K376" s="428"/>
      <c r="L376" s="461">
        <f t="shared" si="148"/>
        <v>1</v>
      </c>
      <c r="M376" s="461">
        <f t="shared" si="147"/>
        <v>1</v>
      </c>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hidden="1" customHeight="1" outlineLevel="3" x14ac:dyDescent="0.25">
      <c r="A377" s="396"/>
      <c r="B377" s="405"/>
      <c r="C377" s="398">
        <f t="shared" si="146"/>
        <v>4</v>
      </c>
      <c r="D377" s="423"/>
      <c r="E377" s="480"/>
      <c r="F377" s="480"/>
      <c r="G377" s="423"/>
      <c r="H377" s="430" t="s">
        <v>586</v>
      </c>
      <c r="I377" s="544" t="b">
        <v>0</v>
      </c>
      <c r="J377" s="445" t="b">
        <v>0</v>
      </c>
      <c r="K377" s="428"/>
      <c r="L377" s="461">
        <f t="shared" si="148"/>
        <v>1</v>
      </c>
      <c r="M377" s="461">
        <f t="shared" si="147"/>
        <v>1</v>
      </c>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hidden="1" customHeight="1" outlineLevel="3" x14ac:dyDescent="0.25">
      <c r="A378" s="396"/>
      <c r="B378" s="405"/>
      <c r="C378" s="398">
        <f t="shared" si="146"/>
        <v>4</v>
      </c>
      <c r="D378" s="423"/>
      <c r="E378" s="480"/>
      <c r="F378" s="480"/>
      <c r="G378" s="423"/>
      <c r="H378" s="430" t="s">
        <v>587</v>
      </c>
      <c r="I378" s="544" t="b">
        <v>0</v>
      </c>
      <c r="J378" s="445" t="b">
        <v>0</v>
      </c>
      <c r="K378" s="428"/>
      <c r="L378" s="461">
        <f t="shared" si="148"/>
        <v>1</v>
      </c>
      <c r="M378" s="461">
        <f t="shared" si="147"/>
        <v>1</v>
      </c>
      <c r="N378" s="428"/>
      <c r="O378" s="500"/>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hidden="1" customHeight="1" outlineLevel="3" x14ac:dyDescent="0.25">
      <c r="A379" s="396"/>
      <c r="B379" s="405"/>
      <c r="C379" s="398">
        <f t="shared" si="146"/>
        <v>4</v>
      </c>
      <c r="D379" s="423"/>
      <c r="E379" s="480"/>
      <c r="F379" s="480"/>
      <c r="G379" s="423"/>
      <c r="H379" s="430" t="s">
        <v>588</v>
      </c>
      <c r="I379" s="544" t="b">
        <v>0</v>
      </c>
      <c r="J379" s="445" t="b">
        <v>0</v>
      </c>
      <c r="K379" s="428"/>
      <c r="L379" s="461">
        <f t="shared" si="148"/>
        <v>1</v>
      </c>
      <c r="M379" s="461">
        <f t="shared" si="147"/>
        <v>1</v>
      </c>
      <c r="N379" s="502"/>
      <c r="O379" s="848"/>
      <c r="P379" s="1077" t="s">
        <v>993</v>
      </c>
      <c r="Q379" s="1077"/>
      <c r="R379" s="1077"/>
      <c r="S379" s="1077"/>
      <c r="T379" s="1077"/>
      <c r="U379" s="1077"/>
      <c r="V379" s="1077"/>
      <c r="W379" s="1077"/>
      <c r="X379" s="1077"/>
      <c r="Y379" s="1077"/>
      <c r="Z379" s="1078"/>
      <c r="AA379" s="525"/>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hidden="1" customHeight="1" outlineLevel="3" x14ac:dyDescent="0.25">
      <c r="A380" s="396"/>
      <c r="B380" s="405"/>
      <c r="C380" s="398">
        <f t="shared" si="146"/>
        <v>4</v>
      </c>
      <c r="D380" s="423"/>
      <c r="E380" s="480"/>
      <c r="F380" s="480"/>
      <c r="G380" s="423"/>
      <c r="H380" s="430" t="s">
        <v>589</v>
      </c>
      <c r="I380" s="544" t="b">
        <v>0</v>
      </c>
      <c r="J380" s="445" t="b">
        <v>0</v>
      </c>
      <c r="K380" s="428"/>
      <c r="L380" s="461">
        <f t="shared" si="148"/>
        <v>1</v>
      </c>
      <c r="M380" s="461">
        <f t="shared" si="147"/>
        <v>1</v>
      </c>
      <c r="N380" s="502"/>
      <c r="O380" s="848"/>
      <c r="P380" s="1072"/>
      <c r="Q380" s="1072"/>
      <c r="R380" s="1072"/>
      <c r="S380" s="1072"/>
      <c r="T380" s="1072"/>
      <c r="U380" s="1072"/>
      <c r="V380" s="1072"/>
      <c r="W380" s="1072"/>
      <c r="X380" s="1072"/>
      <c r="Y380" s="1072"/>
      <c r="Z380" s="1079"/>
      <c r="AA380" s="525"/>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hidden="1" customHeight="1" outlineLevel="3" x14ac:dyDescent="0.25">
      <c r="A381" s="396"/>
      <c r="B381" s="405"/>
      <c r="C381" s="398">
        <f t="shared" si="146"/>
        <v>4</v>
      </c>
      <c r="D381" s="423"/>
      <c r="E381" s="480"/>
      <c r="F381" s="480"/>
      <c r="G381" s="423"/>
      <c r="H381" s="500"/>
      <c r="I381" s="500"/>
      <c r="J381" s="500"/>
      <c r="K381" s="500"/>
      <c r="L381" s="500"/>
      <c r="M381" s="500"/>
      <c r="N381" s="730"/>
      <c r="O381" s="849"/>
      <c r="P381" s="1072"/>
      <c r="Q381" s="1072"/>
      <c r="R381" s="1072"/>
      <c r="S381" s="1072"/>
      <c r="T381" s="1072"/>
      <c r="U381" s="1072"/>
      <c r="V381" s="1072"/>
      <c r="W381" s="1072"/>
      <c r="X381" s="1072"/>
      <c r="Y381" s="1072"/>
      <c r="Z381" s="1079"/>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hidden="1" customHeight="1" outlineLevel="3" x14ac:dyDescent="0.25">
      <c r="A382" s="396"/>
      <c r="B382" s="405"/>
      <c r="C382" s="398">
        <f t="shared" si="146"/>
        <v>4</v>
      </c>
      <c r="D382" s="423"/>
      <c r="E382" s="480"/>
      <c r="F382" s="480"/>
      <c r="G382" s="423"/>
      <c r="H382" s="594" t="s">
        <v>628</v>
      </c>
      <c r="I382" s="594"/>
      <c r="J382" s="594"/>
      <c r="K382" s="594"/>
      <c r="L382" s="594"/>
      <c r="M382" s="594"/>
      <c r="N382" s="594"/>
      <c r="O382" s="847"/>
      <c r="P382" s="1072"/>
      <c r="Q382" s="1072"/>
      <c r="R382" s="1072"/>
      <c r="S382" s="1072"/>
      <c r="T382" s="1072"/>
      <c r="U382" s="1072"/>
      <c r="V382" s="1072"/>
      <c r="W382" s="1072"/>
      <c r="X382" s="1072"/>
      <c r="Y382" s="1072"/>
      <c r="Z382" s="1079"/>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hidden="1" outlineLevel="3" x14ac:dyDescent="0.25">
      <c r="A383" s="396"/>
      <c r="B383" s="405"/>
      <c r="C383" s="398">
        <f t="shared" si="146"/>
        <v>4</v>
      </c>
      <c r="D383" s="423"/>
      <c r="E383" s="480"/>
      <c r="F383" s="480"/>
      <c r="G383" s="423"/>
      <c r="H383" s="502"/>
      <c r="I383" s="545"/>
      <c r="J383" s="545"/>
      <c r="K383" s="546" t="s">
        <v>629</v>
      </c>
      <c r="L383" s="450"/>
      <c r="M383" s="450"/>
      <c r="N383" s="547"/>
      <c r="O383" s="845"/>
      <c r="P383" s="1072"/>
      <c r="Q383" s="1072"/>
      <c r="R383" s="1072"/>
      <c r="S383" s="1072"/>
      <c r="T383" s="1072"/>
      <c r="U383" s="1072"/>
      <c r="V383" s="1072"/>
      <c r="W383" s="1072"/>
      <c r="X383" s="1072"/>
      <c r="Y383" s="1072"/>
      <c r="Z383" s="1079"/>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hidden="1" outlineLevel="3" x14ac:dyDescent="0.25">
      <c r="A384" s="396"/>
      <c r="B384" s="405"/>
      <c r="C384" s="398">
        <f t="shared" si="146"/>
        <v>4</v>
      </c>
      <c r="D384" s="423"/>
      <c r="E384" s="480"/>
      <c r="F384" s="480"/>
      <c r="G384" s="423"/>
      <c r="H384" s="502"/>
      <c r="I384" s="548" t="s">
        <v>607</v>
      </c>
      <c r="J384" s="548" t="s">
        <v>630</v>
      </c>
      <c r="K384" s="549" t="s">
        <v>631</v>
      </c>
      <c r="L384" s="444" t="s">
        <v>632</v>
      </c>
      <c r="M384" s="444" t="s">
        <v>633</v>
      </c>
      <c r="N384" s="550" t="s">
        <v>607</v>
      </c>
      <c r="O384" s="846"/>
      <c r="P384" s="1072"/>
      <c r="Q384" s="1072"/>
      <c r="R384" s="1072"/>
      <c r="S384" s="1072"/>
      <c r="T384" s="1072"/>
      <c r="U384" s="1072"/>
      <c r="V384" s="1072"/>
      <c r="W384" s="1072"/>
      <c r="X384" s="1072"/>
      <c r="Y384" s="1072"/>
      <c r="Z384" s="1079"/>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hidden="1" outlineLevel="3" x14ac:dyDescent="0.25">
      <c r="A385" s="396"/>
      <c r="B385" s="405"/>
      <c r="C385" s="398">
        <f t="shared" si="146"/>
        <v>4</v>
      </c>
      <c r="D385" s="423"/>
      <c r="E385" s="480"/>
      <c r="F385" s="480"/>
      <c r="G385" s="423"/>
      <c r="H385" s="551" t="s">
        <v>486</v>
      </c>
      <c r="I385" s="544" t="b">
        <v>1</v>
      </c>
      <c r="J385" s="544" t="b">
        <v>1</v>
      </c>
      <c r="K385" s="549" t="b">
        <v>0</v>
      </c>
      <c r="L385" s="445" t="b">
        <v>1</v>
      </c>
      <c r="M385" s="445" t="b">
        <v>1</v>
      </c>
      <c r="N385" s="552" t="b">
        <v>1</v>
      </c>
      <c r="O385" s="846"/>
      <c r="P385" s="1072"/>
      <c r="Q385" s="1072"/>
      <c r="R385" s="1072"/>
      <c r="S385" s="1072"/>
      <c r="T385" s="1072"/>
      <c r="U385" s="1072"/>
      <c r="V385" s="1072"/>
      <c r="W385" s="1072"/>
      <c r="X385" s="1072"/>
      <c r="Y385" s="1072"/>
      <c r="Z385" s="1079"/>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hidden="1" outlineLevel="3" x14ac:dyDescent="0.25">
      <c r="A386" s="396"/>
      <c r="B386" s="405"/>
      <c r="C386" s="398">
        <f t="shared" si="146"/>
        <v>4</v>
      </c>
      <c r="D386" s="423"/>
      <c r="E386" s="480"/>
      <c r="F386" s="480"/>
      <c r="G386" s="423"/>
      <c r="H386" s="551" t="s">
        <v>488</v>
      </c>
      <c r="I386" s="544" t="b">
        <v>1</v>
      </c>
      <c r="J386" s="544" t="b">
        <v>1</v>
      </c>
      <c r="K386" s="549" t="b">
        <v>0</v>
      </c>
      <c r="L386" s="445" t="b">
        <v>1</v>
      </c>
      <c r="M386" s="445" t="b">
        <v>1</v>
      </c>
      <c r="N386" s="552" t="b">
        <v>1</v>
      </c>
      <c r="O386" s="846"/>
      <c r="P386" s="1080"/>
      <c r="Q386" s="1080"/>
      <c r="R386" s="1080"/>
      <c r="S386" s="1080"/>
      <c r="T386" s="1080"/>
      <c r="U386" s="1080"/>
      <c r="V386" s="1080"/>
      <c r="W386" s="1080"/>
      <c r="X386" s="1080"/>
      <c r="Y386" s="1080"/>
      <c r="Z386" s="1081"/>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ht="5.0999999999999996" hidden="1" customHeight="1" outlineLevel="2" x14ac:dyDescent="0.25">
      <c r="A387" s="396"/>
      <c r="B387" s="405"/>
      <c r="C387" s="398">
        <f>INT($C$241)+2.005</f>
        <v>3.0049999999999999</v>
      </c>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c r="AF387" s="423"/>
      <c r="AG387" s="423"/>
      <c r="AH387" s="423"/>
      <c r="AI387" s="423"/>
      <c r="AJ387" s="423"/>
      <c r="AK387" s="423"/>
      <c r="AL387" s="423"/>
      <c r="AM387" s="423"/>
      <c r="AN387" s="423"/>
      <c r="AO387" s="423"/>
      <c r="AP387" s="423" t="s">
        <v>455</v>
      </c>
      <c r="AQ387" s="408"/>
      <c r="AR387" s="396"/>
      <c r="AS387" s="396"/>
      <c r="AT387" s="396"/>
    </row>
    <row r="388" spans="1:46" outlineLevel="1" collapsed="1" x14ac:dyDescent="0.25">
      <c r="A388" s="396"/>
      <c r="B388" s="405"/>
      <c r="C388" s="398">
        <f>INT($C$241)+1</f>
        <v>2</v>
      </c>
      <c r="D388" s="423"/>
      <c r="E388" s="480"/>
      <c r="F388" s="480"/>
      <c r="G388" s="423"/>
      <c r="H388" s="483" t="s">
        <v>975</v>
      </c>
      <c r="I388" s="441"/>
      <c r="J388" s="441"/>
      <c r="K388" s="411"/>
      <c r="L388" s="411"/>
      <c r="M388" s="411"/>
      <c r="N388" s="411"/>
      <c r="O388" s="411"/>
      <c r="P388" s="411"/>
      <c r="Q388" s="411"/>
      <c r="R388" s="411"/>
      <c r="S388" s="411"/>
      <c r="T388" s="411"/>
      <c r="U388" s="411"/>
      <c r="V388" s="411"/>
      <c r="W388" s="411"/>
      <c r="X388" s="411"/>
      <c r="Y388" s="411"/>
      <c r="Z388" s="472"/>
      <c r="AA388" s="472"/>
      <c r="AB388" s="472"/>
      <c r="AC388" s="472"/>
      <c r="AD388" s="472"/>
      <c r="AE388" s="472"/>
      <c r="AF388" s="472"/>
      <c r="AG388" s="472"/>
      <c r="AH388" s="472"/>
      <c r="AI388" s="472"/>
      <c r="AJ388" s="472"/>
      <c r="AK388" s="472"/>
      <c r="AL388" s="472"/>
      <c r="AM388" s="472"/>
      <c r="AN388" s="472"/>
      <c r="AO388" s="472"/>
      <c r="AP388" s="423"/>
      <c r="AQ388" s="408"/>
      <c r="AR388" s="396"/>
      <c r="AS388" s="396"/>
      <c r="AT388" s="396"/>
    </row>
    <row r="389" spans="1:46" ht="5.0999999999999996" hidden="1" customHeight="1" outlineLevel="3" x14ac:dyDescent="0.25">
      <c r="A389" s="396"/>
      <c r="B389" s="405"/>
      <c r="C389" s="398">
        <f>INT($C$241)+3.005</f>
        <v>4.0049999999999999</v>
      </c>
      <c r="D389" s="423" t="s">
        <v>451</v>
      </c>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c r="AQ389" s="408"/>
      <c r="AR389" s="396"/>
      <c r="AS389" s="396"/>
      <c r="AT389" s="396"/>
    </row>
    <row r="390" spans="1:46" hidden="1" outlineLevel="2" collapsed="1" x14ac:dyDescent="0.25">
      <c r="A390" s="396"/>
      <c r="B390" s="405"/>
      <c r="C390" s="398">
        <f>INT($C$241)+2</f>
        <v>3</v>
      </c>
      <c r="D390" s="423"/>
      <c r="E390" s="480"/>
      <c r="F390" s="480"/>
      <c r="G390" s="423"/>
      <c r="H390" s="496" t="s">
        <v>635</v>
      </c>
      <c r="I390" s="451" t="s">
        <v>636</v>
      </c>
      <c r="J390" s="553"/>
      <c r="K390" s="451" t="s">
        <v>871</v>
      </c>
      <c r="L390" s="451"/>
      <c r="M390" s="451"/>
      <c r="N390" s="451" t="s">
        <v>872</v>
      </c>
      <c r="O390" s="451"/>
      <c r="P390" s="451"/>
      <c r="Q390" s="451"/>
      <c r="R390" s="451" t="s">
        <v>873</v>
      </c>
      <c r="S390" s="451"/>
      <c r="T390" s="451"/>
      <c r="U390" s="451"/>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3"/>
      <c r="AQ390" s="408"/>
      <c r="AR390" s="396"/>
      <c r="AS390" s="396"/>
      <c r="AT390" s="396"/>
    </row>
    <row r="391" spans="1:46" hidden="1" outlineLevel="3" x14ac:dyDescent="0.25">
      <c r="A391" s="396"/>
      <c r="B391" s="405"/>
      <c r="C391" s="398">
        <f t="shared" ref="C391:C401" si="149">INT($C$241)+3</f>
        <v>4</v>
      </c>
      <c r="D391" s="423"/>
      <c r="E391" s="480"/>
      <c r="F391" s="480"/>
      <c r="G391" s="423"/>
      <c r="H391" s="444" t="str">
        <f>H$260</f>
        <v>Aut</v>
      </c>
      <c r="I391" s="450">
        <v>0</v>
      </c>
      <c r="J391" s="450"/>
      <c r="K391" s="428"/>
      <c r="L391" s="428"/>
      <c r="M391" s="444"/>
      <c r="N391" s="428"/>
      <c r="O391" s="428"/>
      <c r="P391" s="428"/>
      <c r="Q391" s="428"/>
      <c r="R391" s="445">
        <v>14</v>
      </c>
      <c r="S391" s="445">
        <v>14</v>
      </c>
      <c r="T391" s="445">
        <v>14</v>
      </c>
      <c r="U391" s="445">
        <v>14</v>
      </c>
      <c r="V391" s="428" t="s">
        <v>874</v>
      </c>
      <c r="W391" s="428"/>
      <c r="X391" s="428"/>
      <c r="Y391" s="428"/>
      <c r="Z391" s="428"/>
      <c r="AA391" s="428"/>
      <c r="AB391" s="428"/>
      <c r="AC391" s="428"/>
      <c r="AD391" s="428"/>
      <c r="AE391" s="428"/>
      <c r="AF391" s="428"/>
      <c r="AG391" s="428"/>
      <c r="AH391" s="428"/>
      <c r="AI391" s="428"/>
      <c r="AJ391" s="428"/>
      <c r="AK391" s="428"/>
      <c r="AL391" s="428"/>
      <c r="AM391" s="428"/>
      <c r="AN391" s="428"/>
      <c r="AO391" s="428"/>
      <c r="AP391" s="423"/>
      <c r="AQ391" s="408"/>
      <c r="AR391" s="396"/>
      <c r="AS391" s="396"/>
      <c r="AT391" s="396"/>
    </row>
    <row r="392" spans="1:46" hidden="1" outlineLevel="3" x14ac:dyDescent="0.25">
      <c r="A392" s="396"/>
      <c r="B392" s="405"/>
      <c r="C392" s="398">
        <f t="shared" si="149"/>
        <v>4</v>
      </c>
      <c r="D392" s="423"/>
      <c r="E392" s="480"/>
      <c r="F392" s="480"/>
      <c r="G392" s="423"/>
      <c r="H392" s="444" t="str">
        <f>H$261</f>
        <v>Win</v>
      </c>
      <c r="I392" s="450"/>
      <c r="J392" s="450"/>
      <c r="K392" s="428"/>
      <c r="L392" s="428"/>
      <c r="M392" s="428"/>
      <c r="N392" s="428"/>
      <c r="O392" s="428"/>
      <c r="P392" s="428"/>
      <c r="Q392" s="428"/>
      <c r="R392" s="445">
        <v>14</v>
      </c>
      <c r="S392" s="445">
        <v>14</v>
      </c>
      <c r="T392" s="445">
        <v>14</v>
      </c>
      <c r="U392" s="445">
        <v>14</v>
      </c>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25">
      <c r="A393" s="396"/>
      <c r="B393" s="405"/>
      <c r="C393" s="398">
        <f t="shared" si="149"/>
        <v>4</v>
      </c>
      <c r="D393" s="423"/>
      <c r="E393" s="480"/>
      <c r="F393" s="480"/>
      <c r="G393" s="423"/>
      <c r="H393" s="444" t="str">
        <f>H$262</f>
        <v>Spr</v>
      </c>
      <c r="I393" s="450"/>
      <c r="J393" s="450"/>
      <c r="K393" s="428"/>
      <c r="L393" s="428"/>
      <c r="M393" s="428"/>
      <c r="N393" s="428"/>
      <c r="O393" s="428"/>
      <c r="P393" s="428"/>
      <c r="Q393" s="428"/>
      <c r="R393" s="445">
        <v>14</v>
      </c>
      <c r="S393" s="445">
        <v>14</v>
      </c>
      <c r="T393" s="445">
        <v>14</v>
      </c>
      <c r="U393" s="445">
        <v>14</v>
      </c>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25">
      <c r="A394" s="396"/>
      <c r="B394" s="405"/>
      <c r="C394" s="398">
        <f t="shared" si="149"/>
        <v>4</v>
      </c>
      <c r="D394" s="423"/>
      <c r="E394" s="480"/>
      <c r="F394" s="480"/>
      <c r="G394" s="423"/>
      <c r="H394" s="444"/>
      <c r="I394" s="450"/>
      <c r="J394" s="450"/>
      <c r="K394" s="428"/>
      <c r="L394" s="428"/>
      <c r="M394" s="428"/>
      <c r="N394" s="42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25">
      <c r="A395" s="396"/>
      <c r="B395" s="405"/>
      <c r="C395" s="398">
        <f t="shared" si="149"/>
        <v>4</v>
      </c>
      <c r="D395" s="423"/>
      <c r="E395" s="480"/>
      <c r="F395" s="480"/>
      <c r="G395" s="423"/>
      <c r="H395" s="444" t="str">
        <f>H$260</f>
        <v>Aut</v>
      </c>
      <c r="I395" s="450">
        <v>1</v>
      </c>
      <c r="J395" s="450"/>
      <c r="K395" s="428"/>
      <c r="L395" s="428"/>
      <c r="M395" s="428"/>
      <c r="N395" s="428"/>
      <c r="O395" s="428"/>
      <c r="P395" s="428"/>
      <c r="Q395" s="428"/>
      <c r="R395" s="445">
        <f>134-28</f>
        <v>106</v>
      </c>
      <c r="S395" s="445">
        <f t="shared" ref="S395:U397" si="150">134-28</f>
        <v>106</v>
      </c>
      <c r="T395" s="445">
        <f t="shared" si="150"/>
        <v>106</v>
      </c>
      <c r="U395" s="445">
        <f t="shared" si="150"/>
        <v>106</v>
      </c>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25">
      <c r="A396" s="396"/>
      <c r="B396" s="405"/>
      <c r="C396" s="398">
        <f t="shared" si="149"/>
        <v>4</v>
      </c>
      <c r="D396" s="423"/>
      <c r="E396" s="480"/>
      <c r="F396" s="480"/>
      <c r="G396" s="423"/>
      <c r="H396" s="444" t="str">
        <f>H$261</f>
        <v>Win</v>
      </c>
      <c r="I396" s="450"/>
      <c r="J396" s="450"/>
      <c r="K396" s="428"/>
      <c r="L396" s="428"/>
      <c r="M396" s="428"/>
      <c r="N396" s="428"/>
      <c r="O396" s="428"/>
      <c r="P396" s="428"/>
      <c r="Q396" s="428"/>
      <c r="R396" s="445">
        <f t="shared" ref="R396:R397" si="151">134-28</f>
        <v>106</v>
      </c>
      <c r="S396" s="445">
        <f t="shared" si="150"/>
        <v>106</v>
      </c>
      <c r="T396" s="445">
        <f t="shared" si="150"/>
        <v>106</v>
      </c>
      <c r="U396" s="445">
        <f t="shared" si="150"/>
        <v>106</v>
      </c>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25">
      <c r="A397" s="396"/>
      <c r="B397" s="405"/>
      <c r="C397" s="398">
        <f t="shared" si="149"/>
        <v>4</v>
      </c>
      <c r="D397" s="423"/>
      <c r="E397" s="480"/>
      <c r="F397" s="480"/>
      <c r="G397" s="423"/>
      <c r="H397" s="444" t="str">
        <f>H$262</f>
        <v>Spr</v>
      </c>
      <c r="I397" s="450"/>
      <c r="J397" s="450"/>
      <c r="K397" s="428"/>
      <c r="L397" s="428"/>
      <c r="M397" s="428"/>
      <c r="N397" s="428"/>
      <c r="O397" s="428"/>
      <c r="P397" s="428"/>
      <c r="Q397" s="428"/>
      <c r="R397" s="445">
        <f t="shared" si="151"/>
        <v>106</v>
      </c>
      <c r="S397" s="445">
        <f t="shared" si="150"/>
        <v>106</v>
      </c>
      <c r="T397" s="445">
        <f t="shared" si="150"/>
        <v>106</v>
      </c>
      <c r="U397" s="445">
        <f t="shared" si="150"/>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25">
      <c r="A398" s="396"/>
      <c r="B398" s="405"/>
      <c r="C398" s="398">
        <f t="shared" si="149"/>
        <v>4</v>
      </c>
      <c r="D398" s="423"/>
      <c r="E398" s="480"/>
      <c r="F398" s="480"/>
      <c r="G398" s="423"/>
      <c r="H398" s="444"/>
      <c r="I398" s="450"/>
      <c r="J398" s="450"/>
      <c r="K398" s="428"/>
      <c r="L398" s="428"/>
      <c r="M398" s="428"/>
      <c r="N398" s="42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25">
      <c r="A399" s="396"/>
      <c r="B399" s="405"/>
      <c r="C399" s="398">
        <f t="shared" si="149"/>
        <v>4</v>
      </c>
      <c r="D399" s="423"/>
      <c r="E399" s="480"/>
      <c r="F399" s="480"/>
      <c r="G399" s="423"/>
      <c r="H399" s="444" t="str">
        <f>H$260</f>
        <v>Aut</v>
      </c>
      <c r="I399" s="450">
        <v>2</v>
      </c>
      <c r="J399" s="450"/>
      <c r="K399" s="428"/>
      <c r="L399" s="428"/>
      <c r="M399" s="428"/>
      <c r="N399" s="428"/>
      <c r="O399" s="428"/>
      <c r="P399" s="428"/>
      <c r="Q399" s="428"/>
      <c r="R399" s="445">
        <f>254-28</f>
        <v>226</v>
      </c>
      <c r="S399" s="445">
        <f t="shared" ref="S399:U401" si="152">254-28</f>
        <v>226</v>
      </c>
      <c r="T399" s="445">
        <f t="shared" si="152"/>
        <v>226</v>
      </c>
      <c r="U399" s="445">
        <f t="shared" si="152"/>
        <v>226</v>
      </c>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25">
      <c r="A400" s="396"/>
      <c r="B400" s="405"/>
      <c r="C400" s="398">
        <f t="shared" si="149"/>
        <v>4</v>
      </c>
      <c r="D400" s="423"/>
      <c r="E400" s="480"/>
      <c r="F400" s="480"/>
      <c r="G400" s="423"/>
      <c r="H400" s="444" t="str">
        <f>H$261</f>
        <v>Win</v>
      </c>
      <c r="I400" s="450"/>
      <c r="J400" s="450"/>
      <c r="K400" s="428"/>
      <c r="L400" s="428"/>
      <c r="M400" s="428"/>
      <c r="N400" s="428"/>
      <c r="O400" s="428"/>
      <c r="P400" s="428"/>
      <c r="Q400" s="428"/>
      <c r="R400" s="445">
        <f t="shared" ref="R400:R401" si="153">254-28</f>
        <v>226</v>
      </c>
      <c r="S400" s="445">
        <f t="shared" si="152"/>
        <v>226</v>
      </c>
      <c r="T400" s="445">
        <f t="shared" si="152"/>
        <v>226</v>
      </c>
      <c r="U400" s="445">
        <f t="shared" si="152"/>
        <v>226</v>
      </c>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25">
      <c r="A401" s="396"/>
      <c r="B401" s="405"/>
      <c r="C401" s="398">
        <f t="shared" si="149"/>
        <v>4</v>
      </c>
      <c r="D401" s="423"/>
      <c r="E401" s="480"/>
      <c r="F401" s="480"/>
      <c r="G401" s="423"/>
      <c r="H401" s="444" t="str">
        <f>H$262</f>
        <v>Spr</v>
      </c>
      <c r="I401" s="450"/>
      <c r="J401" s="450"/>
      <c r="K401" s="428"/>
      <c r="L401" s="428"/>
      <c r="M401" s="428"/>
      <c r="N401" s="428"/>
      <c r="O401" s="428"/>
      <c r="P401" s="428"/>
      <c r="Q401" s="428"/>
      <c r="R401" s="445">
        <f t="shared" si="153"/>
        <v>226</v>
      </c>
      <c r="S401" s="445">
        <f t="shared" si="152"/>
        <v>226</v>
      </c>
      <c r="T401" s="445">
        <f t="shared" si="152"/>
        <v>226</v>
      </c>
      <c r="U401" s="445">
        <f t="shared" si="152"/>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t="5.0999999999999996" hidden="1" customHeight="1" outlineLevel="2" x14ac:dyDescent="0.25">
      <c r="A402" s="396"/>
      <c r="B402" s="405"/>
      <c r="C402" s="398">
        <f>INT($C$241)+2.005</f>
        <v>3.0049999999999999</v>
      </c>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c r="AF402" s="423"/>
      <c r="AG402" s="423"/>
      <c r="AH402" s="423"/>
      <c r="AI402" s="423"/>
      <c r="AJ402" s="423"/>
      <c r="AK402" s="423"/>
      <c r="AL402" s="423"/>
      <c r="AM402" s="423"/>
      <c r="AN402" s="423"/>
      <c r="AO402" s="423"/>
      <c r="AP402" s="423" t="s">
        <v>455</v>
      </c>
      <c r="AQ402" s="408"/>
      <c r="AR402" s="396"/>
      <c r="AS402" s="396"/>
      <c r="AT402" s="396"/>
    </row>
    <row r="403" spans="1:46" outlineLevel="1" collapsed="1" x14ac:dyDescent="0.25">
      <c r="A403" s="396"/>
      <c r="B403" s="405"/>
      <c r="C403" s="398">
        <f>INT($C$241)+1</f>
        <v>2</v>
      </c>
      <c r="D403" s="423"/>
      <c r="E403" s="480"/>
      <c r="F403" s="480"/>
      <c r="G403" s="423"/>
      <c r="H403" s="483" t="s">
        <v>634</v>
      </c>
      <c r="I403" s="441"/>
      <c r="J403" s="441"/>
      <c r="K403" s="411"/>
      <c r="L403" s="411"/>
      <c r="M403" s="411"/>
      <c r="N403" s="411"/>
      <c r="O403" s="411"/>
      <c r="P403" s="411"/>
      <c r="Q403" s="411"/>
      <c r="R403" s="411"/>
      <c r="S403" s="411"/>
      <c r="T403" s="411"/>
      <c r="U403" s="411"/>
      <c r="V403" s="411"/>
      <c r="W403" s="411"/>
      <c r="X403" s="411"/>
      <c r="Y403" s="411"/>
      <c r="Z403" s="472"/>
      <c r="AA403" s="472"/>
      <c r="AB403" s="472"/>
      <c r="AC403" s="472"/>
      <c r="AD403" s="472"/>
      <c r="AE403" s="472"/>
      <c r="AF403" s="472"/>
      <c r="AG403" s="472"/>
      <c r="AH403" s="472"/>
      <c r="AI403" s="472"/>
      <c r="AJ403" s="472"/>
      <c r="AK403" s="472"/>
      <c r="AL403" s="472"/>
      <c r="AM403" s="472"/>
      <c r="AN403" s="472"/>
      <c r="AO403" s="472"/>
      <c r="AP403" s="423"/>
      <c r="AQ403" s="408"/>
      <c r="AR403" s="396"/>
      <c r="AS403" s="396"/>
      <c r="AT403" s="396"/>
    </row>
    <row r="404" spans="1:46" ht="5.0999999999999996" hidden="1" customHeight="1" outlineLevel="3" x14ac:dyDescent="0.25">
      <c r="A404" s="396"/>
      <c r="B404" s="405"/>
      <c r="C404" s="398">
        <f>INT($C$241)+3.005</f>
        <v>4.0049999999999999</v>
      </c>
      <c r="D404" s="423" t="s">
        <v>451</v>
      </c>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c r="AQ404" s="408"/>
      <c r="AR404" s="396"/>
      <c r="AS404" s="396"/>
      <c r="AT404" s="396"/>
    </row>
    <row r="405" spans="1:46" hidden="1" outlineLevel="2" collapsed="1" x14ac:dyDescent="0.25">
      <c r="A405" s="396"/>
      <c r="B405" s="405"/>
      <c r="C405" s="398">
        <f>INT($C$241)+2</f>
        <v>3</v>
      </c>
      <c r="D405" s="423"/>
      <c r="E405" s="480"/>
      <c r="F405" s="480"/>
      <c r="G405" s="423"/>
      <c r="H405" s="496" t="s">
        <v>635</v>
      </c>
      <c r="I405" s="451" t="s">
        <v>637</v>
      </c>
      <c r="J405" s="553"/>
      <c r="K405" s="554">
        <f>COUNTA($H406:$H$436)</f>
        <v>30</v>
      </c>
      <c r="L405" s="554">
        <f>COUNTA($I$406:$I$436)/K405</f>
        <v>1</v>
      </c>
      <c r="M405" s="431">
        <v>-9</v>
      </c>
      <c r="N405" s="451" t="s">
        <v>638</v>
      </c>
      <c r="O405" s="451"/>
      <c r="P405" s="451"/>
      <c r="Q405" s="451"/>
      <c r="R405" s="451"/>
      <c r="S405" s="555"/>
      <c r="T405" s="555"/>
      <c r="U405" s="555"/>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3"/>
      <c r="AQ405" s="408"/>
      <c r="AR405" s="396"/>
      <c r="AS405" s="396"/>
      <c r="AT405" s="396"/>
    </row>
    <row r="406" spans="1:46" hidden="1" outlineLevel="3" collapsed="1" x14ac:dyDescent="0.25">
      <c r="A406" s="396"/>
      <c r="B406" s="405"/>
      <c r="C406" s="398">
        <f t="shared" ref="C406:C426" si="154">INT($C$241)+3</f>
        <v>4</v>
      </c>
      <c r="D406" s="423"/>
      <c r="E406" s="480"/>
      <c r="F406" s="480"/>
      <c r="G406" s="423"/>
      <c r="H406" s="444" t="str">
        <f t="shared" ref="H406:H415" si="155">H$260</f>
        <v>Aut</v>
      </c>
      <c r="I406" s="450" t="s">
        <v>881</v>
      </c>
      <c r="J406" s="450"/>
      <c r="K406" s="445">
        <v>0</v>
      </c>
      <c r="L406" s="445">
        <v>0</v>
      </c>
      <c r="M406" s="445">
        <v>0</v>
      </c>
      <c r="N406" s="445">
        <v>1</v>
      </c>
      <c r="O406" s="445">
        <v>7</v>
      </c>
      <c r="P406" s="445">
        <v>7</v>
      </c>
      <c r="Q406" s="445">
        <v>13</v>
      </c>
      <c r="R406" s="445">
        <v>2</v>
      </c>
      <c r="S406" s="445">
        <v>8</v>
      </c>
      <c r="T406" s="445">
        <v>8</v>
      </c>
      <c r="U406" s="445">
        <v>14</v>
      </c>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3"/>
      <c r="AQ406" s="408"/>
      <c r="AR406" s="396"/>
      <c r="AS406" s="396"/>
      <c r="AT406" s="396"/>
    </row>
    <row r="407" spans="1:46" hidden="1" outlineLevel="4" x14ac:dyDescent="0.25">
      <c r="A407" s="396"/>
      <c r="B407" s="405"/>
      <c r="C407" s="398">
        <f>INT($C$241)+4</f>
        <v>5</v>
      </c>
      <c r="D407" s="423"/>
      <c r="E407" s="480"/>
      <c r="F407" s="480"/>
      <c r="G407" s="423"/>
      <c r="H407" s="444" t="str">
        <f t="shared" si="155"/>
        <v>Aut</v>
      </c>
      <c r="I407" s="450">
        <v>0</v>
      </c>
      <c r="J407" s="450"/>
      <c r="K407" s="445">
        <v>0</v>
      </c>
      <c r="L407" s="445">
        <v>0</v>
      </c>
      <c r="M407" s="445">
        <v>0</v>
      </c>
      <c r="N407" s="445">
        <v>1</v>
      </c>
      <c r="O407" s="445">
        <v>7</v>
      </c>
      <c r="P407" s="445">
        <v>7</v>
      </c>
      <c r="Q407" s="445">
        <v>13</v>
      </c>
      <c r="R407" s="445">
        <v>2</v>
      </c>
      <c r="S407" s="445">
        <v>8</v>
      </c>
      <c r="T407" s="445">
        <v>8</v>
      </c>
      <c r="U407" s="445">
        <v>14</v>
      </c>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4" x14ac:dyDescent="0.25">
      <c r="A408" s="396"/>
      <c r="B408" s="405"/>
      <c r="C408" s="398">
        <f t="shared" ref="C408:C415" si="156">INT($C$241)+4</f>
        <v>5</v>
      </c>
      <c r="D408" s="423"/>
      <c r="E408" s="480"/>
      <c r="F408" s="480"/>
      <c r="G408" s="423"/>
      <c r="H408" s="444" t="str">
        <f t="shared" si="155"/>
        <v>Aut</v>
      </c>
      <c r="I408" s="450">
        <v>1</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25">
      <c r="A409" s="396"/>
      <c r="B409" s="405"/>
      <c r="C409" s="398">
        <f t="shared" si="156"/>
        <v>5</v>
      </c>
      <c r="D409" s="423"/>
      <c r="E409" s="480"/>
      <c r="F409" s="480"/>
      <c r="G409" s="423"/>
      <c r="H409" s="444" t="str">
        <f t="shared" si="155"/>
        <v>Aut</v>
      </c>
      <c r="I409" s="450">
        <v>2</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25">
      <c r="A410" s="396"/>
      <c r="B410" s="405"/>
      <c r="C410" s="398">
        <f t="shared" si="156"/>
        <v>5</v>
      </c>
      <c r="D410" s="423"/>
      <c r="E410" s="480"/>
      <c r="F410" s="480"/>
      <c r="G410" s="423"/>
      <c r="H410" s="444" t="str">
        <f t="shared" si="155"/>
        <v>Aut</v>
      </c>
      <c r="I410" s="450">
        <v>3</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25">
      <c r="A411" s="396"/>
      <c r="B411" s="405"/>
      <c r="C411" s="398">
        <f t="shared" si="156"/>
        <v>5</v>
      </c>
      <c r="D411" s="423"/>
      <c r="E411" s="480"/>
      <c r="F411" s="480"/>
      <c r="G411" s="423"/>
      <c r="H411" s="444" t="str">
        <f t="shared" si="155"/>
        <v>Aut</v>
      </c>
      <c r="I411" s="450">
        <v>4</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25">
      <c r="A412" s="396"/>
      <c r="B412" s="405"/>
      <c r="C412" s="398">
        <f t="shared" si="156"/>
        <v>5</v>
      </c>
      <c r="D412" s="423"/>
      <c r="E412" s="480"/>
      <c r="F412" s="480"/>
      <c r="G412" s="423"/>
      <c r="H412" s="444" t="str">
        <f t="shared" si="155"/>
        <v>Aut</v>
      </c>
      <c r="I412" s="450">
        <v>5</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25">
      <c r="A413" s="396"/>
      <c r="B413" s="405"/>
      <c r="C413" s="398">
        <f t="shared" si="156"/>
        <v>5</v>
      </c>
      <c r="D413" s="423"/>
      <c r="E413" s="480"/>
      <c r="F413" s="480"/>
      <c r="G413" s="423"/>
      <c r="H413" s="444" t="str">
        <f t="shared" si="155"/>
        <v>Aut</v>
      </c>
      <c r="I413" s="450">
        <v>6</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25">
      <c r="A414" s="396"/>
      <c r="B414" s="405"/>
      <c r="C414" s="398">
        <f t="shared" si="156"/>
        <v>5</v>
      </c>
      <c r="D414" s="423"/>
      <c r="E414" s="480"/>
      <c r="F414" s="480"/>
      <c r="G414" s="423"/>
      <c r="H414" s="444" t="str">
        <f t="shared" si="155"/>
        <v>Aut</v>
      </c>
      <c r="I414" s="450">
        <v>7</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25">
      <c r="A415" s="396"/>
      <c r="B415" s="405"/>
      <c r="C415" s="398">
        <f t="shared" si="156"/>
        <v>5</v>
      </c>
      <c r="D415" s="423"/>
      <c r="E415" s="480"/>
      <c r="F415" s="480"/>
      <c r="G415" s="423"/>
      <c r="H415" s="444" t="str">
        <f t="shared" si="155"/>
        <v>Aut</v>
      </c>
      <c r="I415" s="450">
        <v>8</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3" collapsed="1" x14ac:dyDescent="0.25">
      <c r="A416" s="396"/>
      <c r="B416" s="405"/>
      <c r="C416" s="398">
        <f t="shared" si="154"/>
        <v>4</v>
      </c>
      <c r="D416" s="423"/>
      <c r="E416" s="480"/>
      <c r="F416" s="480"/>
      <c r="G416" s="423"/>
      <c r="H416" s="444" t="str">
        <f>H$261</f>
        <v>Win</v>
      </c>
      <c r="I416" s="450" t="s">
        <v>881</v>
      </c>
      <c r="J416" s="450"/>
      <c r="K416" s="445">
        <v>0</v>
      </c>
      <c r="L416" s="445">
        <v>0</v>
      </c>
      <c r="M416" s="445">
        <v>0</v>
      </c>
      <c r="N416" s="445">
        <v>3</v>
      </c>
      <c r="O416" s="445">
        <v>9</v>
      </c>
      <c r="P416" s="445">
        <v>9</v>
      </c>
      <c r="Q416" s="445">
        <v>15</v>
      </c>
      <c r="R416" s="445">
        <v>4</v>
      </c>
      <c r="S416" s="445">
        <v>10</v>
      </c>
      <c r="T416" s="445">
        <v>10</v>
      </c>
      <c r="U416" s="445">
        <v>16</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4" x14ac:dyDescent="0.25">
      <c r="A417" s="396"/>
      <c r="B417" s="405"/>
      <c r="C417" s="398">
        <f>INT($C$241)+4</f>
        <v>5</v>
      </c>
      <c r="D417" s="423"/>
      <c r="E417" s="480"/>
      <c r="F417" s="480"/>
      <c r="G417" s="423"/>
      <c r="H417" s="444" t="str">
        <f t="shared" ref="H417:H425" si="157">H$261</f>
        <v>Win</v>
      </c>
      <c r="I417" s="450">
        <v>0</v>
      </c>
      <c r="J417" s="450"/>
      <c r="K417" s="445">
        <v>0</v>
      </c>
      <c r="L417" s="445">
        <v>0</v>
      </c>
      <c r="M417" s="445">
        <v>0</v>
      </c>
      <c r="N417" s="445">
        <v>3</v>
      </c>
      <c r="O417" s="445">
        <v>9</v>
      </c>
      <c r="P417" s="445">
        <v>9</v>
      </c>
      <c r="Q417" s="445">
        <v>15</v>
      </c>
      <c r="R417" s="445">
        <v>4</v>
      </c>
      <c r="S417" s="445">
        <v>10</v>
      </c>
      <c r="T417" s="445">
        <v>10</v>
      </c>
      <c r="U417" s="445">
        <v>16</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4" x14ac:dyDescent="0.25">
      <c r="A418" s="396"/>
      <c r="B418" s="405"/>
      <c r="C418" s="398">
        <f t="shared" ref="C418:C425" si="158">INT($C$241)+4</f>
        <v>5</v>
      </c>
      <c r="D418" s="423"/>
      <c r="E418" s="480"/>
      <c r="F418" s="480"/>
      <c r="G418" s="423"/>
      <c r="H418" s="444" t="str">
        <f t="shared" si="157"/>
        <v>Win</v>
      </c>
      <c r="I418" s="450">
        <v>1</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25">
      <c r="A419" s="396"/>
      <c r="B419" s="405"/>
      <c r="C419" s="398">
        <f t="shared" si="158"/>
        <v>5</v>
      </c>
      <c r="D419" s="423"/>
      <c r="E419" s="480"/>
      <c r="F419" s="480"/>
      <c r="G419" s="423"/>
      <c r="H419" s="444" t="str">
        <f t="shared" si="157"/>
        <v>Win</v>
      </c>
      <c r="I419" s="450">
        <v>2</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25">
      <c r="A420" s="396"/>
      <c r="B420" s="405"/>
      <c r="C420" s="398">
        <f t="shared" si="158"/>
        <v>5</v>
      </c>
      <c r="D420" s="423"/>
      <c r="E420" s="480"/>
      <c r="F420" s="480"/>
      <c r="G420" s="423"/>
      <c r="H420" s="444" t="str">
        <f t="shared" si="157"/>
        <v>Win</v>
      </c>
      <c r="I420" s="450">
        <v>3</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25">
      <c r="A421" s="396"/>
      <c r="B421" s="405"/>
      <c r="C421" s="398">
        <f t="shared" si="158"/>
        <v>5</v>
      </c>
      <c r="D421" s="423"/>
      <c r="E421" s="480"/>
      <c r="F421" s="480"/>
      <c r="G421" s="423"/>
      <c r="H421" s="444" t="str">
        <f t="shared" si="157"/>
        <v>Win</v>
      </c>
      <c r="I421" s="450">
        <v>4</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25">
      <c r="A422" s="396"/>
      <c r="B422" s="405"/>
      <c r="C422" s="398">
        <f t="shared" si="158"/>
        <v>5</v>
      </c>
      <c r="D422" s="423"/>
      <c r="E422" s="480"/>
      <c r="F422" s="480"/>
      <c r="G422" s="423"/>
      <c r="H422" s="444" t="str">
        <f t="shared" si="157"/>
        <v>Win</v>
      </c>
      <c r="I422" s="450">
        <v>5</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25">
      <c r="A423" s="396"/>
      <c r="B423" s="405"/>
      <c r="C423" s="398">
        <f t="shared" si="158"/>
        <v>5</v>
      </c>
      <c r="D423" s="423"/>
      <c r="E423" s="480"/>
      <c r="F423" s="480"/>
      <c r="G423" s="423"/>
      <c r="H423" s="444" t="str">
        <f t="shared" si="157"/>
        <v>Win</v>
      </c>
      <c r="I423" s="450">
        <v>6</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25">
      <c r="A424" s="396"/>
      <c r="B424" s="405"/>
      <c r="C424" s="398">
        <f t="shared" si="158"/>
        <v>5</v>
      </c>
      <c r="D424" s="423"/>
      <c r="E424" s="480"/>
      <c r="F424" s="480"/>
      <c r="G424" s="423"/>
      <c r="H424" s="444" t="str">
        <f t="shared" si="157"/>
        <v>Win</v>
      </c>
      <c r="I424" s="450">
        <v>7</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25">
      <c r="A425" s="396"/>
      <c r="B425" s="405"/>
      <c r="C425" s="398">
        <f t="shared" si="158"/>
        <v>5</v>
      </c>
      <c r="D425" s="423"/>
      <c r="E425" s="480"/>
      <c r="F425" s="480"/>
      <c r="G425" s="423"/>
      <c r="H425" s="444" t="str">
        <f t="shared" si="157"/>
        <v>Win</v>
      </c>
      <c r="I425" s="450">
        <v>8</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3" collapsed="1" x14ac:dyDescent="0.25">
      <c r="A426" s="396"/>
      <c r="B426" s="405"/>
      <c r="C426" s="398">
        <f t="shared" si="154"/>
        <v>4</v>
      </c>
      <c r="D426" s="423"/>
      <c r="E426" s="480"/>
      <c r="F426" s="480"/>
      <c r="G426" s="423"/>
      <c r="H426" s="444" t="str">
        <f t="shared" ref="H426:H435" si="159">H$262</f>
        <v>Spr</v>
      </c>
      <c r="I426" s="450" t="s">
        <v>881</v>
      </c>
      <c r="J426" s="450"/>
      <c r="K426" s="445">
        <v>0</v>
      </c>
      <c r="L426" s="445">
        <v>0</v>
      </c>
      <c r="M426" s="445">
        <v>0</v>
      </c>
      <c r="N426" s="445">
        <v>5</v>
      </c>
      <c r="O426" s="445">
        <v>11</v>
      </c>
      <c r="P426" s="445">
        <v>11</v>
      </c>
      <c r="Q426" s="445">
        <v>17</v>
      </c>
      <c r="R426" s="445">
        <v>6</v>
      </c>
      <c r="S426" s="445">
        <v>12</v>
      </c>
      <c r="T426" s="445">
        <v>12</v>
      </c>
      <c r="U426" s="445">
        <v>18</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4" x14ac:dyDescent="0.25">
      <c r="A427" s="396"/>
      <c r="B427" s="405"/>
      <c r="C427" s="398">
        <f>INT($C$241)+4</f>
        <v>5</v>
      </c>
      <c r="D427" s="423"/>
      <c r="E427" s="480"/>
      <c r="F427" s="480"/>
      <c r="G427" s="423"/>
      <c r="H427" s="444" t="str">
        <f t="shared" si="159"/>
        <v>Spr</v>
      </c>
      <c r="I427" s="450">
        <v>0</v>
      </c>
      <c r="J427" s="450"/>
      <c r="K427" s="445">
        <v>0</v>
      </c>
      <c r="L427" s="445">
        <v>0</v>
      </c>
      <c r="M427" s="445">
        <v>0</v>
      </c>
      <c r="N427" s="445">
        <v>5</v>
      </c>
      <c r="O427" s="445">
        <v>11</v>
      </c>
      <c r="P427" s="445">
        <v>11</v>
      </c>
      <c r="Q427" s="445">
        <v>17</v>
      </c>
      <c r="R427" s="445">
        <v>6</v>
      </c>
      <c r="S427" s="445">
        <v>12</v>
      </c>
      <c r="T427" s="445">
        <v>12</v>
      </c>
      <c r="U427" s="445">
        <v>18</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4" x14ac:dyDescent="0.25">
      <c r="A428" s="396"/>
      <c r="B428" s="405"/>
      <c r="C428" s="398">
        <f t="shared" ref="C428:C435" si="160">INT($C$241)+4</f>
        <v>5</v>
      </c>
      <c r="D428" s="423"/>
      <c r="E428" s="480"/>
      <c r="F428" s="480"/>
      <c r="G428" s="423"/>
      <c r="H428" s="444" t="str">
        <f t="shared" si="159"/>
        <v>Spr</v>
      </c>
      <c r="I428" s="450">
        <v>1</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25">
      <c r="A429" s="396"/>
      <c r="B429" s="405"/>
      <c r="C429" s="398">
        <f t="shared" si="160"/>
        <v>5</v>
      </c>
      <c r="D429" s="423"/>
      <c r="E429" s="480"/>
      <c r="F429" s="480"/>
      <c r="G429" s="423"/>
      <c r="H429" s="444" t="str">
        <f t="shared" si="159"/>
        <v>Spr</v>
      </c>
      <c r="I429" s="450">
        <v>2</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25">
      <c r="A430" s="396"/>
      <c r="B430" s="405"/>
      <c r="C430" s="398">
        <f t="shared" si="160"/>
        <v>5</v>
      </c>
      <c r="D430" s="423"/>
      <c r="E430" s="480"/>
      <c r="F430" s="480"/>
      <c r="G430" s="423"/>
      <c r="H430" s="444" t="str">
        <f t="shared" si="159"/>
        <v>Spr</v>
      </c>
      <c r="I430" s="450">
        <v>3</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25">
      <c r="A431" s="396"/>
      <c r="B431" s="405"/>
      <c r="C431" s="398">
        <f t="shared" si="160"/>
        <v>5</v>
      </c>
      <c r="D431" s="423"/>
      <c r="E431" s="480"/>
      <c r="F431" s="480"/>
      <c r="G431" s="423"/>
      <c r="H431" s="444" t="str">
        <f t="shared" si="159"/>
        <v>Spr</v>
      </c>
      <c r="I431" s="450">
        <v>4</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25">
      <c r="A432" s="396"/>
      <c r="B432" s="405"/>
      <c r="C432" s="398">
        <f t="shared" si="160"/>
        <v>5</v>
      </c>
      <c r="D432" s="423"/>
      <c r="E432" s="480"/>
      <c r="F432" s="480"/>
      <c r="G432" s="423"/>
      <c r="H432" s="444" t="str">
        <f t="shared" si="159"/>
        <v>Spr</v>
      </c>
      <c r="I432" s="450">
        <v>5</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25">
      <c r="A433" s="396"/>
      <c r="B433" s="405"/>
      <c r="C433" s="398">
        <f t="shared" si="160"/>
        <v>5</v>
      </c>
      <c r="D433" s="423"/>
      <c r="E433" s="480"/>
      <c r="F433" s="480"/>
      <c r="G433" s="423"/>
      <c r="H433" s="444" t="str">
        <f t="shared" si="159"/>
        <v>Spr</v>
      </c>
      <c r="I433" s="450">
        <v>6</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25">
      <c r="A434" s="396"/>
      <c r="B434" s="405"/>
      <c r="C434" s="398">
        <f t="shared" si="160"/>
        <v>5</v>
      </c>
      <c r="D434" s="423"/>
      <c r="E434" s="480"/>
      <c r="F434" s="480"/>
      <c r="G434" s="423"/>
      <c r="H434" s="444" t="str">
        <f t="shared" si="159"/>
        <v>Spr</v>
      </c>
      <c r="I434" s="450">
        <v>7</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25">
      <c r="A435" s="396"/>
      <c r="B435" s="405"/>
      <c r="C435" s="398">
        <f t="shared" si="160"/>
        <v>5</v>
      </c>
      <c r="D435" s="423"/>
      <c r="E435" s="480"/>
      <c r="F435" s="480"/>
      <c r="G435" s="423"/>
      <c r="H435" s="444" t="str">
        <f t="shared" si="159"/>
        <v>Spr</v>
      </c>
      <c r="I435" s="450">
        <v>8</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t="5.0999999999999996" hidden="1" customHeight="1" outlineLevel="2" x14ac:dyDescent="0.25">
      <c r="A436" s="396"/>
      <c r="B436" s="405"/>
      <c r="C436" s="398">
        <f>INT($C$241)+2.005</f>
        <v>3.0049999999999999</v>
      </c>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c r="AF436" s="423"/>
      <c r="AG436" s="423"/>
      <c r="AH436" s="423"/>
      <c r="AI436" s="423"/>
      <c r="AJ436" s="423"/>
      <c r="AK436" s="423"/>
      <c r="AL436" s="423"/>
      <c r="AM436" s="423"/>
      <c r="AN436" s="423"/>
      <c r="AO436" s="423"/>
      <c r="AP436" s="423" t="s">
        <v>455</v>
      </c>
      <c r="AQ436" s="408"/>
      <c r="AR436" s="396"/>
      <c r="AS436" s="396"/>
      <c r="AT436" s="396"/>
    </row>
    <row r="437" spans="1:46" hidden="1" outlineLevel="2" collapsed="1" x14ac:dyDescent="0.25">
      <c r="A437" s="396"/>
      <c r="B437" s="405"/>
      <c r="C437" s="398">
        <f>INT($C$241)+2</f>
        <v>3</v>
      </c>
      <c r="D437" s="423"/>
      <c r="E437" s="480"/>
      <c r="F437" s="480"/>
      <c r="G437" s="423"/>
      <c r="H437" s="496" t="s">
        <v>635</v>
      </c>
      <c r="I437" s="451" t="s">
        <v>639</v>
      </c>
      <c r="J437" s="451"/>
      <c r="K437" s="556">
        <f>COUNTA($H438:$H$450)</f>
        <v>3</v>
      </c>
      <c r="L437" s="554">
        <f>COUNTA($I$438:$I$450)/K437</f>
        <v>4</v>
      </c>
      <c r="M437" s="525"/>
      <c r="N437" s="428"/>
      <c r="O437" s="451" t="s">
        <v>640</v>
      </c>
      <c r="P437" s="451"/>
      <c r="Q437" s="451"/>
      <c r="R437" s="451" t="s">
        <v>641</v>
      </c>
      <c r="S437" s="451"/>
      <c r="T437" s="451"/>
      <c r="U437" s="451"/>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3"/>
      <c r="AQ437" s="408"/>
      <c r="AR437" s="396"/>
      <c r="AS437" s="396"/>
      <c r="AT437" s="396"/>
    </row>
    <row r="438" spans="1:46" hidden="1" outlineLevel="3" x14ac:dyDescent="0.25">
      <c r="A438" s="396"/>
      <c r="B438" s="405"/>
      <c r="C438" s="398">
        <f t="shared" ref="C438:C449" si="161">INT($C$241)+3</f>
        <v>4</v>
      </c>
      <c r="D438" s="423"/>
      <c r="E438" s="480"/>
      <c r="F438" s="480"/>
      <c r="G438" s="423"/>
      <c r="H438" s="444" t="str">
        <f>H$260</f>
        <v>Aut</v>
      </c>
      <c r="I438" s="450" t="s">
        <v>642</v>
      </c>
      <c r="J438" s="450"/>
      <c r="K438" s="428"/>
      <c r="L438" s="427"/>
      <c r="M438" s="428"/>
      <c r="N438" s="428">
        <v>0</v>
      </c>
      <c r="O438" s="428">
        <v>0</v>
      </c>
      <c r="P438" s="428">
        <v>0</v>
      </c>
      <c r="Q438" s="428">
        <v>0</v>
      </c>
      <c r="R438" s="428">
        <v>0</v>
      </c>
      <c r="S438" s="428">
        <v>0</v>
      </c>
      <c r="T438" s="428">
        <v>0</v>
      </c>
      <c r="U438" s="428">
        <v>0</v>
      </c>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3"/>
      <c r="AQ438" s="408"/>
      <c r="AR438" s="396"/>
      <c r="AS438" s="396"/>
      <c r="AT438" s="396"/>
    </row>
    <row r="439" spans="1:46" hidden="1" outlineLevel="3" x14ac:dyDescent="0.25">
      <c r="A439" s="396"/>
      <c r="B439" s="405"/>
      <c r="C439" s="398">
        <f t="shared" si="161"/>
        <v>4</v>
      </c>
      <c r="D439" s="423"/>
      <c r="E439" s="480"/>
      <c r="F439" s="480"/>
      <c r="G439" s="423"/>
      <c r="H439" s="444"/>
      <c r="I439" s="450" t="str">
        <f>H328</f>
        <v>aStd</v>
      </c>
      <c r="J439" s="450"/>
      <c r="K439" s="428"/>
      <c r="L439" s="428"/>
      <c r="M439" s="428"/>
      <c r="N439" s="445">
        <v>0</v>
      </c>
      <c r="O439" s="823">
        <f>IF(N439=0,0,N439+72)</f>
        <v>0</v>
      </c>
      <c r="P439" s="824">
        <f>O439</f>
        <v>0</v>
      </c>
      <c r="Q439" s="823">
        <f>IF(P439=0,0,P439+72)</f>
        <v>0</v>
      </c>
      <c r="R439" s="445">
        <v>0</v>
      </c>
      <c r="S439" s="445">
        <v>0</v>
      </c>
      <c r="T439" s="445">
        <v>0</v>
      </c>
      <c r="U439" s="445">
        <v>0</v>
      </c>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hidden="1" outlineLevel="3" x14ac:dyDescent="0.25">
      <c r="A440" s="396"/>
      <c r="B440" s="405"/>
      <c r="C440" s="398">
        <f t="shared" si="161"/>
        <v>4</v>
      </c>
      <c r="D440" s="423"/>
      <c r="E440" s="480"/>
      <c r="F440" s="480"/>
      <c r="G440" s="423"/>
      <c r="H440" s="444"/>
      <c r="I440" s="450" t="str">
        <f>H329</f>
        <v>a1</v>
      </c>
      <c r="J440" s="450"/>
      <c r="K440" s="428"/>
      <c r="L440" s="428"/>
      <c r="M440" s="428"/>
      <c r="N440" s="445">
        <v>19</v>
      </c>
      <c r="O440" s="823">
        <f>IF(N440=0,0,N440+72)</f>
        <v>91</v>
      </c>
      <c r="P440" s="824">
        <f t="shared" ref="P440:P441" si="162">O440</f>
        <v>91</v>
      </c>
      <c r="Q440" s="823">
        <f>IF(P440=0,0,P440+72)</f>
        <v>163</v>
      </c>
      <c r="R440" s="445">
        <v>0</v>
      </c>
      <c r="S440" s="445">
        <v>0</v>
      </c>
      <c r="T440" s="445">
        <v>0</v>
      </c>
      <c r="U440" s="445">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hidden="1" outlineLevel="3" x14ac:dyDescent="0.25">
      <c r="A441" s="396"/>
      <c r="B441" s="405"/>
      <c r="C441" s="398">
        <f t="shared" si="161"/>
        <v>4</v>
      </c>
      <c r="D441" s="423"/>
      <c r="E441" s="480"/>
      <c r="F441" s="480"/>
      <c r="G441" s="423"/>
      <c r="H441" s="444"/>
      <c r="I441" s="450" t="str">
        <f>H330</f>
        <v>a2</v>
      </c>
      <c r="J441" s="450"/>
      <c r="K441" s="428"/>
      <c r="L441" s="428"/>
      <c r="M441" s="428"/>
      <c r="N441" s="445">
        <v>19</v>
      </c>
      <c r="O441" s="823">
        <f>IF(N441=0,0,N441+72)</f>
        <v>91</v>
      </c>
      <c r="P441" s="824">
        <f t="shared" si="162"/>
        <v>91</v>
      </c>
      <c r="Q441" s="823">
        <f>IF(P441=0,0,P441+72)</f>
        <v>163</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hidden="1" outlineLevel="3" x14ac:dyDescent="0.25">
      <c r="A442" s="396"/>
      <c r="B442" s="405"/>
      <c r="C442" s="398">
        <f t="shared" si="161"/>
        <v>4</v>
      </c>
      <c r="D442" s="423"/>
      <c r="E442" s="480"/>
      <c r="F442" s="480"/>
      <c r="G442" s="423"/>
      <c r="H442" s="444" t="str">
        <f>H$261</f>
        <v>Win</v>
      </c>
      <c r="I442" s="450" t="str">
        <f>I438</f>
        <v>Not differentiated</v>
      </c>
      <c r="J442" s="450"/>
      <c r="K442" s="428"/>
      <c r="L442" s="428"/>
      <c r="M442" s="428"/>
      <c r="N442" s="428">
        <v>0</v>
      </c>
      <c r="O442" s="428">
        <v>0</v>
      </c>
      <c r="P442" s="428">
        <v>0</v>
      </c>
      <c r="Q442" s="428">
        <v>0</v>
      </c>
      <c r="R442" s="428">
        <v>0</v>
      </c>
      <c r="S442" s="428">
        <v>0</v>
      </c>
      <c r="T442" s="428">
        <v>0</v>
      </c>
      <c r="U442" s="428">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hidden="1" outlineLevel="3" x14ac:dyDescent="0.25">
      <c r="A443" s="396"/>
      <c r="B443" s="405"/>
      <c r="C443" s="398">
        <f t="shared" si="161"/>
        <v>4</v>
      </c>
      <c r="D443" s="423"/>
      <c r="E443" s="480"/>
      <c r="F443" s="480"/>
      <c r="G443" s="423"/>
      <c r="H443" s="444"/>
      <c r="I443" s="450" t="str">
        <f t="shared" ref="I443:I445" si="163">I439</f>
        <v>aStd</v>
      </c>
      <c r="J443" s="450"/>
      <c r="K443" s="428"/>
      <c r="L443" s="428"/>
      <c r="M443" s="428"/>
      <c r="N443" s="825">
        <f>IF(N439=0,0,N439+24)</f>
        <v>0</v>
      </c>
      <c r="O443" s="823">
        <f>IF(N443=0,0,N443+72)</f>
        <v>0</v>
      </c>
      <c r="P443" s="824">
        <f>O443</f>
        <v>0</v>
      </c>
      <c r="Q443" s="823">
        <f>IF(P443=0,0,P443+72)</f>
        <v>0</v>
      </c>
      <c r="R443" s="445">
        <v>0</v>
      </c>
      <c r="S443" s="445">
        <v>0</v>
      </c>
      <c r="T443" s="445">
        <v>0</v>
      </c>
      <c r="U443" s="445">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hidden="1" outlineLevel="3" x14ac:dyDescent="0.25">
      <c r="A444" s="396"/>
      <c r="B444" s="405"/>
      <c r="C444" s="398">
        <f t="shared" si="161"/>
        <v>4</v>
      </c>
      <c r="D444" s="423"/>
      <c r="E444" s="480"/>
      <c r="F444" s="480"/>
      <c r="G444" s="423"/>
      <c r="H444" s="444"/>
      <c r="I444" s="450" t="str">
        <f t="shared" si="163"/>
        <v>a1</v>
      </c>
      <c r="J444" s="450"/>
      <c r="K444" s="428"/>
      <c r="L444" s="428"/>
      <c r="M444" s="428"/>
      <c r="N444" s="825">
        <f>IF(N440=0,0,N440+24)</f>
        <v>43</v>
      </c>
      <c r="O444" s="823">
        <f>IF(N444=0,0,N444+72)</f>
        <v>115</v>
      </c>
      <c r="P444" s="824">
        <f t="shared" ref="P444:P445" si="164">O444</f>
        <v>115</v>
      </c>
      <c r="Q444" s="823">
        <f>IF(P444=0,0,P444+72)</f>
        <v>187</v>
      </c>
      <c r="R444" s="445">
        <v>0</v>
      </c>
      <c r="S444" s="445">
        <v>0</v>
      </c>
      <c r="T444" s="445">
        <v>0</v>
      </c>
      <c r="U444" s="445">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hidden="1" outlineLevel="3" x14ac:dyDescent="0.25">
      <c r="A445" s="396"/>
      <c r="B445" s="405"/>
      <c r="C445" s="398">
        <f t="shared" si="161"/>
        <v>4</v>
      </c>
      <c r="D445" s="423"/>
      <c r="E445" s="480"/>
      <c r="F445" s="480"/>
      <c r="G445" s="423"/>
      <c r="H445" s="444"/>
      <c r="I445" s="450" t="str">
        <f t="shared" si="163"/>
        <v>a2</v>
      </c>
      <c r="J445" s="450"/>
      <c r="K445" s="428"/>
      <c r="L445" s="428"/>
      <c r="M445" s="428"/>
      <c r="N445" s="825">
        <f>IF(N441=0,0,N441+24)</f>
        <v>43</v>
      </c>
      <c r="O445" s="823">
        <f>IF(N445=0,0,N445+72)</f>
        <v>115</v>
      </c>
      <c r="P445" s="824">
        <f t="shared" si="164"/>
        <v>115</v>
      </c>
      <c r="Q445" s="823">
        <f>IF(P445=0,0,P445+72)</f>
        <v>187</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hidden="1" outlineLevel="3" x14ac:dyDescent="0.25">
      <c r="A446" s="396"/>
      <c r="B446" s="405"/>
      <c r="C446" s="398">
        <f t="shared" si="161"/>
        <v>4</v>
      </c>
      <c r="D446" s="423"/>
      <c r="E446" s="480"/>
      <c r="F446" s="480"/>
      <c r="G446" s="423"/>
      <c r="H446" s="444" t="str">
        <f>H$262</f>
        <v>Spr</v>
      </c>
      <c r="I446" s="450" t="str">
        <f>I438</f>
        <v>Not differentiated</v>
      </c>
      <c r="J446" s="450"/>
      <c r="K446" s="428"/>
      <c r="L446" s="428"/>
      <c r="M446" s="428"/>
      <c r="N446" s="428">
        <v>0</v>
      </c>
      <c r="O446" s="428">
        <v>0</v>
      </c>
      <c r="P446" s="428">
        <v>0</v>
      </c>
      <c r="Q446" s="428">
        <v>0</v>
      </c>
      <c r="R446" s="428">
        <v>0</v>
      </c>
      <c r="S446" s="428">
        <v>0</v>
      </c>
      <c r="T446" s="428">
        <v>0</v>
      </c>
      <c r="U446" s="428">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hidden="1" outlineLevel="3" x14ac:dyDescent="0.25">
      <c r="A447" s="396"/>
      <c r="B447" s="405"/>
      <c r="C447" s="398">
        <f t="shared" si="161"/>
        <v>4</v>
      </c>
      <c r="D447" s="423"/>
      <c r="E447" s="480"/>
      <c r="F447" s="480"/>
      <c r="G447" s="423"/>
      <c r="H447" s="444"/>
      <c r="I447" s="450" t="str">
        <f>I439</f>
        <v>aStd</v>
      </c>
      <c r="J447" s="450"/>
      <c r="K447" s="428"/>
      <c r="L447" s="428"/>
      <c r="M447" s="428"/>
      <c r="N447" s="825">
        <f>IF(N443=0,0,N443+24)</f>
        <v>0</v>
      </c>
      <c r="O447" s="823">
        <f>IF(N447=0,0,N447+72)</f>
        <v>0</v>
      </c>
      <c r="P447" s="824">
        <f>O447</f>
        <v>0</v>
      </c>
      <c r="Q447" s="823">
        <f>IF(P447=0,0,P447+72)</f>
        <v>0</v>
      </c>
      <c r="R447" s="445">
        <v>0</v>
      </c>
      <c r="S447" s="445">
        <v>0</v>
      </c>
      <c r="T447" s="445">
        <v>0</v>
      </c>
      <c r="U447" s="445">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hidden="1" outlineLevel="3" x14ac:dyDescent="0.25">
      <c r="A448" s="396"/>
      <c r="B448" s="405"/>
      <c r="C448" s="398">
        <f t="shared" si="161"/>
        <v>4</v>
      </c>
      <c r="D448" s="423"/>
      <c r="E448" s="480"/>
      <c r="F448" s="480"/>
      <c r="G448" s="423"/>
      <c r="H448" s="444"/>
      <c r="I448" s="450" t="str">
        <f>I440</f>
        <v>a1</v>
      </c>
      <c r="J448" s="450"/>
      <c r="K448" s="428"/>
      <c r="L448" s="428"/>
      <c r="M448" s="428"/>
      <c r="N448" s="825">
        <f>IF(N444=0,0,N444+24)</f>
        <v>67</v>
      </c>
      <c r="O448" s="823">
        <f>IF(N448=0,0,N448+72)</f>
        <v>139</v>
      </c>
      <c r="P448" s="824">
        <f t="shared" ref="P448:P449" si="165">O448</f>
        <v>139</v>
      </c>
      <c r="Q448" s="823">
        <f>IF(P448=0,0,P448+72)</f>
        <v>211</v>
      </c>
      <c r="R448" s="445">
        <v>0</v>
      </c>
      <c r="S448" s="445">
        <v>0</v>
      </c>
      <c r="T448" s="445">
        <v>0</v>
      </c>
      <c r="U448" s="445">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hidden="1" outlineLevel="3" x14ac:dyDescent="0.25">
      <c r="A449" s="396"/>
      <c r="B449" s="405"/>
      <c r="C449" s="398">
        <f t="shared" si="161"/>
        <v>4</v>
      </c>
      <c r="D449" s="423"/>
      <c r="E449" s="480"/>
      <c r="F449" s="480"/>
      <c r="G449" s="423"/>
      <c r="H449" s="444"/>
      <c r="I449" s="450" t="str">
        <f>I441</f>
        <v>a2</v>
      </c>
      <c r="J449" s="450"/>
      <c r="K449" s="428"/>
      <c r="L449" s="428"/>
      <c r="M449" s="428"/>
      <c r="N449" s="825">
        <f>IF(N445=0,0,N445+24)</f>
        <v>67</v>
      </c>
      <c r="O449" s="823">
        <f>IF(N449=0,0,N449+72)</f>
        <v>139</v>
      </c>
      <c r="P449" s="824">
        <f t="shared" si="165"/>
        <v>139</v>
      </c>
      <c r="Q449" s="823">
        <f>IF(P449=0,0,P449+72)</f>
        <v>211</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ht="5.0999999999999996" hidden="1" customHeight="1" outlineLevel="2" x14ac:dyDescent="0.25">
      <c r="A450" s="396"/>
      <c r="B450" s="405"/>
      <c r="C450" s="398">
        <f>INT($C$241)+2.005</f>
        <v>3.0049999999999999</v>
      </c>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c r="AF450" s="423"/>
      <c r="AG450" s="423"/>
      <c r="AH450" s="423"/>
      <c r="AI450" s="423"/>
      <c r="AJ450" s="423"/>
      <c r="AK450" s="423"/>
      <c r="AL450" s="423"/>
      <c r="AM450" s="423"/>
      <c r="AN450" s="423"/>
      <c r="AO450" s="423"/>
      <c r="AP450" s="423" t="s">
        <v>455</v>
      </c>
      <c r="AQ450" s="408"/>
      <c r="AR450" s="396"/>
      <c r="AS450" s="396"/>
      <c r="AT450" s="396"/>
    </row>
    <row r="451" spans="1:46" hidden="1" outlineLevel="2" collapsed="1" x14ac:dyDescent="0.25">
      <c r="A451" s="396"/>
      <c r="B451" s="405"/>
      <c r="C451" s="398">
        <f>INT($C$241)+2</f>
        <v>3</v>
      </c>
      <c r="D451" s="423"/>
      <c r="E451" s="480"/>
      <c r="F451" s="480"/>
      <c r="G451" s="423"/>
      <c r="H451" s="496" t="s">
        <v>635</v>
      </c>
      <c r="I451" s="451" t="s">
        <v>643</v>
      </c>
      <c r="J451" s="451"/>
      <c r="K451" s="556"/>
      <c r="L451" s="554">
        <f>COUNTA($I452:$I$464)/COUNTA($H452:$H$464)</f>
        <v>4</v>
      </c>
      <c r="M451" s="428"/>
      <c r="N451" s="451" t="s">
        <v>644</v>
      </c>
      <c r="O451" s="451"/>
      <c r="P451" s="451"/>
      <c r="Q451" s="451"/>
      <c r="R451" s="557"/>
      <c r="S451" s="555"/>
      <c r="T451" s="555"/>
      <c r="U451" s="555"/>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3"/>
      <c r="AQ451" s="408"/>
      <c r="AR451" s="396"/>
      <c r="AS451" s="396"/>
      <c r="AT451" s="396"/>
    </row>
    <row r="452" spans="1:46" hidden="1" outlineLevel="3" x14ac:dyDescent="0.25">
      <c r="A452" s="396"/>
      <c r="B452" s="405"/>
      <c r="C452" s="398">
        <f t="shared" ref="C452:C463" si="166">INT($C$241)+3</f>
        <v>4</v>
      </c>
      <c r="D452" s="423"/>
      <c r="E452" s="480"/>
      <c r="F452" s="480"/>
      <c r="G452" s="423"/>
      <c r="H452" s="444" t="str">
        <f>H$260</f>
        <v>Aut</v>
      </c>
      <c r="I452" s="450" t="s">
        <v>642</v>
      </c>
      <c r="J452" s="450"/>
      <c r="K452" s="428"/>
      <c r="L452" s="427"/>
      <c r="M452" s="428"/>
      <c r="N452" s="428">
        <v>0</v>
      </c>
      <c r="O452" s="428">
        <v>0</v>
      </c>
      <c r="P452" s="428">
        <v>0</v>
      </c>
      <c r="Q452" s="428">
        <v>0</v>
      </c>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3"/>
      <c r="AQ452" s="408"/>
      <c r="AR452" s="396"/>
      <c r="AS452" s="396"/>
      <c r="AT452" s="396"/>
    </row>
    <row r="453" spans="1:46" hidden="1" outlineLevel="3" x14ac:dyDescent="0.25">
      <c r="A453" s="396"/>
      <c r="B453" s="405"/>
      <c r="C453" s="398">
        <f t="shared" si="166"/>
        <v>4</v>
      </c>
      <c r="D453" s="423"/>
      <c r="E453" s="480"/>
      <c r="F453" s="480"/>
      <c r="G453" s="423"/>
      <c r="H453" s="444"/>
      <c r="I453" s="450" t="s">
        <v>645</v>
      </c>
      <c r="J453" s="450"/>
      <c r="K453" s="428"/>
      <c r="L453" s="428"/>
      <c r="M453" s="428"/>
      <c r="N453" s="445">
        <v>15</v>
      </c>
      <c r="O453" s="823">
        <f>IF(N453=0,0,N453+72)</f>
        <v>87</v>
      </c>
      <c r="P453" s="824">
        <f t="shared" ref="P453:P455" si="167">O453</f>
        <v>87</v>
      </c>
      <c r="Q453" s="823">
        <f>IF(P453=0,0,P453+72)</f>
        <v>159</v>
      </c>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25">
      <c r="A454" s="396"/>
      <c r="B454" s="405"/>
      <c r="C454" s="398">
        <f t="shared" si="166"/>
        <v>4</v>
      </c>
      <c r="D454" s="423"/>
      <c r="E454" s="480"/>
      <c r="F454" s="480"/>
      <c r="G454" s="423"/>
      <c r="H454" s="444"/>
      <c r="I454" s="450" t="s">
        <v>646</v>
      </c>
      <c r="J454" s="450"/>
      <c r="K454" s="428"/>
      <c r="L454" s="428"/>
      <c r="M454" s="428"/>
      <c r="N454" s="445">
        <v>16</v>
      </c>
      <c r="O454" s="823">
        <f>IF(N454=0,0,N454+72)</f>
        <v>88</v>
      </c>
      <c r="P454" s="824">
        <f t="shared" si="167"/>
        <v>88</v>
      </c>
      <c r="Q454" s="823">
        <f>IF(P454=0,0,P454+72)</f>
        <v>160</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25">
      <c r="A455" s="396"/>
      <c r="B455" s="405"/>
      <c r="C455" s="398">
        <f t="shared" si="166"/>
        <v>4</v>
      </c>
      <c r="D455" s="423"/>
      <c r="E455" s="480"/>
      <c r="F455" s="480"/>
      <c r="G455" s="423"/>
      <c r="H455" s="444"/>
      <c r="I455" s="450" t="s">
        <v>647</v>
      </c>
      <c r="J455" s="450"/>
      <c r="K455" s="428"/>
      <c r="L455" s="428"/>
      <c r="M455" s="428"/>
      <c r="N455" s="445">
        <v>17</v>
      </c>
      <c r="O455" s="823">
        <f>IF(N455=0,0,N455+72)</f>
        <v>89</v>
      </c>
      <c r="P455" s="824">
        <f t="shared" si="167"/>
        <v>89</v>
      </c>
      <c r="Q455" s="823">
        <f>IF(P455=0,0,P455+72)</f>
        <v>161</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25">
      <c r="A456" s="396"/>
      <c r="B456" s="405"/>
      <c r="C456" s="398">
        <f t="shared" si="166"/>
        <v>4</v>
      </c>
      <c r="D456" s="423"/>
      <c r="E456" s="480"/>
      <c r="F456" s="480"/>
      <c r="G456" s="423"/>
      <c r="H456" s="444" t="str">
        <f>H$261</f>
        <v>Win</v>
      </c>
      <c r="I456" s="450" t="s">
        <v>642</v>
      </c>
      <c r="J456" s="450"/>
      <c r="K456" s="428"/>
      <c r="L456" s="428"/>
      <c r="M456" s="428"/>
      <c r="N456" s="428">
        <v>0</v>
      </c>
      <c r="O456" s="428">
        <v>0</v>
      </c>
      <c r="P456" s="428">
        <v>0</v>
      </c>
      <c r="Q456" s="428">
        <v>0</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25">
      <c r="A457" s="396"/>
      <c r="B457" s="405"/>
      <c r="C457" s="398">
        <f t="shared" si="166"/>
        <v>4</v>
      </c>
      <c r="D457" s="423"/>
      <c r="E457" s="480"/>
      <c r="F457" s="480"/>
      <c r="G457" s="423"/>
      <c r="H457" s="444"/>
      <c r="I457" s="450" t="s">
        <v>645</v>
      </c>
      <c r="J457" s="450"/>
      <c r="K457" s="428"/>
      <c r="L457" s="428"/>
      <c r="M457" s="428"/>
      <c r="N457" s="825">
        <f>IF(N453=0,0,N453+24)</f>
        <v>39</v>
      </c>
      <c r="O457" s="823">
        <f>IF(N457=0,0,N457+72)</f>
        <v>111</v>
      </c>
      <c r="P457" s="824">
        <f>O457</f>
        <v>111</v>
      </c>
      <c r="Q457" s="823">
        <f>IF(P457=0,0,P457+72)</f>
        <v>183</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25">
      <c r="A458" s="396"/>
      <c r="B458" s="405"/>
      <c r="C458" s="398">
        <f t="shared" si="166"/>
        <v>4</v>
      </c>
      <c r="D458" s="423"/>
      <c r="E458" s="480"/>
      <c r="F458" s="480"/>
      <c r="G458" s="423"/>
      <c r="H458" s="444"/>
      <c r="I458" s="450" t="s">
        <v>646</v>
      </c>
      <c r="J458" s="450"/>
      <c r="K458" s="428"/>
      <c r="L458" s="428"/>
      <c r="M458" s="428"/>
      <c r="N458" s="825">
        <f>IF(N454=0,0,N454+24)</f>
        <v>40</v>
      </c>
      <c r="O458" s="823">
        <f>IF(N458=0,0,N458+72)</f>
        <v>112</v>
      </c>
      <c r="P458" s="824">
        <f t="shared" ref="P458:P459" si="168">O458</f>
        <v>112</v>
      </c>
      <c r="Q458" s="823">
        <f>IF(P458=0,0,P458+72)</f>
        <v>184</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25">
      <c r="A459" s="396"/>
      <c r="B459" s="405"/>
      <c r="C459" s="398">
        <f t="shared" si="166"/>
        <v>4</v>
      </c>
      <c r="D459" s="423"/>
      <c r="E459" s="480"/>
      <c r="F459" s="480"/>
      <c r="G459" s="423"/>
      <c r="H459" s="444"/>
      <c r="I459" s="450" t="s">
        <v>647</v>
      </c>
      <c r="J459" s="450"/>
      <c r="K459" s="428"/>
      <c r="L459" s="428"/>
      <c r="M459" s="428"/>
      <c r="N459" s="825">
        <f>IF(N455=0,0,N455+24)</f>
        <v>41</v>
      </c>
      <c r="O459" s="823">
        <f>IF(N459=0,0,N459+72)</f>
        <v>113</v>
      </c>
      <c r="P459" s="824">
        <f t="shared" si="168"/>
        <v>113</v>
      </c>
      <c r="Q459" s="823">
        <f>IF(P459=0,0,P459+72)</f>
        <v>185</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25">
      <c r="A460" s="396"/>
      <c r="B460" s="405"/>
      <c r="C460" s="398">
        <f t="shared" si="166"/>
        <v>4</v>
      </c>
      <c r="D460" s="423"/>
      <c r="E460" s="480"/>
      <c r="F460" s="480"/>
      <c r="G460" s="423"/>
      <c r="H460" s="444" t="str">
        <f>H$262</f>
        <v>Spr</v>
      </c>
      <c r="I460" s="450" t="s">
        <v>642</v>
      </c>
      <c r="J460" s="450"/>
      <c r="K460" s="428"/>
      <c r="L460" s="428"/>
      <c r="M460" s="428"/>
      <c r="N460" s="428">
        <v>0</v>
      </c>
      <c r="O460" s="428">
        <v>0</v>
      </c>
      <c r="P460" s="428">
        <v>0</v>
      </c>
      <c r="Q460" s="428">
        <v>0</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25">
      <c r="A461" s="396"/>
      <c r="B461" s="405"/>
      <c r="C461" s="398">
        <f t="shared" si="166"/>
        <v>4</v>
      </c>
      <c r="D461" s="423"/>
      <c r="E461" s="480"/>
      <c r="F461" s="480"/>
      <c r="G461" s="423"/>
      <c r="H461" s="444"/>
      <c r="I461" s="450" t="s">
        <v>645</v>
      </c>
      <c r="J461" s="450"/>
      <c r="K461" s="428"/>
      <c r="L461" s="428"/>
      <c r="M461" s="428"/>
      <c r="N461" s="825">
        <f>IF(N457=0,0,N457+24)</f>
        <v>63</v>
      </c>
      <c r="O461" s="823">
        <f>IF(N461=0,0,N461+72)</f>
        <v>135</v>
      </c>
      <c r="P461" s="824">
        <f>O461</f>
        <v>135</v>
      </c>
      <c r="Q461" s="823">
        <f>IF(P461=0,0,P461+72)</f>
        <v>207</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25">
      <c r="A462" s="396"/>
      <c r="B462" s="405"/>
      <c r="C462" s="398">
        <f t="shared" si="166"/>
        <v>4</v>
      </c>
      <c r="D462" s="423"/>
      <c r="E462" s="480"/>
      <c r="F462" s="480"/>
      <c r="G462" s="423"/>
      <c r="H462" s="444"/>
      <c r="I462" s="450" t="s">
        <v>646</v>
      </c>
      <c r="J462" s="450"/>
      <c r="K462" s="428"/>
      <c r="L462" s="428"/>
      <c r="M462" s="428"/>
      <c r="N462" s="825">
        <f>IF(N458=0,0,N458+24)</f>
        <v>64</v>
      </c>
      <c r="O462" s="823">
        <f>IF(N462=0,0,N462+72)</f>
        <v>136</v>
      </c>
      <c r="P462" s="824">
        <f t="shared" ref="P462:P463" si="169">O462</f>
        <v>136</v>
      </c>
      <c r="Q462" s="823">
        <f>IF(P462=0,0,P462+72)</f>
        <v>208</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25">
      <c r="A463" s="396"/>
      <c r="B463" s="405"/>
      <c r="C463" s="398">
        <f t="shared" si="166"/>
        <v>4</v>
      </c>
      <c r="D463" s="423"/>
      <c r="E463" s="480"/>
      <c r="F463" s="480"/>
      <c r="G463" s="423"/>
      <c r="H463" s="444"/>
      <c r="I463" s="450" t="s">
        <v>647</v>
      </c>
      <c r="J463" s="450"/>
      <c r="K463" s="428"/>
      <c r="L463" s="428"/>
      <c r="M463" s="428"/>
      <c r="N463" s="825">
        <f>IF(N459=0,0,N459+24)</f>
        <v>65</v>
      </c>
      <c r="O463" s="823">
        <f>IF(N463=0,0,N463+72)</f>
        <v>137</v>
      </c>
      <c r="P463" s="824">
        <f t="shared" si="169"/>
        <v>137</v>
      </c>
      <c r="Q463" s="823">
        <f>IF(P463=0,0,P463+72)</f>
        <v>209</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t="5.0999999999999996" hidden="1" customHeight="1" outlineLevel="2" x14ac:dyDescent="0.25">
      <c r="A464" s="396"/>
      <c r="B464" s="405"/>
      <c r="C464" s="398">
        <f>INT($C$241)+2.005</f>
        <v>3.0049999999999999</v>
      </c>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c r="AF464" s="423"/>
      <c r="AG464" s="423"/>
      <c r="AH464" s="423"/>
      <c r="AI464" s="423"/>
      <c r="AJ464" s="423"/>
      <c r="AK464" s="423"/>
      <c r="AL464" s="423"/>
      <c r="AM464" s="423"/>
      <c r="AN464" s="423"/>
      <c r="AO464" s="423"/>
      <c r="AP464" s="423" t="s">
        <v>455</v>
      </c>
      <c r="AQ464" s="408"/>
      <c r="AR464" s="396"/>
      <c r="AS464" s="396"/>
      <c r="AT464" s="396"/>
    </row>
    <row r="465" spans="1:46" hidden="1" outlineLevel="2" collapsed="1" x14ac:dyDescent="0.25">
      <c r="A465" s="396"/>
      <c r="B465" s="405"/>
      <c r="C465" s="398">
        <f>INT($C$241)+2</f>
        <v>3</v>
      </c>
      <c r="D465" s="423"/>
      <c r="E465" s="480"/>
      <c r="F465" s="480"/>
      <c r="G465" s="423"/>
      <c r="H465" s="496" t="s">
        <v>635</v>
      </c>
      <c r="I465" s="496" t="s">
        <v>963</v>
      </c>
      <c r="J465" s="451" t="s">
        <v>978</v>
      </c>
      <c r="K465" s="451"/>
      <c r="L465" s="554">
        <f>COUNTA($J466:$J$586)/COUNTA($I466:$I$586)</f>
        <v>8</v>
      </c>
      <c r="M465" s="428"/>
      <c r="N465" s="451" t="s">
        <v>644</v>
      </c>
      <c r="O465" s="451"/>
      <c r="P465" s="451"/>
      <c r="Q465" s="451"/>
      <c r="R465" s="828" t="s">
        <v>976</v>
      </c>
      <c r="S465" s="555"/>
      <c r="T465" s="555"/>
      <c r="U465" s="555"/>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3"/>
      <c r="AQ465" s="408"/>
      <c r="AR465" s="396"/>
      <c r="AS465" s="396"/>
      <c r="AT465" s="396"/>
    </row>
    <row r="466" spans="1:46" hidden="1" outlineLevel="3" x14ac:dyDescent="0.25">
      <c r="A466" s="396"/>
      <c r="B466" s="405"/>
      <c r="C466" s="398">
        <f t="shared" ref="C466:C507" si="170">INT($C$241)+3</f>
        <v>4</v>
      </c>
      <c r="D466" s="423"/>
      <c r="E466" s="480"/>
      <c r="F466" s="480"/>
      <c r="G466" s="423"/>
      <c r="H466" s="444" t="str">
        <f>H$260</f>
        <v>Aut</v>
      </c>
      <c r="I466" s="444">
        <v>0</v>
      </c>
      <c r="J466" s="450" t="s">
        <v>964</v>
      </c>
      <c r="K466" s="450"/>
      <c r="L466" s="428"/>
      <c r="M466" s="428"/>
      <c r="N466" s="428">
        <v>0</v>
      </c>
      <c r="O466" s="428">
        <v>0</v>
      </c>
      <c r="P466" s="428">
        <v>0</v>
      </c>
      <c r="Q466" s="428">
        <v>0</v>
      </c>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3"/>
      <c r="AQ466" s="408"/>
      <c r="AR466" s="396"/>
      <c r="AS466" s="396"/>
      <c r="AT466" s="396"/>
    </row>
    <row r="467" spans="1:46" hidden="1" outlineLevel="3" x14ac:dyDescent="0.25">
      <c r="A467" s="396"/>
      <c r="B467" s="405"/>
      <c r="C467" s="398">
        <f t="shared" si="170"/>
        <v>4</v>
      </c>
      <c r="D467" s="423"/>
      <c r="E467" s="480"/>
      <c r="F467" s="480"/>
      <c r="G467" s="423"/>
      <c r="H467" s="428"/>
      <c r="I467" s="444"/>
      <c r="J467" s="450" t="s">
        <v>965</v>
      </c>
      <c r="K467" s="450"/>
      <c r="L467" s="428"/>
      <c r="M467" s="428"/>
      <c r="N467" s="445">
        <v>1</v>
      </c>
      <c r="O467" s="823">
        <f t="shared" ref="O467" si="171">IF(N467=0,0,N467+72)</f>
        <v>73</v>
      </c>
      <c r="P467" s="824">
        <f t="shared" ref="P467" si="172">O467</f>
        <v>73</v>
      </c>
      <c r="Q467" s="823">
        <f t="shared" ref="Q467" si="173">IF(P467=0,0,P467+72)</f>
        <v>145</v>
      </c>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25">
      <c r="A468" s="396"/>
      <c r="B468" s="405"/>
      <c r="C468" s="398">
        <f t="shared" si="170"/>
        <v>4</v>
      </c>
      <c r="D468" s="423"/>
      <c r="E468" s="480"/>
      <c r="F468" s="480"/>
      <c r="G468" s="423"/>
      <c r="H468" s="428"/>
      <c r="I468" s="444"/>
      <c r="J468" s="450" t="s">
        <v>155</v>
      </c>
      <c r="K468" s="450"/>
      <c r="L468" s="428"/>
      <c r="M468" s="428"/>
      <c r="N468" s="445">
        <v>0</v>
      </c>
      <c r="O468" s="823">
        <f t="shared" ref="O468:O473" si="174">IF(N468=0,0,N468+72)</f>
        <v>0</v>
      </c>
      <c r="P468" s="824">
        <f t="shared" ref="P468:P473" si="175">O468</f>
        <v>0</v>
      </c>
      <c r="Q468" s="823">
        <f t="shared" ref="Q468:Q473" si="176">IF(P468=0,0,P468+72)</f>
        <v>0</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25">
      <c r="A469" s="396"/>
      <c r="B469" s="405"/>
      <c r="C469" s="398">
        <f t="shared" si="170"/>
        <v>4</v>
      </c>
      <c r="D469" s="423"/>
      <c r="E469" s="480"/>
      <c r="F469" s="480"/>
      <c r="G469" s="423"/>
      <c r="H469" s="428"/>
      <c r="I469" s="444"/>
      <c r="J469" s="450" t="s">
        <v>648</v>
      </c>
      <c r="K469" s="450"/>
      <c r="L469" s="428"/>
      <c r="M469" s="428"/>
      <c r="N469" s="445">
        <v>0</v>
      </c>
      <c r="O469" s="823">
        <f t="shared" si="174"/>
        <v>0</v>
      </c>
      <c r="P469" s="824">
        <f t="shared" si="175"/>
        <v>0</v>
      </c>
      <c r="Q469" s="823">
        <f t="shared" si="176"/>
        <v>0</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25">
      <c r="A470" s="396"/>
      <c r="B470" s="405"/>
      <c r="C470" s="398">
        <f t="shared" si="170"/>
        <v>4</v>
      </c>
      <c r="D470" s="423"/>
      <c r="E470" s="480"/>
      <c r="F470" s="480"/>
      <c r="G470" s="423"/>
      <c r="H470" s="428"/>
      <c r="I470" s="444"/>
      <c r="J470" s="450" t="s">
        <v>649</v>
      </c>
      <c r="K470" s="450"/>
      <c r="L470" s="428"/>
      <c r="M470" s="428"/>
      <c r="N470" s="445">
        <v>0</v>
      </c>
      <c r="O470" s="823">
        <f t="shared" si="174"/>
        <v>0</v>
      </c>
      <c r="P470" s="824">
        <f t="shared" si="175"/>
        <v>0</v>
      </c>
      <c r="Q470" s="823">
        <f t="shared" si="176"/>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25">
      <c r="A471" s="396"/>
      <c r="B471" s="405"/>
      <c r="C471" s="398">
        <f t="shared" si="170"/>
        <v>4</v>
      </c>
      <c r="D471" s="423"/>
      <c r="E471" s="480"/>
      <c r="F471" s="480"/>
      <c r="G471" s="423"/>
      <c r="H471" s="428"/>
      <c r="I471" s="444"/>
      <c r="J471" s="450" t="s">
        <v>650</v>
      </c>
      <c r="K471" s="450"/>
      <c r="L471" s="428"/>
      <c r="M471" s="428"/>
      <c r="N471" s="445">
        <v>0</v>
      </c>
      <c r="O471" s="823">
        <f t="shared" si="174"/>
        <v>0</v>
      </c>
      <c r="P471" s="824">
        <f t="shared" si="175"/>
        <v>0</v>
      </c>
      <c r="Q471" s="823">
        <f t="shared" si="176"/>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25">
      <c r="A472" s="396"/>
      <c r="B472" s="405"/>
      <c r="C472" s="398">
        <f t="shared" si="170"/>
        <v>4</v>
      </c>
      <c r="D472" s="423"/>
      <c r="E472" s="480"/>
      <c r="F472" s="480"/>
      <c r="G472" s="423"/>
      <c r="H472" s="428"/>
      <c r="I472" s="444"/>
      <c r="J472" s="450" t="s">
        <v>651</v>
      </c>
      <c r="K472" s="450"/>
      <c r="L472" s="428"/>
      <c r="M472" s="428"/>
      <c r="N472" s="445">
        <v>0</v>
      </c>
      <c r="O472" s="823">
        <f t="shared" si="174"/>
        <v>0</v>
      </c>
      <c r="P472" s="824">
        <f t="shared" si="175"/>
        <v>0</v>
      </c>
      <c r="Q472" s="823">
        <f t="shared" si="176"/>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25">
      <c r="A473" s="396"/>
      <c r="B473" s="405"/>
      <c r="C473" s="398">
        <f t="shared" si="170"/>
        <v>4</v>
      </c>
      <c r="D473" s="423"/>
      <c r="E473" s="480"/>
      <c r="F473" s="480"/>
      <c r="G473" s="423"/>
      <c r="H473" s="428"/>
      <c r="I473" s="444"/>
      <c r="J473" s="450" t="s">
        <v>624</v>
      </c>
      <c r="K473" s="450"/>
      <c r="L473" s="428"/>
      <c r="M473" s="428"/>
      <c r="N473" s="445">
        <v>0</v>
      </c>
      <c r="O473" s="823">
        <f t="shared" si="174"/>
        <v>0</v>
      </c>
      <c r="P473" s="824">
        <f t="shared" si="175"/>
        <v>0</v>
      </c>
      <c r="Q473" s="823">
        <f t="shared" si="176"/>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25">
      <c r="A474" s="396"/>
      <c r="B474" s="405"/>
      <c r="C474" s="398">
        <f t="shared" si="170"/>
        <v>4</v>
      </c>
      <c r="D474" s="423"/>
      <c r="E474" s="480"/>
      <c r="F474" s="480"/>
      <c r="G474" s="423"/>
      <c r="H474" s="444"/>
      <c r="I474" s="444">
        <v>1</v>
      </c>
      <c r="J474" s="450" t="s">
        <v>964</v>
      </c>
      <c r="K474" s="450"/>
      <c r="L474" s="428"/>
      <c r="M474" s="428"/>
      <c r="N474" s="428">
        <v>0</v>
      </c>
      <c r="O474" s="428">
        <v>0</v>
      </c>
      <c r="P474" s="428">
        <v>0</v>
      </c>
      <c r="Q474" s="428">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25">
      <c r="A475" s="396"/>
      <c r="B475" s="405"/>
      <c r="C475" s="398">
        <f t="shared" si="170"/>
        <v>4</v>
      </c>
      <c r="D475" s="423"/>
      <c r="E475" s="480"/>
      <c r="F475" s="480"/>
      <c r="G475" s="423"/>
      <c r="H475" s="428"/>
      <c r="I475" s="444"/>
      <c r="J475" s="450" t="s">
        <v>965</v>
      </c>
      <c r="K475" s="450"/>
      <c r="L475" s="428"/>
      <c r="M475" s="428"/>
      <c r="N475" s="445">
        <v>1</v>
      </c>
      <c r="O475" s="823">
        <f t="shared" ref="O475" si="177">IF(N475=0,0,N475+72)</f>
        <v>73</v>
      </c>
      <c r="P475" s="824">
        <f t="shared" ref="P475" si="178">O475</f>
        <v>73</v>
      </c>
      <c r="Q475" s="823">
        <f t="shared" ref="Q475" si="179">IF(P475=0,0,P475+72)</f>
        <v>145</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25">
      <c r="A476" s="396"/>
      <c r="B476" s="405"/>
      <c r="C476" s="398">
        <f t="shared" si="170"/>
        <v>4</v>
      </c>
      <c r="D476" s="423"/>
      <c r="E476" s="480"/>
      <c r="F476" s="480"/>
      <c r="G476" s="423"/>
      <c r="H476" s="428"/>
      <c r="I476" s="444"/>
      <c r="J476" s="450" t="s">
        <v>155</v>
      </c>
      <c r="K476" s="450"/>
      <c r="L476" s="428"/>
      <c r="M476" s="428"/>
      <c r="N476" s="445">
        <v>2</v>
      </c>
      <c r="O476" s="823">
        <f t="shared" ref="O476:O481" si="180">IF(N476=0,0,N476+72)</f>
        <v>74</v>
      </c>
      <c r="P476" s="824">
        <f t="shared" ref="P476:P481" si="181">O476</f>
        <v>74</v>
      </c>
      <c r="Q476" s="823">
        <f t="shared" ref="Q476:Q481" si="182">IF(P476=0,0,P476+72)</f>
        <v>146</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25">
      <c r="A477" s="396"/>
      <c r="B477" s="405"/>
      <c r="C477" s="398">
        <f t="shared" si="170"/>
        <v>4</v>
      </c>
      <c r="D477" s="423"/>
      <c r="E477" s="480"/>
      <c r="F477" s="480"/>
      <c r="G477" s="423"/>
      <c r="H477" s="428"/>
      <c r="I477" s="444"/>
      <c r="J477" s="450" t="s">
        <v>648</v>
      </c>
      <c r="K477" s="450"/>
      <c r="L477" s="428"/>
      <c r="M477" s="428"/>
      <c r="N477" s="445">
        <v>3</v>
      </c>
      <c r="O477" s="823">
        <f t="shared" si="180"/>
        <v>75</v>
      </c>
      <c r="P477" s="824">
        <f t="shared" si="181"/>
        <v>75</v>
      </c>
      <c r="Q477" s="823">
        <f t="shared" si="182"/>
        <v>147</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25">
      <c r="A478" s="396"/>
      <c r="B478" s="405"/>
      <c r="C478" s="398">
        <f t="shared" si="170"/>
        <v>4</v>
      </c>
      <c r="D478" s="423"/>
      <c r="E478" s="480"/>
      <c r="F478" s="480"/>
      <c r="G478" s="423"/>
      <c r="H478" s="428"/>
      <c r="I478" s="444"/>
      <c r="J478" s="450" t="s">
        <v>649</v>
      </c>
      <c r="K478" s="450"/>
      <c r="L478" s="428"/>
      <c r="M478" s="428"/>
      <c r="N478" s="445">
        <v>3</v>
      </c>
      <c r="O478" s="823">
        <f t="shared" si="180"/>
        <v>75</v>
      </c>
      <c r="P478" s="824">
        <f t="shared" si="181"/>
        <v>75</v>
      </c>
      <c r="Q478" s="823">
        <f t="shared" si="182"/>
        <v>147</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25">
      <c r="A479" s="396"/>
      <c r="B479" s="405"/>
      <c r="C479" s="398">
        <f t="shared" si="170"/>
        <v>4</v>
      </c>
      <c r="D479" s="423"/>
      <c r="E479" s="480"/>
      <c r="F479" s="480"/>
      <c r="G479" s="423"/>
      <c r="H479" s="428"/>
      <c r="I479" s="444"/>
      <c r="J479" s="450" t="s">
        <v>650</v>
      </c>
      <c r="K479" s="450"/>
      <c r="L479" s="428"/>
      <c r="M479" s="428"/>
      <c r="N479" s="445">
        <v>3</v>
      </c>
      <c r="O479" s="823">
        <f t="shared" si="180"/>
        <v>75</v>
      </c>
      <c r="P479" s="824">
        <f t="shared" si="181"/>
        <v>75</v>
      </c>
      <c r="Q479" s="823">
        <f t="shared" si="182"/>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25">
      <c r="A480" s="396"/>
      <c r="B480" s="405"/>
      <c r="C480" s="398">
        <f t="shared" si="170"/>
        <v>4</v>
      </c>
      <c r="D480" s="423"/>
      <c r="E480" s="480"/>
      <c r="F480" s="480"/>
      <c r="G480" s="423"/>
      <c r="H480" s="428"/>
      <c r="I480" s="444"/>
      <c r="J480" s="450" t="s">
        <v>651</v>
      </c>
      <c r="K480" s="450"/>
      <c r="L480" s="428"/>
      <c r="M480" s="428"/>
      <c r="N480" s="445">
        <v>3</v>
      </c>
      <c r="O480" s="823">
        <f t="shared" si="180"/>
        <v>75</v>
      </c>
      <c r="P480" s="824">
        <f t="shared" si="181"/>
        <v>75</v>
      </c>
      <c r="Q480" s="823">
        <f t="shared" si="182"/>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25">
      <c r="A481" s="396"/>
      <c r="B481" s="405"/>
      <c r="C481" s="398">
        <f t="shared" si="170"/>
        <v>4</v>
      </c>
      <c r="D481" s="423"/>
      <c r="E481" s="480"/>
      <c r="F481" s="480"/>
      <c r="G481" s="423"/>
      <c r="H481" s="428"/>
      <c r="I481" s="444"/>
      <c r="J481" s="450" t="s">
        <v>624</v>
      </c>
      <c r="K481" s="450"/>
      <c r="L481" s="428"/>
      <c r="M481" s="428"/>
      <c r="N481" s="445">
        <v>3</v>
      </c>
      <c r="O481" s="823">
        <f t="shared" si="180"/>
        <v>75</v>
      </c>
      <c r="P481" s="824">
        <f t="shared" si="181"/>
        <v>75</v>
      </c>
      <c r="Q481" s="823">
        <f t="shared" si="182"/>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25">
      <c r="A482" s="396"/>
      <c r="B482" s="405"/>
      <c r="C482" s="398">
        <f t="shared" si="170"/>
        <v>4</v>
      </c>
      <c r="D482" s="423"/>
      <c r="E482" s="480"/>
      <c r="F482" s="480"/>
      <c r="G482" s="423"/>
      <c r="H482" s="444"/>
      <c r="I482" s="444">
        <v>2</v>
      </c>
      <c r="J482" s="450" t="s">
        <v>964</v>
      </c>
      <c r="K482" s="450"/>
      <c r="L482" s="428"/>
      <c r="M482" s="428"/>
      <c r="N482" s="428">
        <v>0</v>
      </c>
      <c r="O482" s="428">
        <v>0</v>
      </c>
      <c r="P482" s="428">
        <v>0</v>
      </c>
      <c r="Q482" s="428">
        <v>0</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25">
      <c r="A483" s="396"/>
      <c r="B483" s="405"/>
      <c r="C483" s="398">
        <f t="shared" si="170"/>
        <v>4</v>
      </c>
      <c r="D483" s="423"/>
      <c r="E483" s="480"/>
      <c r="F483" s="480"/>
      <c r="G483" s="423"/>
      <c r="H483" s="428"/>
      <c r="I483" s="444"/>
      <c r="J483" s="450" t="s">
        <v>965</v>
      </c>
      <c r="K483" s="450"/>
      <c r="L483" s="428"/>
      <c r="M483" s="428"/>
      <c r="N483" s="445">
        <v>1</v>
      </c>
      <c r="O483" s="823">
        <f t="shared" ref="O483" si="183">IF(N483=0,0,N483+72)</f>
        <v>73</v>
      </c>
      <c r="P483" s="824">
        <f t="shared" ref="P483" si="184">O483</f>
        <v>73</v>
      </c>
      <c r="Q483" s="823">
        <f t="shared" ref="Q483" si="185">IF(P483=0,0,P483+72)</f>
        <v>145</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25">
      <c r="A484" s="396"/>
      <c r="B484" s="405"/>
      <c r="C484" s="398">
        <f t="shared" si="170"/>
        <v>4</v>
      </c>
      <c r="D484" s="423"/>
      <c r="E484" s="480"/>
      <c r="F484" s="480"/>
      <c r="G484" s="423"/>
      <c r="H484" s="428"/>
      <c r="I484" s="444"/>
      <c r="J484" s="450" t="s">
        <v>155</v>
      </c>
      <c r="K484" s="450"/>
      <c r="L484" s="428"/>
      <c r="M484" s="428"/>
      <c r="N484" s="445">
        <v>4</v>
      </c>
      <c r="O484" s="823">
        <f t="shared" ref="O484:O489" si="186">IF(N484=0,0,N484+72)</f>
        <v>76</v>
      </c>
      <c r="P484" s="824">
        <f t="shared" ref="P484:P489" si="187">O484</f>
        <v>76</v>
      </c>
      <c r="Q484" s="823">
        <f t="shared" ref="Q484:Q489" si="188">IF(P484=0,0,P484+72)</f>
        <v>148</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25">
      <c r="A485" s="396"/>
      <c r="B485" s="405"/>
      <c r="C485" s="398">
        <f t="shared" si="170"/>
        <v>4</v>
      </c>
      <c r="D485" s="423"/>
      <c r="E485" s="480"/>
      <c r="F485" s="480"/>
      <c r="G485" s="423"/>
      <c r="H485" s="428"/>
      <c r="I485" s="444"/>
      <c r="J485" s="450" t="s">
        <v>648</v>
      </c>
      <c r="K485" s="450"/>
      <c r="L485" s="428"/>
      <c r="M485" s="428"/>
      <c r="N485" s="445">
        <v>5</v>
      </c>
      <c r="O485" s="823">
        <f t="shared" si="186"/>
        <v>77</v>
      </c>
      <c r="P485" s="824">
        <f t="shared" si="187"/>
        <v>77</v>
      </c>
      <c r="Q485" s="823">
        <f t="shared" si="188"/>
        <v>149</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25">
      <c r="A486" s="396"/>
      <c r="B486" s="405"/>
      <c r="C486" s="398">
        <f t="shared" si="170"/>
        <v>4</v>
      </c>
      <c r="D486" s="423"/>
      <c r="E486" s="480"/>
      <c r="F486" s="480"/>
      <c r="G486" s="423"/>
      <c r="H486" s="428"/>
      <c r="I486" s="444"/>
      <c r="J486" s="450" t="s">
        <v>649</v>
      </c>
      <c r="K486" s="450"/>
      <c r="L486" s="428"/>
      <c r="M486" s="428"/>
      <c r="N486" s="445">
        <v>5</v>
      </c>
      <c r="O486" s="823">
        <f t="shared" si="186"/>
        <v>77</v>
      </c>
      <c r="P486" s="824">
        <f t="shared" si="187"/>
        <v>77</v>
      </c>
      <c r="Q486" s="823">
        <f t="shared" si="188"/>
        <v>149</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25">
      <c r="A487" s="396"/>
      <c r="B487" s="405"/>
      <c r="C487" s="398">
        <f t="shared" si="170"/>
        <v>4</v>
      </c>
      <c r="D487" s="423"/>
      <c r="E487" s="480"/>
      <c r="F487" s="480"/>
      <c r="G487" s="423"/>
      <c r="H487" s="428"/>
      <c r="I487" s="444"/>
      <c r="J487" s="450" t="s">
        <v>650</v>
      </c>
      <c r="K487" s="450"/>
      <c r="L487" s="428"/>
      <c r="M487" s="428"/>
      <c r="N487" s="445">
        <v>6</v>
      </c>
      <c r="O487" s="823">
        <f t="shared" si="186"/>
        <v>78</v>
      </c>
      <c r="P487" s="824">
        <f t="shared" si="187"/>
        <v>78</v>
      </c>
      <c r="Q487" s="823">
        <f t="shared" si="188"/>
        <v>150</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25">
      <c r="A488" s="396"/>
      <c r="B488" s="405"/>
      <c r="C488" s="398">
        <f t="shared" si="170"/>
        <v>4</v>
      </c>
      <c r="D488" s="423"/>
      <c r="E488" s="480"/>
      <c r="F488" s="480"/>
      <c r="G488" s="423"/>
      <c r="H488" s="428"/>
      <c r="I488" s="444"/>
      <c r="J488" s="450" t="s">
        <v>651</v>
      </c>
      <c r="K488" s="450"/>
      <c r="L488" s="428"/>
      <c r="M488" s="428"/>
      <c r="N488" s="445">
        <v>6</v>
      </c>
      <c r="O488" s="823">
        <f t="shared" si="186"/>
        <v>78</v>
      </c>
      <c r="P488" s="824">
        <f t="shared" si="187"/>
        <v>78</v>
      </c>
      <c r="Q488" s="823">
        <f t="shared" si="188"/>
        <v>150</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25">
      <c r="A489" s="396"/>
      <c r="B489" s="405"/>
      <c r="C489" s="398">
        <f t="shared" si="170"/>
        <v>4</v>
      </c>
      <c r="D489" s="423"/>
      <c r="E489" s="480"/>
      <c r="F489" s="480"/>
      <c r="G489" s="423"/>
      <c r="H489" s="428"/>
      <c r="I489" s="444"/>
      <c r="J489" s="450" t="s">
        <v>624</v>
      </c>
      <c r="K489" s="450"/>
      <c r="L489" s="428"/>
      <c r="M489" s="428"/>
      <c r="N489" s="445">
        <v>6</v>
      </c>
      <c r="O489" s="823">
        <f t="shared" si="186"/>
        <v>78</v>
      </c>
      <c r="P489" s="824">
        <f t="shared" si="187"/>
        <v>78</v>
      </c>
      <c r="Q489" s="823">
        <f t="shared" si="188"/>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25">
      <c r="A490" s="396"/>
      <c r="B490" s="405"/>
      <c r="C490" s="398">
        <f t="shared" si="170"/>
        <v>4</v>
      </c>
      <c r="D490" s="423"/>
      <c r="E490" s="480"/>
      <c r="F490" s="480"/>
      <c r="G490" s="423"/>
      <c r="H490" s="444"/>
      <c r="I490" s="444">
        <v>3</v>
      </c>
      <c r="J490" s="450" t="s">
        <v>964</v>
      </c>
      <c r="K490" s="450"/>
      <c r="L490" s="428"/>
      <c r="M490" s="428"/>
      <c r="N490" s="428">
        <v>0</v>
      </c>
      <c r="O490" s="428">
        <v>0</v>
      </c>
      <c r="P490" s="428">
        <v>0</v>
      </c>
      <c r="Q490" s="428">
        <v>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25">
      <c r="A491" s="396"/>
      <c r="B491" s="405"/>
      <c r="C491" s="398">
        <f t="shared" si="170"/>
        <v>4</v>
      </c>
      <c r="D491" s="423"/>
      <c r="E491" s="480"/>
      <c r="F491" s="480"/>
      <c r="G491" s="423"/>
      <c r="H491" s="428"/>
      <c r="I491" s="444"/>
      <c r="J491" s="450" t="s">
        <v>965</v>
      </c>
      <c r="K491" s="450"/>
      <c r="L491" s="428"/>
      <c r="M491" s="428"/>
      <c r="N491" s="445">
        <v>1</v>
      </c>
      <c r="O491" s="823">
        <f t="shared" ref="O491" si="189">IF(N491=0,0,N491+72)</f>
        <v>73</v>
      </c>
      <c r="P491" s="824">
        <f t="shared" ref="P491" si="190">O491</f>
        <v>73</v>
      </c>
      <c r="Q491" s="823">
        <f t="shared" ref="Q491" si="191">IF(P491=0,0,P491+72)</f>
        <v>145</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25">
      <c r="A492" s="396"/>
      <c r="B492" s="405"/>
      <c r="C492" s="398">
        <f t="shared" si="170"/>
        <v>4</v>
      </c>
      <c r="D492" s="423"/>
      <c r="E492" s="480"/>
      <c r="F492" s="480"/>
      <c r="G492" s="423"/>
      <c r="H492" s="428"/>
      <c r="I492" s="444"/>
      <c r="J492" s="450" t="s">
        <v>155</v>
      </c>
      <c r="K492" s="450"/>
      <c r="L492" s="428"/>
      <c r="M492" s="428"/>
      <c r="N492" s="445">
        <v>7</v>
      </c>
      <c r="O492" s="823">
        <f t="shared" ref="O492:O497" si="192">IF(N492=0,0,N492+72)</f>
        <v>79</v>
      </c>
      <c r="P492" s="824">
        <f t="shared" ref="P492:P497" si="193">O492</f>
        <v>79</v>
      </c>
      <c r="Q492" s="823">
        <f t="shared" ref="Q492:Q497" si="194">IF(P492=0,0,P492+72)</f>
        <v>151</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25">
      <c r="A493" s="396"/>
      <c r="B493" s="405"/>
      <c r="C493" s="398">
        <f t="shared" si="170"/>
        <v>4</v>
      </c>
      <c r="D493" s="423"/>
      <c r="E493" s="480"/>
      <c r="F493" s="480"/>
      <c r="G493" s="423"/>
      <c r="H493" s="428"/>
      <c r="I493" s="444"/>
      <c r="J493" s="450" t="s">
        <v>648</v>
      </c>
      <c r="K493" s="450"/>
      <c r="L493" s="428"/>
      <c r="M493" s="428"/>
      <c r="N493" s="445">
        <v>8</v>
      </c>
      <c r="O493" s="823">
        <f t="shared" si="192"/>
        <v>80</v>
      </c>
      <c r="P493" s="824">
        <f t="shared" si="193"/>
        <v>80</v>
      </c>
      <c r="Q493" s="823">
        <f t="shared" si="194"/>
        <v>152</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25">
      <c r="A494" s="396"/>
      <c r="B494" s="405"/>
      <c r="C494" s="398">
        <f t="shared" si="170"/>
        <v>4</v>
      </c>
      <c r="D494" s="423"/>
      <c r="E494" s="480"/>
      <c r="F494" s="480"/>
      <c r="G494" s="423"/>
      <c r="H494" s="428"/>
      <c r="I494" s="444"/>
      <c r="J494" s="450" t="s">
        <v>649</v>
      </c>
      <c r="K494" s="450"/>
      <c r="L494" s="428"/>
      <c r="M494" s="428"/>
      <c r="N494" s="445">
        <v>8</v>
      </c>
      <c r="O494" s="823">
        <f t="shared" si="192"/>
        <v>80</v>
      </c>
      <c r="P494" s="824">
        <f t="shared" si="193"/>
        <v>80</v>
      </c>
      <c r="Q494" s="823">
        <f t="shared" si="194"/>
        <v>152</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25">
      <c r="A495" s="396"/>
      <c r="B495" s="405"/>
      <c r="C495" s="398">
        <f t="shared" si="170"/>
        <v>4</v>
      </c>
      <c r="D495" s="423"/>
      <c r="E495" s="480"/>
      <c r="F495" s="480"/>
      <c r="G495" s="423"/>
      <c r="H495" s="428"/>
      <c r="I495" s="444"/>
      <c r="J495" s="450" t="s">
        <v>650</v>
      </c>
      <c r="K495" s="450"/>
      <c r="L495" s="428"/>
      <c r="M495" s="428"/>
      <c r="N495" s="445">
        <v>9</v>
      </c>
      <c r="O495" s="823">
        <f t="shared" si="192"/>
        <v>81</v>
      </c>
      <c r="P495" s="824">
        <f t="shared" si="193"/>
        <v>81</v>
      </c>
      <c r="Q495" s="823">
        <f t="shared" si="194"/>
        <v>153</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25">
      <c r="A496" s="396"/>
      <c r="B496" s="405"/>
      <c r="C496" s="398">
        <f t="shared" si="170"/>
        <v>4</v>
      </c>
      <c r="D496" s="423"/>
      <c r="E496" s="480"/>
      <c r="F496" s="480"/>
      <c r="G496" s="423"/>
      <c r="H496" s="428"/>
      <c r="I496" s="444"/>
      <c r="J496" s="450" t="s">
        <v>651</v>
      </c>
      <c r="K496" s="450"/>
      <c r="L496" s="428"/>
      <c r="M496" s="428"/>
      <c r="N496" s="445">
        <v>9</v>
      </c>
      <c r="O496" s="823">
        <f t="shared" si="192"/>
        <v>81</v>
      </c>
      <c r="P496" s="824">
        <f t="shared" si="193"/>
        <v>81</v>
      </c>
      <c r="Q496" s="823">
        <f t="shared" si="194"/>
        <v>153</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25">
      <c r="A497" s="396"/>
      <c r="B497" s="405"/>
      <c r="C497" s="398">
        <f t="shared" si="170"/>
        <v>4</v>
      </c>
      <c r="D497" s="423"/>
      <c r="E497" s="480"/>
      <c r="F497" s="480"/>
      <c r="G497" s="423"/>
      <c r="H497" s="428"/>
      <c r="I497" s="444"/>
      <c r="J497" s="450" t="s">
        <v>624</v>
      </c>
      <c r="K497" s="450"/>
      <c r="L497" s="428"/>
      <c r="M497" s="428"/>
      <c r="N497" s="445">
        <v>10</v>
      </c>
      <c r="O497" s="823">
        <f t="shared" si="192"/>
        <v>82</v>
      </c>
      <c r="P497" s="824">
        <f t="shared" si="193"/>
        <v>82</v>
      </c>
      <c r="Q497" s="823">
        <f t="shared" si="194"/>
        <v>154</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25">
      <c r="A498" s="396"/>
      <c r="B498" s="405"/>
      <c r="C498" s="398">
        <f t="shared" si="170"/>
        <v>4</v>
      </c>
      <c r="D498" s="423"/>
      <c r="E498" s="480"/>
      <c r="F498" s="480"/>
      <c r="G498" s="423"/>
      <c r="H498" s="444"/>
      <c r="I498" s="444">
        <v>4</v>
      </c>
      <c r="J498" s="450" t="s">
        <v>964</v>
      </c>
      <c r="K498" s="450"/>
      <c r="L498" s="428"/>
      <c r="M498" s="428"/>
      <c r="N498" s="428">
        <v>0</v>
      </c>
      <c r="O498" s="428">
        <v>0</v>
      </c>
      <c r="P498" s="428">
        <v>0</v>
      </c>
      <c r="Q498" s="428">
        <v>0</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25">
      <c r="A499" s="396"/>
      <c r="B499" s="405"/>
      <c r="C499" s="398">
        <f t="shared" si="170"/>
        <v>4</v>
      </c>
      <c r="D499" s="423"/>
      <c r="E499" s="480"/>
      <c r="F499" s="480"/>
      <c r="G499" s="423"/>
      <c r="H499" s="428"/>
      <c r="I499" s="444"/>
      <c r="J499" s="450" t="s">
        <v>965</v>
      </c>
      <c r="K499" s="450"/>
      <c r="L499" s="428"/>
      <c r="M499" s="428"/>
      <c r="N499" s="445">
        <v>1</v>
      </c>
      <c r="O499" s="823">
        <f t="shared" ref="O499" si="195">IF(N499=0,0,N499+72)</f>
        <v>73</v>
      </c>
      <c r="P499" s="824">
        <f t="shared" ref="P499" si="196">O499</f>
        <v>73</v>
      </c>
      <c r="Q499" s="823">
        <f t="shared" ref="Q499" si="197">IF(P499=0,0,P499+72)</f>
        <v>145</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25">
      <c r="A500" s="396"/>
      <c r="B500" s="405"/>
      <c r="C500" s="398">
        <f t="shared" si="170"/>
        <v>4</v>
      </c>
      <c r="D500" s="423"/>
      <c r="E500" s="480"/>
      <c r="F500" s="480"/>
      <c r="G500" s="423"/>
      <c r="H500" s="428"/>
      <c r="I500" s="444"/>
      <c r="J500" s="450" t="s">
        <v>155</v>
      </c>
      <c r="K500" s="450"/>
      <c r="L500" s="428"/>
      <c r="M500" s="428"/>
      <c r="N500" s="445">
        <v>11</v>
      </c>
      <c r="O500" s="823">
        <f t="shared" ref="O500:O505" si="198">IF(N500=0,0,N500+72)</f>
        <v>83</v>
      </c>
      <c r="P500" s="824">
        <f t="shared" ref="P500:P505" si="199">O500</f>
        <v>83</v>
      </c>
      <c r="Q500" s="823">
        <f t="shared" ref="Q500:Q505" si="200">IF(P500=0,0,P500+72)</f>
        <v>155</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25">
      <c r="A501" s="396"/>
      <c r="B501" s="405"/>
      <c r="C501" s="398">
        <f t="shared" si="170"/>
        <v>4</v>
      </c>
      <c r="D501" s="423"/>
      <c r="E501" s="480"/>
      <c r="F501" s="480"/>
      <c r="G501" s="423"/>
      <c r="H501" s="428"/>
      <c r="I501" s="444"/>
      <c r="J501" s="450" t="s">
        <v>648</v>
      </c>
      <c r="K501" s="450"/>
      <c r="L501" s="428"/>
      <c r="M501" s="428"/>
      <c r="N501" s="445">
        <v>12</v>
      </c>
      <c r="O501" s="823">
        <f t="shared" si="198"/>
        <v>84</v>
      </c>
      <c r="P501" s="824">
        <f t="shared" si="199"/>
        <v>84</v>
      </c>
      <c r="Q501" s="823">
        <f t="shared" si="200"/>
        <v>156</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25">
      <c r="A502" s="396"/>
      <c r="B502" s="405"/>
      <c r="C502" s="398">
        <f t="shared" si="170"/>
        <v>4</v>
      </c>
      <c r="D502" s="423"/>
      <c r="E502" s="480"/>
      <c r="F502" s="480"/>
      <c r="G502" s="423"/>
      <c r="H502" s="428"/>
      <c r="I502" s="444"/>
      <c r="J502" s="450" t="s">
        <v>649</v>
      </c>
      <c r="K502" s="450"/>
      <c r="L502" s="428"/>
      <c r="M502" s="428"/>
      <c r="N502" s="445">
        <v>12</v>
      </c>
      <c r="O502" s="823">
        <f t="shared" si="198"/>
        <v>84</v>
      </c>
      <c r="P502" s="824">
        <f t="shared" si="199"/>
        <v>84</v>
      </c>
      <c r="Q502" s="823">
        <f t="shared" si="200"/>
        <v>156</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25">
      <c r="A503" s="396"/>
      <c r="B503" s="405"/>
      <c r="C503" s="398">
        <f t="shared" si="170"/>
        <v>4</v>
      </c>
      <c r="D503" s="423"/>
      <c r="E503" s="480"/>
      <c r="F503" s="480"/>
      <c r="G503" s="423"/>
      <c r="H503" s="428"/>
      <c r="I503" s="444"/>
      <c r="J503" s="450" t="s">
        <v>650</v>
      </c>
      <c r="K503" s="450"/>
      <c r="L503" s="428"/>
      <c r="M503" s="428"/>
      <c r="N503" s="445">
        <v>13</v>
      </c>
      <c r="O503" s="823">
        <f t="shared" si="198"/>
        <v>85</v>
      </c>
      <c r="P503" s="824">
        <f t="shared" si="199"/>
        <v>85</v>
      </c>
      <c r="Q503" s="823">
        <f t="shared" si="200"/>
        <v>157</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25">
      <c r="A504" s="396"/>
      <c r="B504" s="405"/>
      <c r="C504" s="398">
        <f t="shared" si="170"/>
        <v>4</v>
      </c>
      <c r="D504" s="423"/>
      <c r="E504" s="480"/>
      <c r="F504" s="480"/>
      <c r="G504" s="423"/>
      <c r="H504" s="428"/>
      <c r="I504" s="444"/>
      <c r="J504" s="450" t="s">
        <v>651</v>
      </c>
      <c r="K504" s="450"/>
      <c r="L504" s="428"/>
      <c r="M504" s="428"/>
      <c r="N504" s="445">
        <v>13</v>
      </c>
      <c r="O504" s="823">
        <f t="shared" si="198"/>
        <v>85</v>
      </c>
      <c r="P504" s="824">
        <f t="shared" si="199"/>
        <v>85</v>
      </c>
      <c r="Q504" s="823">
        <f t="shared" si="200"/>
        <v>157</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collapsed="1" x14ac:dyDescent="0.25">
      <c r="A505" s="396"/>
      <c r="B505" s="405"/>
      <c r="C505" s="398">
        <f t="shared" si="170"/>
        <v>4</v>
      </c>
      <c r="D505" s="423"/>
      <c r="E505" s="480"/>
      <c r="F505" s="480"/>
      <c r="G505" s="423"/>
      <c r="H505" s="428"/>
      <c r="I505" s="444"/>
      <c r="J505" s="450" t="s">
        <v>624</v>
      </c>
      <c r="K505" s="450"/>
      <c r="L505" s="428"/>
      <c r="M505" s="428"/>
      <c r="N505" s="445">
        <v>14</v>
      </c>
      <c r="O505" s="823">
        <f t="shared" si="198"/>
        <v>86</v>
      </c>
      <c r="P505" s="824">
        <f t="shared" si="199"/>
        <v>86</v>
      </c>
      <c r="Q505" s="823">
        <f t="shared" si="200"/>
        <v>158</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4" x14ac:dyDescent="0.25">
      <c r="A506" s="396"/>
      <c r="B506" s="405"/>
      <c r="C506" s="398">
        <f>INT($C$241)+4</f>
        <v>5</v>
      </c>
      <c r="D506" s="423"/>
      <c r="E506" s="480"/>
      <c r="F506" s="480"/>
      <c r="G506" s="423"/>
      <c r="H506" s="444" t="str">
        <f>H$261</f>
        <v>Win</v>
      </c>
      <c r="I506" s="444">
        <v>0</v>
      </c>
      <c r="J506" s="450" t="s">
        <v>642</v>
      </c>
      <c r="K506" s="450"/>
      <c r="L506" s="428"/>
      <c r="M506" s="428"/>
      <c r="N506" s="428">
        <v>0</v>
      </c>
      <c r="O506" s="428">
        <v>0</v>
      </c>
      <c r="P506" s="428">
        <v>0</v>
      </c>
      <c r="Q506" s="428">
        <v>0</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3" collapsed="1" x14ac:dyDescent="0.25">
      <c r="A507" s="396"/>
      <c r="B507" s="405"/>
      <c r="C507" s="398">
        <f t="shared" si="170"/>
        <v>4</v>
      </c>
      <c r="D507" s="423"/>
      <c r="E507" s="480"/>
      <c r="F507" s="480"/>
      <c r="G507" s="423"/>
      <c r="H507" s="428"/>
      <c r="I507" s="444"/>
      <c r="J507" s="450" t="s">
        <v>965</v>
      </c>
      <c r="K507" s="450"/>
      <c r="L507" s="428"/>
      <c r="M507" s="428"/>
      <c r="N507" s="826">
        <f t="shared" ref="N507:N513" si="201">IF(N467=0,0,N467+24)</f>
        <v>25</v>
      </c>
      <c r="O507" s="823">
        <f t="shared" ref="O507" si="202">IF(N507=0,0,N507+72)</f>
        <v>97</v>
      </c>
      <c r="P507" s="824">
        <f t="shared" ref="P507" si="203">O507</f>
        <v>97</v>
      </c>
      <c r="Q507" s="823">
        <f t="shared" ref="Q507" si="204">IF(P507=0,0,P507+72)</f>
        <v>169</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4" x14ac:dyDescent="0.25">
      <c r="A508" s="396"/>
      <c r="B508" s="405"/>
      <c r="C508" s="398">
        <f t="shared" ref="C508:C580" si="205">INT($C$241)+4</f>
        <v>5</v>
      </c>
      <c r="D508" s="423"/>
      <c r="E508" s="480"/>
      <c r="F508" s="480"/>
      <c r="G508" s="423"/>
      <c r="H508" s="428"/>
      <c r="I508" s="444"/>
      <c r="J508" s="450" t="s">
        <v>155</v>
      </c>
      <c r="K508" s="450"/>
      <c r="L508" s="428"/>
      <c r="M508" s="428"/>
      <c r="N508" s="826">
        <f t="shared" si="201"/>
        <v>0</v>
      </c>
      <c r="O508" s="823">
        <f t="shared" ref="O508:O513" si="206">IF(N508=0,0,N508+72)</f>
        <v>0</v>
      </c>
      <c r="P508" s="824">
        <f t="shared" ref="P508:P513" si="207">O508</f>
        <v>0</v>
      </c>
      <c r="Q508" s="823">
        <f t="shared" ref="Q508:Q513" si="208">IF(P508=0,0,P508+72)</f>
        <v>0</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4" x14ac:dyDescent="0.25">
      <c r="A509" s="396"/>
      <c r="B509" s="405"/>
      <c r="C509" s="398">
        <f t="shared" si="205"/>
        <v>5</v>
      </c>
      <c r="D509" s="423"/>
      <c r="E509" s="480"/>
      <c r="F509" s="480"/>
      <c r="G509" s="423"/>
      <c r="H509" s="428"/>
      <c r="I509" s="444"/>
      <c r="J509" s="450" t="s">
        <v>648</v>
      </c>
      <c r="K509" s="450"/>
      <c r="L509" s="428"/>
      <c r="M509" s="428"/>
      <c r="N509" s="826">
        <f t="shared" si="201"/>
        <v>0</v>
      </c>
      <c r="O509" s="823">
        <f t="shared" si="206"/>
        <v>0</v>
      </c>
      <c r="P509" s="824">
        <f t="shared" si="207"/>
        <v>0</v>
      </c>
      <c r="Q509" s="823">
        <f t="shared" si="208"/>
        <v>0</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25">
      <c r="A510" s="396"/>
      <c r="B510" s="405"/>
      <c r="C510" s="398">
        <f t="shared" si="205"/>
        <v>5</v>
      </c>
      <c r="D510" s="423"/>
      <c r="E510" s="480"/>
      <c r="F510" s="480"/>
      <c r="G510" s="423"/>
      <c r="H510" s="428"/>
      <c r="I510" s="444"/>
      <c r="J510" s="450" t="s">
        <v>649</v>
      </c>
      <c r="K510" s="450"/>
      <c r="L510" s="428"/>
      <c r="M510" s="428"/>
      <c r="N510" s="826">
        <f t="shared" si="201"/>
        <v>0</v>
      </c>
      <c r="O510" s="823">
        <f t="shared" si="206"/>
        <v>0</v>
      </c>
      <c r="P510" s="824">
        <f t="shared" si="207"/>
        <v>0</v>
      </c>
      <c r="Q510" s="823">
        <f t="shared" si="208"/>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25">
      <c r="A511" s="396"/>
      <c r="B511" s="405"/>
      <c r="C511" s="398">
        <f t="shared" si="205"/>
        <v>5</v>
      </c>
      <c r="D511" s="423"/>
      <c r="E511" s="480"/>
      <c r="F511" s="480"/>
      <c r="G511" s="423"/>
      <c r="H511" s="428"/>
      <c r="I511" s="444"/>
      <c r="J511" s="450" t="s">
        <v>650</v>
      </c>
      <c r="K511" s="450"/>
      <c r="L511" s="428"/>
      <c r="M511" s="428"/>
      <c r="N511" s="826">
        <f t="shared" si="201"/>
        <v>0</v>
      </c>
      <c r="O511" s="823">
        <f t="shared" si="206"/>
        <v>0</v>
      </c>
      <c r="P511" s="824">
        <f t="shared" si="207"/>
        <v>0</v>
      </c>
      <c r="Q511" s="823">
        <f t="shared" si="208"/>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25">
      <c r="A512" s="396"/>
      <c r="B512" s="405"/>
      <c r="C512" s="398">
        <f t="shared" si="205"/>
        <v>5</v>
      </c>
      <c r="D512" s="423"/>
      <c r="E512" s="480"/>
      <c r="F512" s="480"/>
      <c r="G512" s="423"/>
      <c r="H512" s="428"/>
      <c r="I512" s="444"/>
      <c r="J512" s="450" t="s">
        <v>651</v>
      </c>
      <c r="K512" s="450"/>
      <c r="L512" s="428"/>
      <c r="M512" s="428"/>
      <c r="N512" s="826">
        <f t="shared" si="201"/>
        <v>0</v>
      </c>
      <c r="O512" s="823">
        <f t="shared" si="206"/>
        <v>0</v>
      </c>
      <c r="P512" s="824">
        <f t="shared" si="207"/>
        <v>0</v>
      </c>
      <c r="Q512" s="823">
        <f t="shared" si="208"/>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25">
      <c r="A513" s="396"/>
      <c r="B513" s="405"/>
      <c r="C513" s="398">
        <f t="shared" si="205"/>
        <v>5</v>
      </c>
      <c r="D513" s="423"/>
      <c r="E513" s="480"/>
      <c r="F513" s="480"/>
      <c r="G513" s="423"/>
      <c r="H513" s="428"/>
      <c r="I513" s="444"/>
      <c r="J513" s="450" t="s">
        <v>624</v>
      </c>
      <c r="K513" s="450"/>
      <c r="L513" s="428"/>
      <c r="M513" s="428"/>
      <c r="N513" s="826">
        <f t="shared" si="201"/>
        <v>0</v>
      </c>
      <c r="O513" s="823">
        <f t="shared" si="206"/>
        <v>0</v>
      </c>
      <c r="P513" s="824">
        <f t="shared" si="207"/>
        <v>0</v>
      </c>
      <c r="Q513" s="823">
        <f t="shared" si="208"/>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25">
      <c r="A514" s="396"/>
      <c r="B514" s="405"/>
      <c r="C514" s="398">
        <f t="shared" si="205"/>
        <v>5</v>
      </c>
      <c r="D514" s="423"/>
      <c r="E514" s="480"/>
      <c r="F514" s="480"/>
      <c r="G514" s="423"/>
      <c r="H514" s="444"/>
      <c r="I514" s="444">
        <v>1</v>
      </c>
      <c r="J514" s="450" t="s">
        <v>642</v>
      </c>
      <c r="K514" s="450"/>
      <c r="L514" s="428"/>
      <c r="M514" s="428"/>
      <c r="N514" s="428">
        <v>0</v>
      </c>
      <c r="O514" s="428">
        <v>0</v>
      </c>
      <c r="P514" s="428">
        <v>0</v>
      </c>
      <c r="Q514" s="428">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3" collapsed="1" x14ac:dyDescent="0.25">
      <c r="A515" s="396"/>
      <c r="B515" s="405"/>
      <c r="C515" s="398">
        <f t="shared" ref="C515" si="209">INT($C$241)+3</f>
        <v>4</v>
      </c>
      <c r="D515" s="423"/>
      <c r="E515" s="480"/>
      <c r="F515" s="480"/>
      <c r="G515" s="423"/>
      <c r="H515" s="428"/>
      <c r="I515" s="444"/>
      <c r="J515" s="450" t="s">
        <v>965</v>
      </c>
      <c r="K515" s="450"/>
      <c r="L515" s="428"/>
      <c r="M515" s="428"/>
      <c r="N515" s="826">
        <f t="shared" ref="N515:N521" si="210">IF(N475=0,0,N475+24)</f>
        <v>25</v>
      </c>
      <c r="O515" s="823">
        <f t="shared" ref="O515" si="211">IF(N515=0,0,N515+72)</f>
        <v>97</v>
      </c>
      <c r="P515" s="824">
        <f t="shared" ref="P515" si="212">O515</f>
        <v>97</v>
      </c>
      <c r="Q515" s="823">
        <f t="shared" ref="Q515" si="213">IF(P515=0,0,P515+72)</f>
        <v>169</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4" x14ac:dyDescent="0.25">
      <c r="A516" s="396"/>
      <c r="B516" s="405"/>
      <c r="C516" s="398">
        <f t="shared" si="205"/>
        <v>5</v>
      </c>
      <c r="D516" s="423"/>
      <c r="E516" s="480"/>
      <c r="F516" s="480"/>
      <c r="G516" s="423"/>
      <c r="H516" s="428"/>
      <c r="I516" s="444"/>
      <c r="J516" s="450" t="s">
        <v>155</v>
      </c>
      <c r="K516" s="450"/>
      <c r="L516" s="428"/>
      <c r="M516" s="428"/>
      <c r="N516" s="826">
        <f t="shared" si="210"/>
        <v>26</v>
      </c>
      <c r="O516" s="823">
        <f t="shared" ref="O516:O521" si="214">IF(N516=0,0,N516+72)</f>
        <v>98</v>
      </c>
      <c r="P516" s="824">
        <f t="shared" ref="P516:P521" si="215">O516</f>
        <v>98</v>
      </c>
      <c r="Q516" s="823">
        <f t="shared" ref="Q516:Q521" si="216">IF(P516=0,0,P516+72)</f>
        <v>170</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4" x14ac:dyDescent="0.25">
      <c r="A517" s="396"/>
      <c r="B517" s="405"/>
      <c r="C517" s="398">
        <f t="shared" si="205"/>
        <v>5</v>
      </c>
      <c r="D517" s="423"/>
      <c r="E517" s="480"/>
      <c r="F517" s="480"/>
      <c r="G517" s="423"/>
      <c r="H517" s="428"/>
      <c r="I517" s="444"/>
      <c r="J517" s="450" t="s">
        <v>648</v>
      </c>
      <c r="K517" s="450"/>
      <c r="L517" s="428"/>
      <c r="M517" s="428"/>
      <c r="N517" s="826">
        <f t="shared" si="210"/>
        <v>27</v>
      </c>
      <c r="O517" s="823">
        <f t="shared" si="214"/>
        <v>99</v>
      </c>
      <c r="P517" s="824">
        <f t="shared" si="215"/>
        <v>99</v>
      </c>
      <c r="Q517" s="823">
        <f t="shared" si="216"/>
        <v>171</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25">
      <c r="A518" s="396"/>
      <c r="B518" s="405"/>
      <c r="C518" s="398">
        <f t="shared" si="205"/>
        <v>5</v>
      </c>
      <c r="D518" s="423"/>
      <c r="E518" s="480"/>
      <c r="F518" s="480"/>
      <c r="G518" s="423"/>
      <c r="H518" s="428"/>
      <c r="I518" s="444"/>
      <c r="J518" s="450" t="s">
        <v>649</v>
      </c>
      <c r="K518" s="450"/>
      <c r="L518" s="428"/>
      <c r="M518" s="428"/>
      <c r="N518" s="826">
        <f t="shared" si="210"/>
        <v>27</v>
      </c>
      <c r="O518" s="823">
        <f t="shared" si="214"/>
        <v>99</v>
      </c>
      <c r="P518" s="824">
        <f t="shared" si="215"/>
        <v>99</v>
      </c>
      <c r="Q518" s="823">
        <f t="shared" si="216"/>
        <v>171</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25">
      <c r="A519" s="396"/>
      <c r="B519" s="405"/>
      <c r="C519" s="398">
        <f t="shared" si="205"/>
        <v>5</v>
      </c>
      <c r="D519" s="423"/>
      <c r="E519" s="480"/>
      <c r="F519" s="480"/>
      <c r="G519" s="423"/>
      <c r="H519" s="428"/>
      <c r="I519" s="444"/>
      <c r="J519" s="450" t="s">
        <v>650</v>
      </c>
      <c r="K519" s="450"/>
      <c r="L519" s="428"/>
      <c r="M519" s="428"/>
      <c r="N519" s="826">
        <f t="shared" si="210"/>
        <v>27</v>
      </c>
      <c r="O519" s="823">
        <f t="shared" si="214"/>
        <v>99</v>
      </c>
      <c r="P519" s="824">
        <f t="shared" si="215"/>
        <v>99</v>
      </c>
      <c r="Q519" s="823">
        <f t="shared" si="216"/>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25">
      <c r="A520" s="396"/>
      <c r="B520" s="405"/>
      <c r="C520" s="398">
        <f t="shared" si="205"/>
        <v>5</v>
      </c>
      <c r="D520" s="423"/>
      <c r="E520" s="480"/>
      <c r="F520" s="480"/>
      <c r="G520" s="423"/>
      <c r="H520" s="428"/>
      <c r="I520" s="444"/>
      <c r="J520" s="450" t="s">
        <v>651</v>
      </c>
      <c r="K520" s="450"/>
      <c r="L520" s="428"/>
      <c r="M520" s="428"/>
      <c r="N520" s="826">
        <f t="shared" si="210"/>
        <v>27</v>
      </c>
      <c r="O520" s="823">
        <f t="shared" si="214"/>
        <v>99</v>
      </c>
      <c r="P520" s="824">
        <f t="shared" si="215"/>
        <v>99</v>
      </c>
      <c r="Q520" s="823">
        <f t="shared" si="216"/>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25">
      <c r="A521" s="396"/>
      <c r="B521" s="405"/>
      <c r="C521" s="398">
        <f t="shared" si="205"/>
        <v>5</v>
      </c>
      <c r="D521" s="423"/>
      <c r="E521" s="480"/>
      <c r="F521" s="480"/>
      <c r="G521" s="423"/>
      <c r="H521" s="428"/>
      <c r="I521" s="444"/>
      <c r="J521" s="450" t="s">
        <v>624</v>
      </c>
      <c r="K521" s="450"/>
      <c r="L521" s="428"/>
      <c r="M521" s="428"/>
      <c r="N521" s="826">
        <f t="shared" si="210"/>
        <v>27</v>
      </c>
      <c r="O521" s="823">
        <f t="shared" si="214"/>
        <v>99</v>
      </c>
      <c r="P521" s="824">
        <f t="shared" si="215"/>
        <v>99</v>
      </c>
      <c r="Q521" s="823">
        <f t="shared" si="216"/>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25">
      <c r="A522" s="396"/>
      <c r="B522" s="405"/>
      <c r="C522" s="398">
        <f t="shared" si="205"/>
        <v>5</v>
      </c>
      <c r="D522" s="423"/>
      <c r="E522" s="480"/>
      <c r="F522" s="480"/>
      <c r="G522" s="423"/>
      <c r="H522" s="444"/>
      <c r="I522" s="444">
        <v>2</v>
      </c>
      <c r="J522" s="450" t="s">
        <v>642</v>
      </c>
      <c r="K522" s="450"/>
      <c r="L522" s="428"/>
      <c r="M522" s="428"/>
      <c r="N522" s="428">
        <v>0</v>
      </c>
      <c r="O522" s="428">
        <v>0</v>
      </c>
      <c r="P522" s="428">
        <v>0</v>
      </c>
      <c r="Q522" s="428">
        <v>0</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3" collapsed="1" x14ac:dyDescent="0.25">
      <c r="A523" s="396"/>
      <c r="B523" s="405"/>
      <c r="C523" s="398">
        <f t="shared" ref="C523" si="217">INT($C$241)+3</f>
        <v>4</v>
      </c>
      <c r="D523" s="423"/>
      <c r="E523" s="480"/>
      <c r="F523" s="480"/>
      <c r="G523" s="423"/>
      <c r="H523" s="428"/>
      <c r="I523" s="444"/>
      <c r="J523" s="450" t="s">
        <v>965</v>
      </c>
      <c r="K523" s="450"/>
      <c r="L523" s="428"/>
      <c r="M523" s="428"/>
      <c r="N523" s="826">
        <f t="shared" ref="N523:N529" si="218">IF(N483=0,0,N483+24)</f>
        <v>25</v>
      </c>
      <c r="O523" s="823">
        <f t="shared" ref="O523" si="219">IF(N523=0,0,N523+72)</f>
        <v>97</v>
      </c>
      <c r="P523" s="824">
        <f t="shared" ref="P523" si="220">O523</f>
        <v>97</v>
      </c>
      <c r="Q523" s="823">
        <f t="shared" ref="Q523" si="221">IF(P523=0,0,P523+72)</f>
        <v>169</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4" x14ac:dyDescent="0.25">
      <c r="A524" s="396"/>
      <c r="B524" s="405"/>
      <c r="C524" s="398">
        <f t="shared" si="205"/>
        <v>5</v>
      </c>
      <c r="D524" s="423"/>
      <c r="E524" s="480"/>
      <c r="F524" s="480"/>
      <c r="G524" s="423"/>
      <c r="H524" s="428"/>
      <c r="I524" s="444"/>
      <c r="J524" s="450" t="s">
        <v>155</v>
      </c>
      <c r="K524" s="450"/>
      <c r="L524" s="428"/>
      <c r="M524" s="428"/>
      <c r="N524" s="826">
        <f t="shared" si="218"/>
        <v>28</v>
      </c>
      <c r="O524" s="823">
        <f t="shared" ref="O524:O529" si="222">IF(N524=0,0,N524+72)</f>
        <v>100</v>
      </c>
      <c r="P524" s="824">
        <f t="shared" ref="P524:P529" si="223">O524</f>
        <v>100</v>
      </c>
      <c r="Q524" s="823">
        <f t="shared" ref="Q524:Q529" si="224">IF(P524=0,0,P524+72)</f>
        <v>172</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4" x14ac:dyDescent="0.25">
      <c r="A525" s="396"/>
      <c r="B525" s="405"/>
      <c r="C525" s="398">
        <f t="shared" si="205"/>
        <v>5</v>
      </c>
      <c r="D525" s="423"/>
      <c r="E525" s="480"/>
      <c r="F525" s="480"/>
      <c r="G525" s="423"/>
      <c r="H525" s="428"/>
      <c r="I525" s="444"/>
      <c r="J525" s="450" t="s">
        <v>648</v>
      </c>
      <c r="K525" s="450"/>
      <c r="L525" s="428"/>
      <c r="M525" s="428"/>
      <c r="N525" s="826">
        <f t="shared" si="218"/>
        <v>29</v>
      </c>
      <c r="O525" s="823">
        <f t="shared" si="222"/>
        <v>101</v>
      </c>
      <c r="P525" s="824">
        <f t="shared" si="223"/>
        <v>101</v>
      </c>
      <c r="Q525" s="823">
        <f t="shared" si="224"/>
        <v>173</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25">
      <c r="A526" s="396"/>
      <c r="B526" s="405"/>
      <c r="C526" s="398">
        <f t="shared" si="205"/>
        <v>5</v>
      </c>
      <c r="D526" s="423"/>
      <c r="E526" s="480"/>
      <c r="F526" s="480"/>
      <c r="G526" s="423"/>
      <c r="H526" s="428"/>
      <c r="I526" s="444"/>
      <c r="J526" s="450" t="s">
        <v>649</v>
      </c>
      <c r="K526" s="450"/>
      <c r="L526" s="428"/>
      <c r="M526" s="428"/>
      <c r="N526" s="826">
        <f t="shared" si="218"/>
        <v>29</v>
      </c>
      <c r="O526" s="823">
        <f t="shared" si="222"/>
        <v>101</v>
      </c>
      <c r="P526" s="824">
        <f t="shared" si="223"/>
        <v>101</v>
      </c>
      <c r="Q526" s="823">
        <f t="shared" si="224"/>
        <v>173</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25">
      <c r="A527" s="396"/>
      <c r="B527" s="405"/>
      <c r="C527" s="398">
        <f t="shared" si="205"/>
        <v>5</v>
      </c>
      <c r="D527" s="423"/>
      <c r="E527" s="480"/>
      <c r="F527" s="480"/>
      <c r="G527" s="423"/>
      <c r="H527" s="428"/>
      <c r="I527" s="444"/>
      <c r="J527" s="450" t="s">
        <v>650</v>
      </c>
      <c r="K527" s="450"/>
      <c r="L527" s="428"/>
      <c r="M527" s="428"/>
      <c r="N527" s="826">
        <f t="shared" si="218"/>
        <v>30</v>
      </c>
      <c r="O527" s="823">
        <f t="shared" si="222"/>
        <v>102</v>
      </c>
      <c r="P527" s="824">
        <f t="shared" si="223"/>
        <v>102</v>
      </c>
      <c r="Q527" s="823">
        <f t="shared" si="224"/>
        <v>174</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25">
      <c r="A528" s="396"/>
      <c r="B528" s="405"/>
      <c r="C528" s="398">
        <f t="shared" si="205"/>
        <v>5</v>
      </c>
      <c r="D528" s="423"/>
      <c r="E528" s="480"/>
      <c r="F528" s="480"/>
      <c r="G528" s="423"/>
      <c r="H528" s="428"/>
      <c r="I528" s="444"/>
      <c r="J528" s="450" t="s">
        <v>651</v>
      </c>
      <c r="K528" s="450"/>
      <c r="L528" s="428"/>
      <c r="M528" s="428"/>
      <c r="N528" s="826">
        <f t="shared" si="218"/>
        <v>30</v>
      </c>
      <c r="O528" s="823">
        <f t="shared" si="222"/>
        <v>102</v>
      </c>
      <c r="P528" s="824">
        <f t="shared" si="223"/>
        <v>102</v>
      </c>
      <c r="Q528" s="823">
        <f t="shared" si="224"/>
        <v>174</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25">
      <c r="A529" s="396"/>
      <c r="B529" s="405"/>
      <c r="C529" s="398">
        <f t="shared" si="205"/>
        <v>5</v>
      </c>
      <c r="D529" s="423"/>
      <c r="E529" s="480"/>
      <c r="F529" s="480"/>
      <c r="G529" s="423"/>
      <c r="H529" s="428"/>
      <c r="I529" s="444"/>
      <c r="J529" s="450" t="s">
        <v>624</v>
      </c>
      <c r="K529" s="450"/>
      <c r="L529" s="428"/>
      <c r="M529" s="428"/>
      <c r="N529" s="826">
        <f t="shared" si="218"/>
        <v>30</v>
      </c>
      <c r="O529" s="823">
        <f t="shared" si="222"/>
        <v>102</v>
      </c>
      <c r="P529" s="824">
        <f t="shared" si="223"/>
        <v>102</v>
      </c>
      <c r="Q529" s="823">
        <f t="shared" si="224"/>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25">
      <c r="A530" s="396"/>
      <c r="B530" s="405"/>
      <c r="C530" s="398">
        <f t="shared" si="205"/>
        <v>5</v>
      </c>
      <c r="D530" s="423"/>
      <c r="E530" s="480"/>
      <c r="F530" s="480"/>
      <c r="G530" s="423"/>
      <c r="H530" s="444"/>
      <c r="I530" s="444">
        <v>3</v>
      </c>
      <c r="J530" s="450" t="s">
        <v>642</v>
      </c>
      <c r="K530" s="450"/>
      <c r="L530" s="428"/>
      <c r="M530" s="428"/>
      <c r="N530" s="428">
        <v>0</v>
      </c>
      <c r="O530" s="428">
        <v>0</v>
      </c>
      <c r="P530" s="428">
        <v>0</v>
      </c>
      <c r="Q530" s="428">
        <v>0</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3" collapsed="1" x14ac:dyDescent="0.25">
      <c r="A531" s="396"/>
      <c r="B531" s="405"/>
      <c r="C531" s="398">
        <f t="shared" ref="C531" si="225">INT($C$241)+3</f>
        <v>4</v>
      </c>
      <c r="D531" s="423"/>
      <c r="E531" s="480"/>
      <c r="F531" s="480"/>
      <c r="G531" s="423"/>
      <c r="H531" s="428"/>
      <c r="I531" s="444"/>
      <c r="J531" s="450" t="s">
        <v>965</v>
      </c>
      <c r="K531" s="450"/>
      <c r="L531" s="428"/>
      <c r="M531" s="428"/>
      <c r="N531" s="826">
        <f t="shared" ref="N531:N537" si="226">IF(N491=0,0,N491+24)</f>
        <v>25</v>
      </c>
      <c r="O531" s="823">
        <f t="shared" ref="O531" si="227">IF(N531=0,0,N531+72)</f>
        <v>97</v>
      </c>
      <c r="P531" s="824">
        <f t="shared" ref="P531" si="228">O531</f>
        <v>97</v>
      </c>
      <c r="Q531" s="823">
        <f t="shared" ref="Q531" si="229">IF(P531=0,0,P531+72)</f>
        <v>169</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4" x14ac:dyDescent="0.25">
      <c r="A532" s="396"/>
      <c r="B532" s="405"/>
      <c r="C532" s="398">
        <f t="shared" si="205"/>
        <v>5</v>
      </c>
      <c r="D532" s="423"/>
      <c r="E532" s="480"/>
      <c r="F532" s="480"/>
      <c r="G532" s="423"/>
      <c r="H532" s="428"/>
      <c r="I532" s="444"/>
      <c r="J532" s="450" t="s">
        <v>155</v>
      </c>
      <c r="K532" s="450"/>
      <c r="L532" s="428"/>
      <c r="M532" s="428"/>
      <c r="N532" s="826">
        <f t="shared" si="226"/>
        <v>31</v>
      </c>
      <c r="O532" s="823">
        <f t="shared" ref="O532:O537" si="230">IF(N532=0,0,N532+72)</f>
        <v>103</v>
      </c>
      <c r="P532" s="824">
        <f t="shared" ref="P532:P545" si="231">O532</f>
        <v>103</v>
      </c>
      <c r="Q532" s="823">
        <f t="shared" ref="Q532:Q537" si="232">IF(P532=0,0,P532+72)</f>
        <v>175</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4" x14ac:dyDescent="0.25">
      <c r="A533" s="396"/>
      <c r="B533" s="405"/>
      <c r="C533" s="398">
        <f t="shared" si="205"/>
        <v>5</v>
      </c>
      <c r="D533" s="423"/>
      <c r="E533" s="480"/>
      <c r="F533" s="480"/>
      <c r="G533" s="423"/>
      <c r="H533" s="428"/>
      <c r="I533" s="444"/>
      <c r="J533" s="450" t="s">
        <v>648</v>
      </c>
      <c r="K533" s="450"/>
      <c r="L533" s="428"/>
      <c r="M533" s="428"/>
      <c r="N533" s="826">
        <f t="shared" si="226"/>
        <v>32</v>
      </c>
      <c r="O533" s="823">
        <f t="shared" si="230"/>
        <v>104</v>
      </c>
      <c r="P533" s="824">
        <f t="shared" si="231"/>
        <v>104</v>
      </c>
      <c r="Q533" s="823">
        <f t="shared" si="232"/>
        <v>176</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25">
      <c r="A534" s="396"/>
      <c r="B534" s="405"/>
      <c r="C534" s="398">
        <f t="shared" si="205"/>
        <v>5</v>
      </c>
      <c r="D534" s="423"/>
      <c r="E534" s="480"/>
      <c r="F534" s="480"/>
      <c r="G534" s="423"/>
      <c r="H534" s="428"/>
      <c r="I534" s="444"/>
      <c r="J534" s="450" t="s">
        <v>649</v>
      </c>
      <c r="K534" s="450"/>
      <c r="L534" s="428"/>
      <c r="M534" s="428"/>
      <c r="N534" s="826">
        <f t="shared" si="226"/>
        <v>32</v>
      </c>
      <c r="O534" s="823">
        <f t="shared" si="230"/>
        <v>104</v>
      </c>
      <c r="P534" s="824">
        <f t="shared" si="231"/>
        <v>104</v>
      </c>
      <c r="Q534" s="823">
        <f t="shared" si="232"/>
        <v>176</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25">
      <c r="A535" s="396"/>
      <c r="B535" s="405"/>
      <c r="C535" s="398">
        <f t="shared" si="205"/>
        <v>5</v>
      </c>
      <c r="D535" s="423"/>
      <c r="E535" s="480"/>
      <c r="F535" s="480"/>
      <c r="G535" s="423"/>
      <c r="H535" s="428"/>
      <c r="I535" s="444"/>
      <c r="J535" s="450" t="s">
        <v>650</v>
      </c>
      <c r="K535" s="450"/>
      <c r="L535" s="428"/>
      <c r="M535" s="428"/>
      <c r="N535" s="826">
        <f t="shared" si="226"/>
        <v>33</v>
      </c>
      <c r="O535" s="823">
        <f t="shared" si="230"/>
        <v>105</v>
      </c>
      <c r="P535" s="824">
        <f t="shared" si="231"/>
        <v>105</v>
      </c>
      <c r="Q535" s="823">
        <f t="shared" si="232"/>
        <v>177</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25">
      <c r="A536" s="396"/>
      <c r="B536" s="405"/>
      <c r="C536" s="398">
        <f t="shared" si="205"/>
        <v>5</v>
      </c>
      <c r="D536" s="423"/>
      <c r="E536" s="480"/>
      <c r="F536" s="480"/>
      <c r="G536" s="423"/>
      <c r="H536" s="428"/>
      <c r="I536" s="444"/>
      <c r="J536" s="450" t="s">
        <v>651</v>
      </c>
      <c r="K536" s="450"/>
      <c r="L536" s="428"/>
      <c r="M536" s="428"/>
      <c r="N536" s="826">
        <f t="shared" si="226"/>
        <v>33</v>
      </c>
      <c r="O536" s="823">
        <f t="shared" si="230"/>
        <v>105</v>
      </c>
      <c r="P536" s="824">
        <f t="shared" si="231"/>
        <v>105</v>
      </c>
      <c r="Q536" s="823">
        <f t="shared" si="232"/>
        <v>177</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25">
      <c r="A537" s="396"/>
      <c r="B537" s="405"/>
      <c r="C537" s="398">
        <f t="shared" si="205"/>
        <v>5</v>
      </c>
      <c r="D537" s="423"/>
      <c r="E537" s="480"/>
      <c r="F537" s="480"/>
      <c r="G537" s="423"/>
      <c r="H537" s="428"/>
      <c r="I537" s="444"/>
      <c r="J537" s="450" t="s">
        <v>624</v>
      </c>
      <c r="K537" s="450"/>
      <c r="L537" s="428"/>
      <c r="M537" s="428"/>
      <c r="N537" s="826">
        <f t="shared" si="226"/>
        <v>34</v>
      </c>
      <c r="O537" s="823">
        <f t="shared" si="230"/>
        <v>106</v>
      </c>
      <c r="P537" s="824">
        <f t="shared" si="231"/>
        <v>106</v>
      </c>
      <c r="Q537" s="823">
        <f t="shared" si="232"/>
        <v>178</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25">
      <c r="A538" s="396"/>
      <c r="B538" s="405"/>
      <c r="C538" s="398">
        <f t="shared" si="205"/>
        <v>5</v>
      </c>
      <c r="D538" s="423"/>
      <c r="E538" s="480"/>
      <c r="F538" s="480"/>
      <c r="G538" s="423"/>
      <c r="H538" s="444"/>
      <c r="I538" s="444">
        <v>4</v>
      </c>
      <c r="J538" s="450" t="s">
        <v>642</v>
      </c>
      <c r="K538" s="450"/>
      <c r="L538" s="428"/>
      <c r="M538" s="428"/>
      <c r="N538" s="428">
        <v>0</v>
      </c>
      <c r="O538" s="428">
        <v>0</v>
      </c>
      <c r="P538" s="428">
        <v>0</v>
      </c>
      <c r="Q538" s="428">
        <v>0</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3" collapsed="1" x14ac:dyDescent="0.25">
      <c r="A539" s="396"/>
      <c r="B539" s="405"/>
      <c r="C539" s="398">
        <f t="shared" ref="C539" si="233">INT($C$241)+3</f>
        <v>4</v>
      </c>
      <c r="D539" s="423"/>
      <c r="E539" s="480"/>
      <c r="F539" s="480"/>
      <c r="G539" s="423"/>
      <c r="H539" s="428"/>
      <c r="I539" s="444"/>
      <c r="J539" s="450" t="s">
        <v>965</v>
      </c>
      <c r="K539" s="450"/>
      <c r="L539" s="428"/>
      <c r="M539" s="428"/>
      <c r="N539" s="826">
        <f t="shared" ref="N539:N545" si="234">IF(N499=0,0,N499+24)</f>
        <v>25</v>
      </c>
      <c r="O539" s="823">
        <f t="shared" ref="O539" si="235">IF(N539=0,0,N539+72)</f>
        <v>97</v>
      </c>
      <c r="P539" s="824">
        <f t="shared" ref="P539" si="236">O539</f>
        <v>97</v>
      </c>
      <c r="Q539" s="823">
        <f t="shared" ref="Q539" si="237">IF(P539=0,0,P539+72)</f>
        <v>169</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4" x14ac:dyDescent="0.25">
      <c r="A540" s="396"/>
      <c r="B540" s="405"/>
      <c r="C540" s="398">
        <f t="shared" si="205"/>
        <v>5</v>
      </c>
      <c r="D540" s="423"/>
      <c r="E540" s="480"/>
      <c r="F540" s="480"/>
      <c r="G540" s="423"/>
      <c r="H540" s="428"/>
      <c r="I540" s="444"/>
      <c r="J540" s="450" t="s">
        <v>155</v>
      </c>
      <c r="K540" s="450"/>
      <c r="L540" s="428"/>
      <c r="M540" s="428"/>
      <c r="N540" s="826">
        <f t="shared" si="234"/>
        <v>35</v>
      </c>
      <c r="O540" s="823">
        <f t="shared" ref="O540:O545" si="238">IF(N540=0,0,N540+72)</f>
        <v>107</v>
      </c>
      <c r="P540" s="824">
        <f t="shared" si="231"/>
        <v>107</v>
      </c>
      <c r="Q540" s="823">
        <f t="shared" ref="Q540:Q545" si="239">IF(P540=0,0,P540+72)</f>
        <v>179</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4" x14ac:dyDescent="0.25">
      <c r="A541" s="396"/>
      <c r="B541" s="405"/>
      <c r="C541" s="398">
        <f t="shared" si="205"/>
        <v>5</v>
      </c>
      <c r="D541" s="423"/>
      <c r="E541" s="480"/>
      <c r="F541" s="480"/>
      <c r="G541" s="423"/>
      <c r="H541" s="428"/>
      <c r="I541" s="444"/>
      <c r="J541" s="450" t="s">
        <v>648</v>
      </c>
      <c r="K541" s="450"/>
      <c r="L541" s="428"/>
      <c r="M541" s="428"/>
      <c r="N541" s="826">
        <f t="shared" si="234"/>
        <v>36</v>
      </c>
      <c r="O541" s="823">
        <f t="shared" si="238"/>
        <v>108</v>
      </c>
      <c r="P541" s="824">
        <f t="shared" si="231"/>
        <v>108</v>
      </c>
      <c r="Q541" s="823">
        <f t="shared" si="239"/>
        <v>180</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25">
      <c r="A542" s="396"/>
      <c r="B542" s="405"/>
      <c r="C542" s="398">
        <f t="shared" si="205"/>
        <v>5</v>
      </c>
      <c r="D542" s="423"/>
      <c r="E542" s="480"/>
      <c r="F542" s="480"/>
      <c r="G542" s="423"/>
      <c r="H542" s="428"/>
      <c r="I542" s="444"/>
      <c r="J542" s="450" t="s">
        <v>649</v>
      </c>
      <c r="K542" s="450"/>
      <c r="L542" s="428"/>
      <c r="M542" s="428"/>
      <c r="N542" s="826">
        <f t="shared" si="234"/>
        <v>36</v>
      </c>
      <c r="O542" s="823">
        <f t="shared" si="238"/>
        <v>108</v>
      </c>
      <c r="P542" s="824">
        <f t="shared" si="231"/>
        <v>108</v>
      </c>
      <c r="Q542" s="823">
        <f t="shared" si="239"/>
        <v>180</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25">
      <c r="A543" s="396"/>
      <c r="B543" s="405"/>
      <c r="C543" s="398">
        <f t="shared" si="205"/>
        <v>5</v>
      </c>
      <c r="D543" s="423"/>
      <c r="E543" s="480"/>
      <c r="F543" s="480"/>
      <c r="G543" s="423"/>
      <c r="H543" s="428"/>
      <c r="I543" s="444"/>
      <c r="J543" s="450" t="s">
        <v>650</v>
      </c>
      <c r="K543" s="450"/>
      <c r="L543" s="428"/>
      <c r="M543" s="428"/>
      <c r="N543" s="826">
        <f t="shared" si="234"/>
        <v>37</v>
      </c>
      <c r="O543" s="823">
        <f t="shared" si="238"/>
        <v>109</v>
      </c>
      <c r="P543" s="824">
        <f t="shared" si="231"/>
        <v>109</v>
      </c>
      <c r="Q543" s="823">
        <f t="shared" si="239"/>
        <v>181</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25">
      <c r="A544" s="396"/>
      <c r="B544" s="405"/>
      <c r="C544" s="398">
        <f t="shared" si="205"/>
        <v>5</v>
      </c>
      <c r="D544" s="423"/>
      <c r="E544" s="480"/>
      <c r="F544" s="480"/>
      <c r="G544" s="423"/>
      <c r="H544" s="428"/>
      <c r="I544" s="444"/>
      <c r="J544" s="450" t="s">
        <v>651</v>
      </c>
      <c r="K544" s="450"/>
      <c r="L544" s="428"/>
      <c r="M544" s="428"/>
      <c r="N544" s="826">
        <f t="shared" si="234"/>
        <v>37</v>
      </c>
      <c r="O544" s="823">
        <f t="shared" si="238"/>
        <v>109</v>
      </c>
      <c r="P544" s="824">
        <f t="shared" si="231"/>
        <v>109</v>
      </c>
      <c r="Q544" s="823">
        <f t="shared" si="239"/>
        <v>181</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25">
      <c r="A545" s="396"/>
      <c r="B545" s="405"/>
      <c r="C545" s="398">
        <f t="shared" si="205"/>
        <v>5</v>
      </c>
      <c r="D545" s="423"/>
      <c r="E545" s="480"/>
      <c r="F545" s="480"/>
      <c r="G545" s="423"/>
      <c r="H545" s="428"/>
      <c r="I545" s="444"/>
      <c r="J545" s="450" t="s">
        <v>624</v>
      </c>
      <c r="K545" s="450"/>
      <c r="L545" s="428"/>
      <c r="M545" s="428"/>
      <c r="N545" s="826">
        <f t="shared" si="234"/>
        <v>38</v>
      </c>
      <c r="O545" s="823">
        <f t="shared" si="238"/>
        <v>110</v>
      </c>
      <c r="P545" s="824">
        <f t="shared" si="231"/>
        <v>110</v>
      </c>
      <c r="Q545" s="823">
        <f t="shared" si="239"/>
        <v>182</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25">
      <c r="A546" s="396"/>
      <c r="B546" s="405"/>
      <c r="C546" s="398">
        <f t="shared" si="205"/>
        <v>5</v>
      </c>
      <c r="D546" s="423"/>
      <c r="E546" s="480"/>
      <c r="F546" s="480"/>
      <c r="G546" s="423"/>
      <c r="H546" s="444" t="str">
        <f>H$262</f>
        <v>Spr</v>
      </c>
      <c r="I546" s="444">
        <v>0</v>
      </c>
      <c r="J546" s="450" t="s">
        <v>642</v>
      </c>
      <c r="K546" s="450"/>
      <c r="L546" s="428"/>
      <c r="M546" s="428"/>
      <c r="N546" s="428">
        <v>0</v>
      </c>
      <c r="O546" s="428">
        <v>0</v>
      </c>
      <c r="P546" s="428">
        <v>0</v>
      </c>
      <c r="Q546" s="428">
        <v>0</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3" collapsed="1" x14ac:dyDescent="0.25">
      <c r="A547" s="396"/>
      <c r="B547" s="405"/>
      <c r="C547" s="398">
        <f t="shared" ref="C547" si="240">INT($C$241)+3</f>
        <v>4</v>
      </c>
      <c r="D547" s="423"/>
      <c r="E547" s="480"/>
      <c r="F547" s="480"/>
      <c r="G547" s="423"/>
      <c r="H547" s="428"/>
      <c r="I547" s="444"/>
      <c r="J547" s="450" t="s">
        <v>965</v>
      </c>
      <c r="K547" s="450"/>
      <c r="L547" s="428"/>
      <c r="M547" s="428"/>
      <c r="N547" s="826">
        <f t="shared" ref="N547:N553" si="241">IF(N507=0,0,N507+24)</f>
        <v>49</v>
      </c>
      <c r="O547" s="823">
        <f t="shared" ref="O547" si="242">IF(N547=0,0,N547+72)</f>
        <v>121</v>
      </c>
      <c r="P547" s="824">
        <f t="shared" ref="P547" si="243">O547</f>
        <v>121</v>
      </c>
      <c r="Q547" s="823">
        <f t="shared" ref="Q547" si="244">IF(P547=0,0,P547+72)</f>
        <v>193</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4" x14ac:dyDescent="0.25">
      <c r="A548" s="396"/>
      <c r="B548" s="405"/>
      <c r="C548" s="398">
        <f t="shared" si="205"/>
        <v>5</v>
      </c>
      <c r="D548" s="423"/>
      <c r="E548" s="480"/>
      <c r="F548" s="480"/>
      <c r="G548" s="423"/>
      <c r="H548" s="428"/>
      <c r="I548" s="444"/>
      <c r="J548" s="450" t="s">
        <v>155</v>
      </c>
      <c r="K548" s="450"/>
      <c r="L548" s="428"/>
      <c r="M548" s="428"/>
      <c r="N548" s="826">
        <f t="shared" si="241"/>
        <v>0</v>
      </c>
      <c r="O548" s="823">
        <f t="shared" ref="O548:O553" si="245">IF(N548=0,0,N548+72)</f>
        <v>0</v>
      </c>
      <c r="P548" s="824">
        <f t="shared" ref="P548:P553" si="246">O548</f>
        <v>0</v>
      </c>
      <c r="Q548" s="823">
        <f t="shared" ref="Q548:Q553" si="247">IF(P548=0,0,P548+72)</f>
        <v>0</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4" x14ac:dyDescent="0.25">
      <c r="A549" s="396"/>
      <c r="B549" s="405"/>
      <c r="C549" s="398">
        <f t="shared" si="205"/>
        <v>5</v>
      </c>
      <c r="D549" s="423"/>
      <c r="E549" s="480"/>
      <c r="F549" s="480"/>
      <c r="G549" s="423"/>
      <c r="H549" s="428"/>
      <c r="I549" s="444"/>
      <c r="J549" s="450" t="s">
        <v>648</v>
      </c>
      <c r="K549" s="450"/>
      <c r="L549" s="428"/>
      <c r="M549" s="428"/>
      <c r="N549" s="826">
        <f t="shared" si="241"/>
        <v>0</v>
      </c>
      <c r="O549" s="823">
        <f t="shared" si="245"/>
        <v>0</v>
      </c>
      <c r="P549" s="824">
        <f t="shared" si="246"/>
        <v>0</v>
      </c>
      <c r="Q549" s="823">
        <f t="shared" si="247"/>
        <v>0</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25">
      <c r="A550" s="396"/>
      <c r="B550" s="405"/>
      <c r="C550" s="398">
        <f t="shared" si="205"/>
        <v>5</v>
      </c>
      <c r="D550" s="423"/>
      <c r="E550" s="480"/>
      <c r="F550" s="480"/>
      <c r="G550" s="423"/>
      <c r="H550" s="428"/>
      <c r="I550" s="444"/>
      <c r="J550" s="450" t="s">
        <v>649</v>
      </c>
      <c r="K550" s="450"/>
      <c r="L550" s="428"/>
      <c r="M550" s="428"/>
      <c r="N550" s="826">
        <f t="shared" si="241"/>
        <v>0</v>
      </c>
      <c r="O550" s="823">
        <f t="shared" si="245"/>
        <v>0</v>
      </c>
      <c r="P550" s="824">
        <f t="shared" si="246"/>
        <v>0</v>
      </c>
      <c r="Q550" s="823">
        <f t="shared" si="247"/>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25">
      <c r="A551" s="396"/>
      <c r="B551" s="405"/>
      <c r="C551" s="398">
        <f t="shared" si="205"/>
        <v>5</v>
      </c>
      <c r="D551" s="423"/>
      <c r="E551" s="480"/>
      <c r="F551" s="480"/>
      <c r="G551" s="423"/>
      <c r="H551" s="428"/>
      <c r="I551" s="444"/>
      <c r="J551" s="450" t="s">
        <v>650</v>
      </c>
      <c r="K551" s="450"/>
      <c r="L551" s="428"/>
      <c r="M551" s="428"/>
      <c r="N551" s="826">
        <f t="shared" si="241"/>
        <v>0</v>
      </c>
      <c r="O551" s="823">
        <f t="shared" si="245"/>
        <v>0</v>
      </c>
      <c r="P551" s="824">
        <f t="shared" si="246"/>
        <v>0</v>
      </c>
      <c r="Q551" s="823">
        <f t="shared" si="247"/>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25">
      <c r="A552" s="396"/>
      <c r="B552" s="405"/>
      <c r="C552" s="398">
        <f t="shared" si="205"/>
        <v>5</v>
      </c>
      <c r="D552" s="423"/>
      <c r="E552" s="480"/>
      <c r="F552" s="480"/>
      <c r="G552" s="423"/>
      <c r="H552" s="428"/>
      <c r="I552" s="444"/>
      <c r="J552" s="450" t="s">
        <v>651</v>
      </c>
      <c r="K552" s="450"/>
      <c r="L552" s="428"/>
      <c r="M552" s="428"/>
      <c r="N552" s="826">
        <f t="shared" si="241"/>
        <v>0</v>
      </c>
      <c r="O552" s="823">
        <f t="shared" si="245"/>
        <v>0</v>
      </c>
      <c r="P552" s="824">
        <f t="shared" si="246"/>
        <v>0</v>
      </c>
      <c r="Q552" s="823">
        <f t="shared" si="247"/>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25">
      <c r="A553" s="396"/>
      <c r="B553" s="405"/>
      <c r="C553" s="398">
        <f t="shared" si="205"/>
        <v>5</v>
      </c>
      <c r="D553" s="423"/>
      <c r="E553" s="480"/>
      <c r="F553" s="480"/>
      <c r="G553" s="423"/>
      <c r="H553" s="428"/>
      <c r="I553" s="444"/>
      <c r="J553" s="450" t="s">
        <v>624</v>
      </c>
      <c r="K553" s="450"/>
      <c r="L553" s="428"/>
      <c r="M553" s="428"/>
      <c r="N553" s="826">
        <f t="shared" si="241"/>
        <v>0</v>
      </c>
      <c r="O553" s="823">
        <f t="shared" si="245"/>
        <v>0</v>
      </c>
      <c r="P553" s="824">
        <f t="shared" si="246"/>
        <v>0</v>
      </c>
      <c r="Q553" s="823">
        <f t="shared" si="247"/>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25">
      <c r="A554" s="396"/>
      <c r="B554" s="405"/>
      <c r="C554" s="398">
        <f t="shared" si="205"/>
        <v>5</v>
      </c>
      <c r="D554" s="423"/>
      <c r="E554" s="480"/>
      <c r="F554" s="480"/>
      <c r="G554" s="423"/>
      <c r="H554" s="444"/>
      <c r="I554" s="444">
        <v>1</v>
      </c>
      <c r="J554" s="450" t="s">
        <v>642</v>
      </c>
      <c r="K554" s="450"/>
      <c r="L554" s="428"/>
      <c r="M554" s="428"/>
      <c r="N554" s="428">
        <v>0</v>
      </c>
      <c r="O554" s="428">
        <v>0</v>
      </c>
      <c r="P554" s="428">
        <v>0</v>
      </c>
      <c r="Q554" s="428">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3" collapsed="1" x14ac:dyDescent="0.25">
      <c r="A555" s="396"/>
      <c r="B555" s="405"/>
      <c r="C555" s="398">
        <f t="shared" ref="C555" si="248">INT($C$241)+3</f>
        <v>4</v>
      </c>
      <c r="D555" s="423"/>
      <c r="E555" s="480"/>
      <c r="F555" s="480"/>
      <c r="G555" s="423"/>
      <c r="H555" s="428"/>
      <c r="I555" s="444"/>
      <c r="J555" s="450" t="s">
        <v>965</v>
      </c>
      <c r="K555" s="450"/>
      <c r="L555" s="428"/>
      <c r="M555" s="428"/>
      <c r="N555" s="826">
        <f t="shared" ref="N555:N561" si="249">IF(N515=0,0,N515+24)</f>
        <v>49</v>
      </c>
      <c r="O555" s="823">
        <f t="shared" ref="O555" si="250">IF(N555=0,0,N555+72)</f>
        <v>121</v>
      </c>
      <c r="P555" s="824">
        <f t="shared" ref="P555" si="251">O555</f>
        <v>121</v>
      </c>
      <c r="Q555" s="823">
        <f t="shared" ref="Q555" si="252">IF(P555=0,0,P555+72)</f>
        <v>193</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4" x14ac:dyDescent="0.25">
      <c r="A556" s="396"/>
      <c r="B556" s="405"/>
      <c r="C556" s="398">
        <f t="shared" si="205"/>
        <v>5</v>
      </c>
      <c r="D556" s="423"/>
      <c r="E556" s="480"/>
      <c r="F556" s="480"/>
      <c r="G556" s="423"/>
      <c r="H556" s="428"/>
      <c r="I556" s="444"/>
      <c r="J556" s="450" t="s">
        <v>155</v>
      </c>
      <c r="K556" s="450"/>
      <c r="L556" s="428"/>
      <c r="M556" s="428"/>
      <c r="N556" s="826">
        <f t="shared" si="249"/>
        <v>50</v>
      </c>
      <c r="O556" s="823">
        <f t="shared" ref="O556:O561" si="253">IF(N556=0,0,N556+72)</f>
        <v>122</v>
      </c>
      <c r="P556" s="824">
        <f t="shared" ref="P556:P561" si="254">O556</f>
        <v>122</v>
      </c>
      <c r="Q556" s="823">
        <f t="shared" ref="Q556:Q561" si="255">IF(P556=0,0,P556+72)</f>
        <v>194</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4" x14ac:dyDescent="0.25">
      <c r="A557" s="396"/>
      <c r="B557" s="405"/>
      <c r="C557" s="398">
        <f t="shared" si="205"/>
        <v>5</v>
      </c>
      <c r="D557" s="423"/>
      <c r="E557" s="480"/>
      <c r="F557" s="480"/>
      <c r="G557" s="423"/>
      <c r="H557" s="428"/>
      <c r="I557" s="444"/>
      <c r="J557" s="450" t="s">
        <v>648</v>
      </c>
      <c r="K557" s="450"/>
      <c r="L557" s="428"/>
      <c r="M557" s="428"/>
      <c r="N557" s="826">
        <f t="shared" si="249"/>
        <v>51</v>
      </c>
      <c r="O557" s="823">
        <f t="shared" si="253"/>
        <v>123</v>
      </c>
      <c r="P557" s="824">
        <f t="shared" si="254"/>
        <v>123</v>
      </c>
      <c r="Q557" s="823">
        <f t="shared" si="255"/>
        <v>195</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25">
      <c r="A558" s="396"/>
      <c r="B558" s="405"/>
      <c r="C558" s="398">
        <f t="shared" si="205"/>
        <v>5</v>
      </c>
      <c r="D558" s="423"/>
      <c r="E558" s="480"/>
      <c r="F558" s="480"/>
      <c r="G558" s="423"/>
      <c r="H558" s="428"/>
      <c r="I558" s="444"/>
      <c r="J558" s="450" t="s">
        <v>649</v>
      </c>
      <c r="K558" s="450"/>
      <c r="L558" s="428"/>
      <c r="M558" s="428"/>
      <c r="N558" s="826">
        <f t="shared" si="249"/>
        <v>51</v>
      </c>
      <c r="O558" s="823">
        <f t="shared" si="253"/>
        <v>123</v>
      </c>
      <c r="P558" s="824">
        <f t="shared" si="254"/>
        <v>123</v>
      </c>
      <c r="Q558" s="823">
        <f t="shared" si="255"/>
        <v>195</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25">
      <c r="A559" s="396"/>
      <c r="B559" s="405"/>
      <c r="C559" s="398">
        <f t="shared" si="205"/>
        <v>5</v>
      </c>
      <c r="D559" s="423"/>
      <c r="E559" s="480"/>
      <c r="F559" s="480"/>
      <c r="G559" s="423"/>
      <c r="H559" s="428"/>
      <c r="I559" s="444"/>
      <c r="J559" s="450" t="s">
        <v>650</v>
      </c>
      <c r="K559" s="450"/>
      <c r="L559" s="428"/>
      <c r="M559" s="428"/>
      <c r="N559" s="826">
        <f t="shared" si="249"/>
        <v>51</v>
      </c>
      <c r="O559" s="823">
        <f t="shared" si="253"/>
        <v>123</v>
      </c>
      <c r="P559" s="824">
        <f t="shared" si="254"/>
        <v>123</v>
      </c>
      <c r="Q559" s="823">
        <f t="shared" si="255"/>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25">
      <c r="A560" s="396"/>
      <c r="B560" s="405"/>
      <c r="C560" s="398">
        <f t="shared" si="205"/>
        <v>5</v>
      </c>
      <c r="D560" s="423"/>
      <c r="E560" s="480"/>
      <c r="F560" s="480"/>
      <c r="G560" s="423"/>
      <c r="H560" s="428"/>
      <c r="I560" s="444"/>
      <c r="J560" s="450" t="s">
        <v>651</v>
      </c>
      <c r="K560" s="450"/>
      <c r="L560" s="428"/>
      <c r="M560" s="428"/>
      <c r="N560" s="826">
        <f t="shared" si="249"/>
        <v>51</v>
      </c>
      <c r="O560" s="823">
        <f t="shared" si="253"/>
        <v>123</v>
      </c>
      <c r="P560" s="824">
        <f t="shared" si="254"/>
        <v>123</v>
      </c>
      <c r="Q560" s="823">
        <f t="shared" si="255"/>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25">
      <c r="A561" s="396"/>
      <c r="B561" s="405"/>
      <c r="C561" s="398">
        <f t="shared" si="205"/>
        <v>5</v>
      </c>
      <c r="D561" s="423"/>
      <c r="E561" s="480"/>
      <c r="F561" s="480"/>
      <c r="G561" s="423"/>
      <c r="H561" s="428"/>
      <c r="I561" s="444"/>
      <c r="J561" s="450" t="s">
        <v>624</v>
      </c>
      <c r="K561" s="450"/>
      <c r="L561" s="428"/>
      <c r="M561" s="428"/>
      <c r="N561" s="826">
        <f t="shared" si="249"/>
        <v>51</v>
      </c>
      <c r="O561" s="823">
        <f t="shared" si="253"/>
        <v>123</v>
      </c>
      <c r="P561" s="824">
        <f t="shared" si="254"/>
        <v>123</v>
      </c>
      <c r="Q561" s="823">
        <f t="shared" si="255"/>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25">
      <c r="A562" s="396"/>
      <c r="B562" s="405"/>
      <c r="C562" s="398">
        <f t="shared" si="205"/>
        <v>5</v>
      </c>
      <c r="D562" s="423"/>
      <c r="E562" s="480"/>
      <c r="F562" s="480"/>
      <c r="G562" s="423"/>
      <c r="H562" s="444"/>
      <c r="I562" s="444">
        <v>2</v>
      </c>
      <c r="J562" s="450" t="s">
        <v>642</v>
      </c>
      <c r="K562" s="450"/>
      <c r="L562" s="428"/>
      <c r="M562" s="428"/>
      <c r="N562" s="428">
        <v>0</v>
      </c>
      <c r="O562" s="428">
        <v>0</v>
      </c>
      <c r="P562" s="428">
        <v>0</v>
      </c>
      <c r="Q562" s="428">
        <v>0</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3" collapsed="1" x14ac:dyDescent="0.25">
      <c r="A563" s="396"/>
      <c r="B563" s="405"/>
      <c r="C563" s="398">
        <f t="shared" ref="C563" si="256">INT($C$241)+3</f>
        <v>4</v>
      </c>
      <c r="D563" s="423"/>
      <c r="E563" s="480"/>
      <c r="F563" s="480"/>
      <c r="G563" s="423"/>
      <c r="H563" s="428"/>
      <c r="I563" s="444"/>
      <c r="J563" s="450" t="s">
        <v>965</v>
      </c>
      <c r="K563" s="450"/>
      <c r="L563" s="428"/>
      <c r="M563" s="428"/>
      <c r="N563" s="826">
        <f t="shared" ref="N563:N569" si="257">IF(N523=0,0,N523+24)</f>
        <v>49</v>
      </c>
      <c r="O563" s="823">
        <f t="shared" ref="O563" si="258">IF(N563=0,0,N563+72)</f>
        <v>121</v>
      </c>
      <c r="P563" s="824">
        <f t="shared" ref="P563" si="259">O563</f>
        <v>121</v>
      </c>
      <c r="Q563" s="823">
        <f t="shared" ref="Q563" si="260">IF(P563=0,0,P563+72)</f>
        <v>193</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4" x14ac:dyDescent="0.25">
      <c r="A564" s="396"/>
      <c r="B564" s="405"/>
      <c r="C564" s="398">
        <f t="shared" si="205"/>
        <v>5</v>
      </c>
      <c r="D564" s="423"/>
      <c r="E564" s="480"/>
      <c r="F564" s="480"/>
      <c r="G564" s="423"/>
      <c r="H564" s="428"/>
      <c r="I564" s="444"/>
      <c r="J564" s="450" t="s">
        <v>155</v>
      </c>
      <c r="K564" s="450"/>
      <c r="L564" s="428"/>
      <c r="M564" s="428"/>
      <c r="N564" s="826">
        <f t="shared" si="257"/>
        <v>52</v>
      </c>
      <c r="O564" s="823">
        <f t="shared" ref="O564:O569" si="261">IF(N564=0,0,N564+72)</f>
        <v>124</v>
      </c>
      <c r="P564" s="824">
        <f t="shared" ref="P564:P569" si="262">O564</f>
        <v>124</v>
      </c>
      <c r="Q564" s="823">
        <f t="shared" ref="Q564:Q569" si="263">IF(P564=0,0,P564+72)</f>
        <v>196</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4" x14ac:dyDescent="0.25">
      <c r="A565" s="396"/>
      <c r="B565" s="405"/>
      <c r="C565" s="398">
        <f t="shared" si="205"/>
        <v>5</v>
      </c>
      <c r="D565" s="423"/>
      <c r="E565" s="480"/>
      <c r="F565" s="480"/>
      <c r="G565" s="423"/>
      <c r="H565" s="428"/>
      <c r="I565" s="444"/>
      <c r="J565" s="450" t="s">
        <v>648</v>
      </c>
      <c r="K565" s="450"/>
      <c r="L565" s="428"/>
      <c r="M565" s="428"/>
      <c r="N565" s="826">
        <f t="shared" si="257"/>
        <v>53</v>
      </c>
      <c r="O565" s="823">
        <f t="shared" si="261"/>
        <v>125</v>
      </c>
      <c r="P565" s="824">
        <f t="shared" si="262"/>
        <v>125</v>
      </c>
      <c r="Q565" s="823">
        <f t="shared" si="263"/>
        <v>197</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25">
      <c r="A566" s="396"/>
      <c r="B566" s="405"/>
      <c r="C566" s="398">
        <f t="shared" si="205"/>
        <v>5</v>
      </c>
      <c r="D566" s="423"/>
      <c r="E566" s="480"/>
      <c r="F566" s="480"/>
      <c r="G566" s="423"/>
      <c r="H566" s="428"/>
      <c r="I566" s="444"/>
      <c r="J566" s="450" t="s">
        <v>649</v>
      </c>
      <c r="K566" s="450"/>
      <c r="L566" s="428"/>
      <c r="M566" s="428"/>
      <c r="N566" s="826">
        <f t="shared" si="257"/>
        <v>53</v>
      </c>
      <c r="O566" s="823">
        <f t="shared" si="261"/>
        <v>125</v>
      </c>
      <c r="P566" s="824">
        <f t="shared" si="262"/>
        <v>125</v>
      </c>
      <c r="Q566" s="823">
        <f t="shared" si="263"/>
        <v>197</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25">
      <c r="A567" s="396"/>
      <c r="B567" s="405"/>
      <c r="C567" s="398">
        <f t="shared" si="205"/>
        <v>5</v>
      </c>
      <c r="D567" s="423"/>
      <c r="E567" s="480"/>
      <c r="F567" s="480"/>
      <c r="G567" s="423"/>
      <c r="H567" s="428"/>
      <c r="I567" s="444"/>
      <c r="J567" s="450" t="s">
        <v>650</v>
      </c>
      <c r="K567" s="450"/>
      <c r="L567" s="428"/>
      <c r="M567" s="428"/>
      <c r="N567" s="826">
        <f t="shared" si="257"/>
        <v>54</v>
      </c>
      <c r="O567" s="823">
        <f t="shared" si="261"/>
        <v>126</v>
      </c>
      <c r="P567" s="824">
        <f t="shared" si="262"/>
        <v>126</v>
      </c>
      <c r="Q567" s="823">
        <f t="shared" si="263"/>
        <v>198</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25">
      <c r="A568" s="396"/>
      <c r="B568" s="405"/>
      <c r="C568" s="398">
        <f t="shared" si="205"/>
        <v>5</v>
      </c>
      <c r="D568" s="423"/>
      <c r="E568" s="480"/>
      <c r="F568" s="480"/>
      <c r="G568" s="423"/>
      <c r="H568" s="428"/>
      <c r="I568" s="444"/>
      <c r="J568" s="450" t="s">
        <v>651</v>
      </c>
      <c r="K568" s="450"/>
      <c r="L568" s="428"/>
      <c r="M568" s="428"/>
      <c r="N568" s="826">
        <f t="shared" si="257"/>
        <v>54</v>
      </c>
      <c r="O568" s="823">
        <f t="shared" si="261"/>
        <v>126</v>
      </c>
      <c r="P568" s="824">
        <f t="shared" si="262"/>
        <v>126</v>
      </c>
      <c r="Q568" s="823">
        <f t="shared" si="263"/>
        <v>198</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25">
      <c r="A569" s="396"/>
      <c r="B569" s="405"/>
      <c r="C569" s="398">
        <f t="shared" si="205"/>
        <v>5</v>
      </c>
      <c r="D569" s="423"/>
      <c r="E569" s="480"/>
      <c r="F569" s="480"/>
      <c r="G569" s="423"/>
      <c r="H569" s="428"/>
      <c r="I569" s="444"/>
      <c r="J569" s="450" t="s">
        <v>624</v>
      </c>
      <c r="K569" s="450"/>
      <c r="L569" s="428"/>
      <c r="M569" s="428"/>
      <c r="N569" s="826">
        <f t="shared" si="257"/>
        <v>54</v>
      </c>
      <c r="O569" s="823">
        <f t="shared" si="261"/>
        <v>126</v>
      </c>
      <c r="P569" s="824">
        <f t="shared" si="262"/>
        <v>126</v>
      </c>
      <c r="Q569" s="823">
        <f t="shared" si="263"/>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25">
      <c r="A570" s="396"/>
      <c r="B570" s="405"/>
      <c r="C570" s="398">
        <f t="shared" si="205"/>
        <v>5</v>
      </c>
      <c r="D570" s="423"/>
      <c r="E570" s="480"/>
      <c r="F570" s="480"/>
      <c r="G570" s="423"/>
      <c r="H570" s="444"/>
      <c r="I570" s="444">
        <v>3</v>
      </c>
      <c r="J570" s="450" t="s">
        <v>642</v>
      </c>
      <c r="K570" s="450"/>
      <c r="L570" s="428"/>
      <c r="M570" s="428"/>
      <c r="N570" s="428">
        <v>0</v>
      </c>
      <c r="O570" s="428">
        <v>0</v>
      </c>
      <c r="P570" s="428">
        <v>0</v>
      </c>
      <c r="Q570" s="428">
        <v>0</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3" collapsed="1" x14ac:dyDescent="0.25">
      <c r="A571" s="396"/>
      <c r="B571" s="405"/>
      <c r="C571" s="398">
        <f t="shared" ref="C571" si="264">INT($C$241)+3</f>
        <v>4</v>
      </c>
      <c r="D571" s="423"/>
      <c r="E571" s="480"/>
      <c r="F571" s="480"/>
      <c r="G571" s="423"/>
      <c r="H571" s="428"/>
      <c r="I571" s="444"/>
      <c r="J571" s="450" t="s">
        <v>965</v>
      </c>
      <c r="K571" s="450"/>
      <c r="L571" s="428"/>
      <c r="M571" s="428"/>
      <c r="N571" s="826">
        <f t="shared" ref="N571:N577" si="265">IF(N531=0,0,N531+24)</f>
        <v>49</v>
      </c>
      <c r="O571" s="823">
        <f t="shared" ref="O571" si="266">IF(N571=0,0,N571+72)</f>
        <v>121</v>
      </c>
      <c r="P571" s="824">
        <f t="shared" ref="P571" si="267">O571</f>
        <v>121</v>
      </c>
      <c r="Q571" s="823">
        <f t="shared" ref="Q571" si="268">IF(P571=0,0,P571+72)</f>
        <v>193</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4" x14ac:dyDescent="0.25">
      <c r="A572" s="396"/>
      <c r="B572" s="405"/>
      <c r="C572" s="398">
        <f t="shared" si="205"/>
        <v>5</v>
      </c>
      <c r="D572" s="423"/>
      <c r="E572" s="480"/>
      <c r="F572" s="480"/>
      <c r="G572" s="423"/>
      <c r="H572" s="428"/>
      <c r="I572" s="444"/>
      <c r="J572" s="450" t="s">
        <v>155</v>
      </c>
      <c r="K572" s="450"/>
      <c r="L572" s="428"/>
      <c r="M572" s="428"/>
      <c r="N572" s="826">
        <f t="shared" si="265"/>
        <v>55</v>
      </c>
      <c r="O572" s="823">
        <f t="shared" ref="O572:O577" si="269">IF(N572=0,0,N572+72)</f>
        <v>127</v>
      </c>
      <c r="P572" s="824">
        <f t="shared" ref="P572:P577" si="270">O572</f>
        <v>127</v>
      </c>
      <c r="Q572" s="823">
        <f t="shared" ref="Q572:Q577" si="271">IF(P572=0,0,P572+72)</f>
        <v>199</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4" x14ac:dyDescent="0.25">
      <c r="A573" s="396"/>
      <c r="B573" s="405"/>
      <c r="C573" s="398">
        <f t="shared" si="205"/>
        <v>5</v>
      </c>
      <c r="D573" s="423"/>
      <c r="E573" s="480"/>
      <c r="F573" s="480"/>
      <c r="G573" s="423"/>
      <c r="H573" s="428"/>
      <c r="I573" s="444"/>
      <c r="J573" s="450" t="s">
        <v>648</v>
      </c>
      <c r="K573" s="450"/>
      <c r="L573" s="428"/>
      <c r="M573" s="428"/>
      <c r="N573" s="826">
        <f t="shared" si="265"/>
        <v>56</v>
      </c>
      <c r="O573" s="823">
        <f t="shared" si="269"/>
        <v>128</v>
      </c>
      <c r="P573" s="824">
        <f t="shared" si="270"/>
        <v>128</v>
      </c>
      <c r="Q573" s="823">
        <f t="shared" si="271"/>
        <v>200</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25">
      <c r="A574" s="396"/>
      <c r="B574" s="405"/>
      <c r="C574" s="398">
        <f t="shared" si="205"/>
        <v>5</v>
      </c>
      <c r="D574" s="423"/>
      <c r="E574" s="480"/>
      <c r="F574" s="480"/>
      <c r="G574" s="423"/>
      <c r="H574" s="428"/>
      <c r="I574" s="444"/>
      <c r="J574" s="450" t="s">
        <v>649</v>
      </c>
      <c r="K574" s="450"/>
      <c r="L574" s="428"/>
      <c r="M574" s="428"/>
      <c r="N574" s="826">
        <f t="shared" si="265"/>
        <v>56</v>
      </c>
      <c r="O574" s="823">
        <f t="shared" si="269"/>
        <v>128</v>
      </c>
      <c r="P574" s="824">
        <f t="shared" si="270"/>
        <v>128</v>
      </c>
      <c r="Q574" s="823">
        <f t="shared" si="271"/>
        <v>200</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25">
      <c r="A575" s="396"/>
      <c r="B575" s="405"/>
      <c r="C575" s="398">
        <f t="shared" si="205"/>
        <v>5</v>
      </c>
      <c r="D575" s="423"/>
      <c r="E575" s="480"/>
      <c r="F575" s="480"/>
      <c r="G575" s="423"/>
      <c r="H575" s="428"/>
      <c r="I575" s="444"/>
      <c r="J575" s="450" t="s">
        <v>650</v>
      </c>
      <c r="K575" s="450"/>
      <c r="L575" s="428"/>
      <c r="M575" s="428"/>
      <c r="N575" s="826">
        <f t="shared" si="265"/>
        <v>57</v>
      </c>
      <c r="O575" s="823">
        <f t="shared" si="269"/>
        <v>129</v>
      </c>
      <c r="P575" s="824">
        <f t="shared" si="270"/>
        <v>129</v>
      </c>
      <c r="Q575" s="823">
        <f t="shared" si="271"/>
        <v>201</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25">
      <c r="A576" s="396"/>
      <c r="B576" s="405"/>
      <c r="C576" s="398">
        <f t="shared" si="205"/>
        <v>5</v>
      </c>
      <c r="D576" s="423"/>
      <c r="E576" s="480"/>
      <c r="F576" s="480"/>
      <c r="G576" s="423"/>
      <c r="H576" s="428"/>
      <c r="I576" s="444"/>
      <c r="J576" s="450" t="s">
        <v>651</v>
      </c>
      <c r="K576" s="450"/>
      <c r="L576" s="428"/>
      <c r="M576" s="428"/>
      <c r="N576" s="826">
        <f t="shared" si="265"/>
        <v>57</v>
      </c>
      <c r="O576" s="823">
        <f t="shared" si="269"/>
        <v>129</v>
      </c>
      <c r="P576" s="824">
        <f t="shared" si="270"/>
        <v>129</v>
      </c>
      <c r="Q576" s="823">
        <f t="shared" si="271"/>
        <v>201</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25">
      <c r="A577" s="396"/>
      <c r="B577" s="405"/>
      <c r="C577" s="398">
        <f t="shared" si="205"/>
        <v>5</v>
      </c>
      <c r="D577" s="423"/>
      <c r="E577" s="480"/>
      <c r="F577" s="480"/>
      <c r="G577" s="423"/>
      <c r="H577" s="428"/>
      <c r="I577" s="444"/>
      <c r="J577" s="450" t="s">
        <v>624</v>
      </c>
      <c r="K577" s="450"/>
      <c r="L577" s="428"/>
      <c r="M577" s="428"/>
      <c r="N577" s="826">
        <f t="shared" si="265"/>
        <v>58</v>
      </c>
      <c r="O577" s="823">
        <f t="shared" si="269"/>
        <v>130</v>
      </c>
      <c r="P577" s="824">
        <f t="shared" si="270"/>
        <v>130</v>
      </c>
      <c r="Q577" s="823">
        <f t="shared" si="271"/>
        <v>202</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25">
      <c r="A578" s="396"/>
      <c r="B578" s="405"/>
      <c r="C578" s="398">
        <f t="shared" si="205"/>
        <v>5</v>
      </c>
      <c r="D578" s="423"/>
      <c r="E578" s="480"/>
      <c r="F578" s="480"/>
      <c r="G578" s="423"/>
      <c r="H578" s="444"/>
      <c r="I578" s="444">
        <v>4</v>
      </c>
      <c r="J578" s="450" t="s">
        <v>642</v>
      </c>
      <c r="K578" s="450"/>
      <c r="L578" s="428"/>
      <c r="M578" s="428"/>
      <c r="N578" s="428">
        <v>0</v>
      </c>
      <c r="O578" s="428">
        <v>0</v>
      </c>
      <c r="P578" s="428">
        <v>0</v>
      </c>
      <c r="Q578" s="428">
        <v>0</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3" collapsed="1" x14ac:dyDescent="0.25">
      <c r="A579" s="396"/>
      <c r="B579" s="405"/>
      <c r="C579" s="398">
        <f t="shared" ref="C579" si="272">INT($C$241)+3</f>
        <v>4</v>
      </c>
      <c r="D579" s="423"/>
      <c r="E579" s="480"/>
      <c r="F579" s="480"/>
      <c r="G579" s="423"/>
      <c r="H579" s="428"/>
      <c r="I579" s="444"/>
      <c r="J579" s="450" t="s">
        <v>965</v>
      </c>
      <c r="K579" s="450"/>
      <c r="L579" s="428"/>
      <c r="M579" s="428"/>
      <c r="N579" s="826">
        <f t="shared" ref="N579:N585" si="273">IF(N539=0,0,N539+24)</f>
        <v>49</v>
      </c>
      <c r="O579" s="823">
        <f t="shared" ref="O579" si="274">IF(N579=0,0,N579+72)</f>
        <v>121</v>
      </c>
      <c r="P579" s="824">
        <f t="shared" ref="P579" si="275">O579</f>
        <v>121</v>
      </c>
      <c r="Q579" s="823">
        <f t="shared" ref="Q579" si="276">IF(P579=0,0,P579+72)</f>
        <v>193</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4" x14ac:dyDescent="0.25">
      <c r="A580" s="396"/>
      <c r="B580" s="405"/>
      <c r="C580" s="398">
        <f t="shared" si="205"/>
        <v>5</v>
      </c>
      <c r="D580" s="423"/>
      <c r="E580" s="480"/>
      <c r="F580" s="480"/>
      <c r="G580" s="423"/>
      <c r="H580" s="428"/>
      <c r="I580" s="444"/>
      <c r="J580" s="450" t="s">
        <v>155</v>
      </c>
      <c r="K580" s="450"/>
      <c r="L580" s="428"/>
      <c r="M580" s="428"/>
      <c r="N580" s="826">
        <f t="shared" si="273"/>
        <v>59</v>
      </c>
      <c r="O580" s="823">
        <f t="shared" ref="O580:O585" si="277">IF(N580=0,0,N580+72)</f>
        <v>131</v>
      </c>
      <c r="P580" s="824">
        <f t="shared" ref="P580:P585" si="278">O580</f>
        <v>131</v>
      </c>
      <c r="Q580" s="823">
        <f t="shared" ref="Q580:Q585" si="279">IF(P580=0,0,P580+72)</f>
        <v>203</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4" x14ac:dyDescent="0.25">
      <c r="A581" s="396"/>
      <c r="B581" s="405"/>
      <c r="C581" s="398">
        <f t="shared" ref="C581:C585" si="280">INT($C$241)+4</f>
        <v>5</v>
      </c>
      <c r="D581" s="423"/>
      <c r="E581" s="480"/>
      <c r="F581" s="480"/>
      <c r="G581" s="423"/>
      <c r="H581" s="428"/>
      <c r="I581" s="444"/>
      <c r="J581" s="450" t="s">
        <v>648</v>
      </c>
      <c r="K581" s="450"/>
      <c r="L581" s="428"/>
      <c r="M581" s="428"/>
      <c r="N581" s="826">
        <f t="shared" si="273"/>
        <v>60</v>
      </c>
      <c r="O581" s="823">
        <f t="shared" si="277"/>
        <v>132</v>
      </c>
      <c r="P581" s="824">
        <f t="shared" si="278"/>
        <v>132</v>
      </c>
      <c r="Q581" s="823">
        <f t="shared" si="279"/>
        <v>204</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25">
      <c r="A582" s="396"/>
      <c r="B582" s="405"/>
      <c r="C582" s="398">
        <f t="shared" si="280"/>
        <v>5</v>
      </c>
      <c r="D582" s="423"/>
      <c r="E582" s="480"/>
      <c r="F582" s="480"/>
      <c r="G582" s="423"/>
      <c r="H582" s="428"/>
      <c r="I582" s="444"/>
      <c r="J582" s="450" t="s">
        <v>649</v>
      </c>
      <c r="K582" s="450"/>
      <c r="L582" s="428"/>
      <c r="M582" s="428"/>
      <c r="N582" s="826">
        <f t="shared" si="273"/>
        <v>60</v>
      </c>
      <c r="O582" s="823">
        <f t="shared" si="277"/>
        <v>132</v>
      </c>
      <c r="P582" s="824">
        <f t="shared" si="278"/>
        <v>132</v>
      </c>
      <c r="Q582" s="823">
        <f t="shared" si="279"/>
        <v>204</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25">
      <c r="A583" s="396"/>
      <c r="B583" s="405"/>
      <c r="C583" s="398">
        <f t="shared" si="280"/>
        <v>5</v>
      </c>
      <c r="D583" s="423"/>
      <c r="E583" s="480"/>
      <c r="F583" s="480"/>
      <c r="G583" s="423"/>
      <c r="H583" s="428"/>
      <c r="I583" s="444"/>
      <c r="J583" s="450" t="s">
        <v>650</v>
      </c>
      <c r="K583" s="450"/>
      <c r="L583" s="428"/>
      <c r="M583" s="428"/>
      <c r="N583" s="826">
        <f t="shared" si="273"/>
        <v>61</v>
      </c>
      <c r="O583" s="823">
        <f t="shared" si="277"/>
        <v>133</v>
      </c>
      <c r="P583" s="824">
        <f t="shared" si="278"/>
        <v>133</v>
      </c>
      <c r="Q583" s="823">
        <f t="shared" si="279"/>
        <v>205</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25">
      <c r="A584" s="396"/>
      <c r="B584" s="405"/>
      <c r="C584" s="398">
        <f t="shared" si="280"/>
        <v>5</v>
      </c>
      <c r="D584" s="423"/>
      <c r="E584" s="480"/>
      <c r="F584" s="480"/>
      <c r="G584" s="423"/>
      <c r="H584" s="428"/>
      <c r="I584" s="444"/>
      <c r="J584" s="450" t="s">
        <v>651</v>
      </c>
      <c r="K584" s="450"/>
      <c r="L584" s="428"/>
      <c r="M584" s="428"/>
      <c r="N584" s="826">
        <f t="shared" si="273"/>
        <v>61</v>
      </c>
      <c r="O584" s="823">
        <f t="shared" si="277"/>
        <v>133</v>
      </c>
      <c r="P584" s="824">
        <f t="shared" si="278"/>
        <v>133</v>
      </c>
      <c r="Q584" s="823">
        <f t="shared" si="279"/>
        <v>205</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25">
      <c r="A585" s="396"/>
      <c r="B585" s="405"/>
      <c r="C585" s="398">
        <f t="shared" si="280"/>
        <v>5</v>
      </c>
      <c r="D585" s="423"/>
      <c r="E585" s="480"/>
      <c r="F585" s="480"/>
      <c r="G585" s="423"/>
      <c r="H585" s="428"/>
      <c r="I585" s="444"/>
      <c r="J585" s="450" t="s">
        <v>624</v>
      </c>
      <c r="K585" s="450"/>
      <c r="L585" s="428"/>
      <c r="M585" s="428"/>
      <c r="N585" s="826">
        <f t="shared" si="273"/>
        <v>62</v>
      </c>
      <c r="O585" s="823">
        <f t="shared" si="277"/>
        <v>134</v>
      </c>
      <c r="P585" s="824">
        <f t="shared" si="278"/>
        <v>134</v>
      </c>
      <c r="Q585" s="823">
        <f t="shared" si="279"/>
        <v>206</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t="5.0999999999999996" hidden="1" customHeight="1" outlineLevel="2" x14ac:dyDescent="0.25">
      <c r="A586" s="396"/>
      <c r="B586" s="405"/>
      <c r="C586" s="398">
        <f>INT($C$241)+2.005</f>
        <v>3.0049999999999999</v>
      </c>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c r="AF586" s="423"/>
      <c r="AG586" s="423"/>
      <c r="AH586" s="423"/>
      <c r="AI586" s="423"/>
      <c r="AJ586" s="423"/>
      <c r="AK586" s="423"/>
      <c r="AL586" s="423"/>
      <c r="AM586" s="423"/>
      <c r="AN586" s="423"/>
      <c r="AO586" s="423"/>
      <c r="AP586" s="423" t="s">
        <v>455</v>
      </c>
      <c r="AQ586" s="408"/>
      <c r="AR586" s="396"/>
      <c r="AS586" s="396"/>
      <c r="AT586" s="396"/>
    </row>
    <row r="587" spans="1:46" hidden="1" outlineLevel="2" collapsed="1" x14ac:dyDescent="0.25">
      <c r="A587" s="396"/>
      <c r="B587" s="405"/>
      <c r="C587" s="398">
        <f>INT($C$241)+2</f>
        <v>3</v>
      </c>
      <c r="D587" s="423"/>
      <c r="E587" s="480"/>
      <c r="F587" s="480"/>
      <c r="G587" s="423"/>
      <c r="H587" s="496" t="s">
        <v>635</v>
      </c>
      <c r="I587" s="451" t="s">
        <v>652</v>
      </c>
      <c r="J587" s="451"/>
      <c r="K587" s="556"/>
      <c r="L587" s="554">
        <f>COUNTA($I588:$I$612)/COUNTA($H588:$H$612)</f>
        <v>8</v>
      </c>
      <c r="M587" s="428"/>
      <c r="N587" s="451"/>
      <c r="O587" s="451"/>
      <c r="P587" s="451"/>
      <c r="Q587" s="451"/>
      <c r="R587" s="451" t="s">
        <v>653</v>
      </c>
      <c r="S587" s="451"/>
      <c r="T587" s="451"/>
      <c r="U587" s="451"/>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3"/>
      <c r="AQ587" s="408"/>
      <c r="AR587" s="396"/>
      <c r="AS587" s="396"/>
      <c r="AT587" s="396"/>
    </row>
    <row r="588" spans="1:46" hidden="1" outlineLevel="3" x14ac:dyDescent="0.25">
      <c r="A588" s="396"/>
      <c r="B588" s="405"/>
      <c r="C588" s="398">
        <f t="shared" ref="C588:C611" si="281">INT($C$241)+3</f>
        <v>4</v>
      </c>
      <c r="D588" s="423"/>
      <c r="E588" s="480"/>
      <c r="F588" s="480"/>
      <c r="G588" s="423"/>
      <c r="H588" s="444" t="str">
        <f>H$260</f>
        <v>Aut</v>
      </c>
      <c r="I588" s="450" t="s">
        <v>598</v>
      </c>
      <c r="J588" s="450"/>
      <c r="K588" s="428"/>
      <c r="L588" s="427"/>
      <c r="M588" s="428"/>
      <c r="N588" s="428"/>
      <c r="O588" s="428"/>
      <c r="P588" s="428"/>
      <c r="Q588" s="428"/>
      <c r="R588" s="445">
        <v>20</v>
      </c>
      <c r="S588" s="823">
        <f t="shared" ref="S588:S611" si="282">IF(R588=0,0,R588+72)</f>
        <v>92</v>
      </c>
      <c r="T588" s="824">
        <f t="shared" ref="T588:T611" si="283">S588</f>
        <v>92</v>
      </c>
      <c r="U588" s="823">
        <f t="shared" ref="U588:U611" si="284">IF(T588=0,0,T588+72)</f>
        <v>164</v>
      </c>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3"/>
      <c r="AQ588" s="408"/>
      <c r="AR588" s="396"/>
      <c r="AS588" s="396"/>
      <c r="AT588" s="396"/>
    </row>
    <row r="589" spans="1:46" hidden="1" outlineLevel="3" x14ac:dyDescent="0.25">
      <c r="A589" s="396"/>
      <c r="B589" s="405"/>
      <c r="C589" s="398">
        <f t="shared" si="281"/>
        <v>4</v>
      </c>
      <c r="D589" s="423"/>
      <c r="E589" s="480"/>
      <c r="F589" s="480"/>
      <c r="G589" s="423"/>
      <c r="H589" s="444"/>
      <c r="I589" s="450" t="s">
        <v>599</v>
      </c>
      <c r="J589" s="450"/>
      <c r="K589" s="428"/>
      <c r="L589" s="428"/>
      <c r="M589" s="428"/>
      <c r="N589" s="428"/>
      <c r="O589" s="428"/>
      <c r="P589" s="428"/>
      <c r="Q589" s="428"/>
      <c r="R589" s="445">
        <v>21</v>
      </c>
      <c r="S589" s="823">
        <f t="shared" si="282"/>
        <v>93</v>
      </c>
      <c r="T589" s="824">
        <f t="shared" si="283"/>
        <v>93</v>
      </c>
      <c r="U589" s="823">
        <f t="shared" si="284"/>
        <v>165</v>
      </c>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25">
      <c r="A590" s="396"/>
      <c r="B590" s="405"/>
      <c r="C590" s="398">
        <f t="shared" si="281"/>
        <v>4</v>
      </c>
      <c r="D590" s="423"/>
      <c r="E590" s="480"/>
      <c r="F590" s="480"/>
      <c r="G590" s="423"/>
      <c r="H590" s="444"/>
      <c r="I590" s="450" t="s">
        <v>600</v>
      </c>
      <c r="J590" s="450"/>
      <c r="K590" s="428"/>
      <c r="L590" s="428"/>
      <c r="M590" s="428"/>
      <c r="N590" s="428"/>
      <c r="O590" s="428"/>
      <c r="P590" s="428"/>
      <c r="Q590" s="428"/>
      <c r="R590" s="428">
        <v>0</v>
      </c>
      <c r="S590" s="823">
        <f t="shared" si="282"/>
        <v>0</v>
      </c>
      <c r="T590" s="824">
        <f t="shared" si="283"/>
        <v>0</v>
      </c>
      <c r="U590" s="823">
        <f t="shared" si="284"/>
        <v>0</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25">
      <c r="A591" s="396"/>
      <c r="B591" s="405"/>
      <c r="C591" s="398">
        <f t="shared" si="281"/>
        <v>4</v>
      </c>
      <c r="D591" s="423"/>
      <c r="E591" s="480"/>
      <c r="F591" s="480"/>
      <c r="G591" s="423"/>
      <c r="H591" s="444"/>
      <c r="I591" s="450" t="s">
        <v>585</v>
      </c>
      <c r="J591" s="450"/>
      <c r="K591" s="428"/>
      <c r="L591" s="428"/>
      <c r="M591" s="428"/>
      <c r="N591" s="428"/>
      <c r="O591" s="428"/>
      <c r="P591" s="428"/>
      <c r="Q591" s="428"/>
      <c r="R591" s="428">
        <v>0</v>
      </c>
      <c r="S591" s="823">
        <f t="shared" si="282"/>
        <v>0</v>
      </c>
      <c r="T591" s="824">
        <f t="shared" si="283"/>
        <v>0</v>
      </c>
      <c r="U591" s="823">
        <f t="shared" si="284"/>
        <v>0</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25">
      <c r="A592" s="396"/>
      <c r="B592" s="405"/>
      <c r="C592" s="398">
        <f t="shared" si="281"/>
        <v>4</v>
      </c>
      <c r="D592" s="423"/>
      <c r="E592" s="480"/>
      <c r="F592" s="480"/>
      <c r="G592" s="423"/>
      <c r="H592" s="444"/>
      <c r="I592" s="450" t="s">
        <v>586</v>
      </c>
      <c r="J592" s="450"/>
      <c r="K592" s="428"/>
      <c r="L592" s="428"/>
      <c r="M592" s="428"/>
      <c r="N592" s="428"/>
      <c r="O592" s="428"/>
      <c r="P592" s="428"/>
      <c r="Q592" s="428"/>
      <c r="R592" s="428">
        <v>0</v>
      </c>
      <c r="S592" s="823">
        <f t="shared" si="282"/>
        <v>0</v>
      </c>
      <c r="T592" s="824">
        <f t="shared" si="283"/>
        <v>0</v>
      </c>
      <c r="U592" s="823">
        <f t="shared" si="284"/>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25">
      <c r="A593" s="396"/>
      <c r="B593" s="405"/>
      <c r="C593" s="398">
        <f t="shared" si="281"/>
        <v>4</v>
      </c>
      <c r="D593" s="423"/>
      <c r="E593" s="480"/>
      <c r="F593" s="480"/>
      <c r="G593" s="423"/>
      <c r="H593" s="444"/>
      <c r="I593" s="450" t="s">
        <v>587</v>
      </c>
      <c r="J593" s="450"/>
      <c r="K593" s="428"/>
      <c r="L593" s="428"/>
      <c r="M593" s="428"/>
      <c r="N593" s="428"/>
      <c r="O593" s="428"/>
      <c r="P593" s="428"/>
      <c r="Q593" s="428"/>
      <c r="R593" s="428">
        <v>0</v>
      </c>
      <c r="S593" s="823">
        <f t="shared" si="282"/>
        <v>0</v>
      </c>
      <c r="T593" s="824">
        <f t="shared" si="283"/>
        <v>0</v>
      </c>
      <c r="U593" s="823">
        <f t="shared" si="284"/>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25">
      <c r="A594" s="396"/>
      <c r="B594" s="405"/>
      <c r="C594" s="398">
        <f t="shared" si="281"/>
        <v>4</v>
      </c>
      <c r="D594" s="423"/>
      <c r="E594" s="480"/>
      <c r="F594" s="480"/>
      <c r="G594" s="423"/>
      <c r="H594" s="444"/>
      <c r="I594" s="450" t="s">
        <v>588</v>
      </c>
      <c r="J594" s="450"/>
      <c r="K594" s="428"/>
      <c r="L594" s="428"/>
      <c r="M594" s="428"/>
      <c r="N594" s="428"/>
      <c r="O594" s="428"/>
      <c r="P594" s="428"/>
      <c r="Q594" s="428"/>
      <c r="R594" s="428">
        <v>0</v>
      </c>
      <c r="S594" s="823">
        <f t="shared" si="282"/>
        <v>0</v>
      </c>
      <c r="T594" s="824">
        <f t="shared" si="283"/>
        <v>0</v>
      </c>
      <c r="U594" s="823">
        <f t="shared" si="284"/>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25">
      <c r="A595" s="396"/>
      <c r="B595" s="405"/>
      <c r="C595" s="398">
        <f t="shared" si="281"/>
        <v>4</v>
      </c>
      <c r="D595" s="423"/>
      <c r="E595" s="480"/>
      <c r="F595" s="480"/>
      <c r="G595" s="423"/>
      <c r="H595" s="444"/>
      <c r="I595" s="450" t="s">
        <v>589</v>
      </c>
      <c r="J595" s="450"/>
      <c r="K595" s="428"/>
      <c r="L595" s="428"/>
      <c r="M595" s="428"/>
      <c r="N595" s="428"/>
      <c r="O595" s="428"/>
      <c r="P595" s="428"/>
      <c r="Q595" s="428"/>
      <c r="R595" s="428">
        <v>0</v>
      </c>
      <c r="S595" s="823">
        <f t="shared" si="282"/>
        <v>0</v>
      </c>
      <c r="T595" s="824">
        <f t="shared" si="283"/>
        <v>0</v>
      </c>
      <c r="U595" s="823">
        <f t="shared" si="284"/>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25">
      <c r="A596" s="396"/>
      <c r="B596" s="405"/>
      <c r="C596" s="398">
        <f t="shared" si="281"/>
        <v>4</v>
      </c>
      <c r="D596" s="423"/>
      <c r="E596" s="480"/>
      <c r="F596" s="480"/>
      <c r="G596" s="423"/>
      <c r="H596" s="444" t="str">
        <f>H$261</f>
        <v>Win</v>
      </c>
      <c r="I596" s="450" t="s">
        <v>598</v>
      </c>
      <c r="J596" s="450"/>
      <c r="K596" s="428"/>
      <c r="L596" s="428"/>
      <c r="M596" s="428"/>
      <c r="N596" s="428"/>
      <c r="O596" s="428"/>
      <c r="P596" s="428"/>
      <c r="Q596" s="428"/>
      <c r="R596" s="827">
        <f>IF(R588=0,0,R588+24)</f>
        <v>44</v>
      </c>
      <c r="S596" s="823">
        <f t="shared" si="282"/>
        <v>116</v>
      </c>
      <c r="T596" s="824">
        <f t="shared" si="283"/>
        <v>116</v>
      </c>
      <c r="U596" s="823">
        <f t="shared" si="284"/>
        <v>188</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25">
      <c r="A597" s="396"/>
      <c r="B597" s="405"/>
      <c r="C597" s="398">
        <f t="shared" si="281"/>
        <v>4</v>
      </c>
      <c r="D597" s="423"/>
      <c r="E597" s="480"/>
      <c r="F597" s="480"/>
      <c r="G597" s="423"/>
      <c r="H597" s="444"/>
      <c r="I597" s="450" t="s">
        <v>599</v>
      </c>
      <c r="J597" s="450"/>
      <c r="K597" s="428"/>
      <c r="L597" s="428"/>
      <c r="M597" s="428"/>
      <c r="N597" s="428"/>
      <c r="O597" s="428"/>
      <c r="P597" s="428"/>
      <c r="Q597" s="428"/>
      <c r="R597" s="827">
        <f>IF(R589=0,0,R589+24)</f>
        <v>45</v>
      </c>
      <c r="S597" s="823">
        <f t="shared" si="282"/>
        <v>117</v>
      </c>
      <c r="T597" s="824">
        <f t="shared" si="283"/>
        <v>117</v>
      </c>
      <c r="U597" s="823">
        <f t="shared" si="284"/>
        <v>189</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25">
      <c r="A598" s="396"/>
      <c r="B598" s="405"/>
      <c r="C598" s="398">
        <f t="shared" si="281"/>
        <v>4</v>
      </c>
      <c r="D598" s="423"/>
      <c r="E598" s="480"/>
      <c r="F598" s="480"/>
      <c r="G598" s="423"/>
      <c r="H598" s="444"/>
      <c r="I598" s="450" t="s">
        <v>600</v>
      </c>
      <c r="J598" s="450"/>
      <c r="K598" s="428"/>
      <c r="L598" s="428"/>
      <c r="M598" s="428"/>
      <c r="N598" s="428"/>
      <c r="O598" s="428"/>
      <c r="P598" s="428"/>
      <c r="Q598" s="428"/>
      <c r="R598" s="428">
        <v>0</v>
      </c>
      <c r="S598" s="823">
        <f t="shared" si="282"/>
        <v>0</v>
      </c>
      <c r="T598" s="824">
        <f t="shared" si="283"/>
        <v>0</v>
      </c>
      <c r="U598" s="823">
        <f t="shared" si="284"/>
        <v>0</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25">
      <c r="A599" s="396"/>
      <c r="B599" s="405"/>
      <c r="C599" s="398">
        <f t="shared" si="281"/>
        <v>4</v>
      </c>
      <c r="D599" s="423"/>
      <c r="E599" s="480"/>
      <c r="F599" s="480"/>
      <c r="G599" s="423"/>
      <c r="H599" s="444"/>
      <c r="I599" s="450" t="s">
        <v>585</v>
      </c>
      <c r="J599" s="450"/>
      <c r="K599" s="428"/>
      <c r="L599" s="428"/>
      <c r="M599" s="428"/>
      <c r="N599" s="428"/>
      <c r="O599" s="428"/>
      <c r="P599" s="428"/>
      <c r="Q599" s="428"/>
      <c r="R599" s="428">
        <v>0</v>
      </c>
      <c r="S599" s="823">
        <f t="shared" si="282"/>
        <v>0</v>
      </c>
      <c r="T599" s="824">
        <f t="shared" si="283"/>
        <v>0</v>
      </c>
      <c r="U599" s="823">
        <f t="shared" si="284"/>
        <v>0</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25">
      <c r="A600" s="396"/>
      <c r="B600" s="405"/>
      <c r="C600" s="398">
        <f t="shared" si="281"/>
        <v>4</v>
      </c>
      <c r="D600" s="423"/>
      <c r="E600" s="480"/>
      <c r="F600" s="480"/>
      <c r="G600" s="423"/>
      <c r="H600" s="444"/>
      <c r="I600" s="450" t="s">
        <v>586</v>
      </c>
      <c r="J600" s="450"/>
      <c r="K600" s="428"/>
      <c r="L600" s="428"/>
      <c r="M600" s="428"/>
      <c r="N600" s="428"/>
      <c r="O600" s="428"/>
      <c r="P600" s="428"/>
      <c r="Q600" s="428"/>
      <c r="R600" s="428">
        <v>0</v>
      </c>
      <c r="S600" s="823">
        <f t="shared" si="282"/>
        <v>0</v>
      </c>
      <c r="T600" s="824">
        <f t="shared" si="283"/>
        <v>0</v>
      </c>
      <c r="U600" s="823">
        <f t="shared" si="284"/>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25">
      <c r="A601" s="396"/>
      <c r="B601" s="405"/>
      <c r="C601" s="398">
        <f t="shared" si="281"/>
        <v>4</v>
      </c>
      <c r="D601" s="423"/>
      <c r="E601" s="480"/>
      <c r="F601" s="480"/>
      <c r="G601" s="423"/>
      <c r="H601" s="444"/>
      <c r="I601" s="450" t="s">
        <v>587</v>
      </c>
      <c r="J601" s="450"/>
      <c r="K601" s="428"/>
      <c r="L601" s="428"/>
      <c r="M601" s="428"/>
      <c r="N601" s="428"/>
      <c r="O601" s="428"/>
      <c r="P601" s="428"/>
      <c r="Q601" s="428"/>
      <c r="R601" s="428">
        <v>0</v>
      </c>
      <c r="S601" s="823">
        <f t="shared" si="282"/>
        <v>0</v>
      </c>
      <c r="T601" s="824">
        <f t="shared" si="283"/>
        <v>0</v>
      </c>
      <c r="U601" s="823">
        <f t="shared" si="284"/>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25">
      <c r="A602" s="396"/>
      <c r="B602" s="405"/>
      <c r="C602" s="398">
        <f t="shared" si="281"/>
        <v>4</v>
      </c>
      <c r="D602" s="423"/>
      <c r="E602" s="480"/>
      <c r="F602" s="480"/>
      <c r="G602" s="423"/>
      <c r="H602" s="444"/>
      <c r="I602" s="450" t="s">
        <v>588</v>
      </c>
      <c r="J602" s="450"/>
      <c r="K602" s="428"/>
      <c r="L602" s="428"/>
      <c r="M602" s="428"/>
      <c r="N602" s="428"/>
      <c r="O602" s="428"/>
      <c r="P602" s="428"/>
      <c r="Q602" s="428"/>
      <c r="R602" s="428">
        <v>0</v>
      </c>
      <c r="S602" s="823">
        <f t="shared" si="282"/>
        <v>0</v>
      </c>
      <c r="T602" s="824">
        <f t="shared" si="283"/>
        <v>0</v>
      </c>
      <c r="U602" s="823">
        <f t="shared" si="284"/>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25">
      <c r="A603" s="396"/>
      <c r="B603" s="405"/>
      <c r="C603" s="398">
        <f t="shared" si="281"/>
        <v>4</v>
      </c>
      <c r="D603" s="423"/>
      <c r="E603" s="480"/>
      <c r="F603" s="480"/>
      <c r="G603" s="423"/>
      <c r="H603" s="444"/>
      <c r="I603" s="450" t="s">
        <v>589</v>
      </c>
      <c r="J603" s="450"/>
      <c r="K603" s="428"/>
      <c r="L603" s="428"/>
      <c r="M603" s="428"/>
      <c r="N603" s="428"/>
      <c r="O603" s="428"/>
      <c r="P603" s="428"/>
      <c r="Q603" s="428"/>
      <c r="R603" s="428">
        <v>0</v>
      </c>
      <c r="S603" s="823">
        <f t="shared" si="282"/>
        <v>0</v>
      </c>
      <c r="T603" s="824">
        <f t="shared" si="283"/>
        <v>0</v>
      </c>
      <c r="U603" s="823">
        <f t="shared" si="284"/>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25">
      <c r="A604" s="396"/>
      <c r="B604" s="405"/>
      <c r="C604" s="398">
        <f t="shared" si="281"/>
        <v>4</v>
      </c>
      <c r="D604" s="423"/>
      <c r="E604" s="480"/>
      <c r="F604" s="480"/>
      <c r="G604" s="423"/>
      <c r="H604" s="444" t="str">
        <f>H$262</f>
        <v>Spr</v>
      </c>
      <c r="I604" s="450" t="s">
        <v>598</v>
      </c>
      <c r="J604" s="450"/>
      <c r="K604" s="428"/>
      <c r="L604" s="428"/>
      <c r="M604" s="428"/>
      <c r="N604" s="428"/>
      <c r="O604" s="428"/>
      <c r="P604" s="428"/>
      <c r="Q604" s="428"/>
      <c r="R604" s="827">
        <f>IF(R596=0,0,R596+24)</f>
        <v>68</v>
      </c>
      <c r="S604" s="823">
        <f t="shared" si="282"/>
        <v>140</v>
      </c>
      <c r="T604" s="824">
        <f t="shared" si="283"/>
        <v>140</v>
      </c>
      <c r="U604" s="823">
        <f t="shared" si="284"/>
        <v>212</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25">
      <c r="A605" s="396"/>
      <c r="B605" s="405"/>
      <c r="C605" s="398">
        <f t="shared" si="281"/>
        <v>4</v>
      </c>
      <c r="D605" s="423"/>
      <c r="E605" s="480"/>
      <c r="F605" s="480"/>
      <c r="G605" s="423"/>
      <c r="H605" s="444"/>
      <c r="I605" s="450" t="s">
        <v>599</v>
      </c>
      <c r="J605" s="450"/>
      <c r="K605" s="428"/>
      <c r="L605" s="428"/>
      <c r="M605" s="428"/>
      <c r="N605" s="428"/>
      <c r="O605" s="428"/>
      <c r="P605" s="428"/>
      <c r="Q605" s="428"/>
      <c r="R605" s="827">
        <f>IF(R597=0,0,R597+24)</f>
        <v>69</v>
      </c>
      <c r="S605" s="823">
        <f t="shared" si="282"/>
        <v>141</v>
      </c>
      <c r="T605" s="824">
        <f t="shared" si="283"/>
        <v>141</v>
      </c>
      <c r="U605" s="823">
        <f t="shared" si="284"/>
        <v>213</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25">
      <c r="A606" s="396"/>
      <c r="B606" s="405"/>
      <c r="C606" s="398">
        <f t="shared" si="281"/>
        <v>4</v>
      </c>
      <c r="D606" s="423"/>
      <c r="E606" s="480"/>
      <c r="F606" s="480"/>
      <c r="G606" s="423"/>
      <c r="H606" s="444"/>
      <c r="I606" s="450" t="s">
        <v>600</v>
      </c>
      <c r="J606" s="450"/>
      <c r="K606" s="428"/>
      <c r="L606" s="428"/>
      <c r="M606" s="428"/>
      <c r="N606" s="428"/>
      <c r="O606" s="428"/>
      <c r="P606" s="428"/>
      <c r="Q606" s="428"/>
      <c r="R606" s="428">
        <v>0</v>
      </c>
      <c r="S606" s="823">
        <f t="shared" si="282"/>
        <v>0</v>
      </c>
      <c r="T606" s="824">
        <f t="shared" si="283"/>
        <v>0</v>
      </c>
      <c r="U606" s="823">
        <f t="shared" si="284"/>
        <v>0</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25">
      <c r="A607" s="396"/>
      <c r="B607" s="405"/>
      <c r="C607" s="398">
        <f t="shared" si="281"/>
        <v>4</v>
      </c>
      <c r="D607" s="423"/>
      <c r="E607" s="480"/>
      <c r="F607" s="480"/>
      <c r="G607" s="423"/>
      <c r="H607" s="444"/>
      <c r="I607" s="450" t="s">
        <v>585</v>
      </c>
      <c r="J607" s="450"/>
      <c r="K607" s="428"/>
      <c r="L607" s="428"/>
      <c r="M607" s="428"/>
      <c r="N607" s="428"/>
      <c r="O607" s="428"/>
      <c r="P607" s="428"/>
      <c r="Q607" s="428"/>
      <c r="R607" s="428">
        <v>0</v>
      </c>
      <c r="S607" s="823">
        <f t="shared" si="282"/>
        <v>0</v>
      </c>
      <c r="T607" s="824">
        <f t="shared" si="283"/>
        <v>0</v>
      </c>
      <c r="U607" s="823">
        <f t="shared" si="284"/>
        <v>0</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25">
      <c r="A608" s="396"/>
      <c r="B608" s="405"/>
      <c r="C608" s="398">
        <f t="shared" si="281"/>
        <v>4</v>
      </c>
      <c r="D608" s="423"/>
      <c r="E608" s="480"/>
      <c r="F608" s="480"/>
      <c r="G608" s="423"/>
      <c r="H608" s="444"/>
      <c r="I608" s="450" t="s">
        <v>586</v>
      </c>
      <c r="J608" s="450"/>
      <c r="K608" s="428"/>
      <c r="L608" s="428"/>
      <c r="M608" s="428"/>
      <c r="N608" s="428"/>
      <c r="O608" s="428"/>
      <c r="P608" s="428"/>
      <c r="Q608" s="428"/>
      <c r="R608" s="428">
        <v>0</v>
      </c>
      <c r="S608" s="823">
        <f t="shared" si="282"/>
        <v>0</v>
      </c>
      <c r="T608" s="824">
        <f t="shared" si="283"/>
        <v>0</v>
      </c>
      <c r="U608" s="823">
        <f t="shared" si="284"/>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25">
      <c r="A609" s="396"/>
      <c r="B609" s="405"/>
      <c r="C609" s="398">
        <f t="shared" si="281"/>
        <v>4</v>
      </c>
      <c r="D609" s="423"/>
      <c r="E609" s="480"/>
      <c r="F609" s="480"/>
      <c r="G609" s="423"/>
      <c r="H609" s="444"/>
      <c r="I609" s="450" t="s">
        <v>587</v>
      </c>
      <c r="J609" s="450"/>
      <c r="K609" s="428"/>
      <c r="L609" s="428"/>
      <c r="M609" s="428"/>
      <c r="N609" s="428"/>
      <c r="O609" s="428"/>
      <c r="P609" s="428"/>
      <c r="Q609" s="428"/>
      <c r="R609" s="428">
        <v>0</v>
      </c>
      <c r="S609" s="823">
        <f t="shared" si="282"/>
        <v>0</v>
      </c>
      <c r="T609" s="824">
        <f t="shared" si="283"/>
        <v>0</v>
      </c>
      <c r="U609" s="823">
        <f t="shared" si="284"/>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25">
      <c r="A610" s="396"/>
      <c r="B610" s="405"/>
      <c r="C610" s="398">
        <f t="shared" si="281"/>
        <v>4</v>
      </c>
      <c r="D610" s="423"/>
      <c r="E610" s="480"/>
      <c r="F610" s="480"/>
      <c r="G610" s="423"/>
      <c r="H610" s="444"/>
      <c r="I610" s="450" t="s">
        <v>588</v>
      </c>
      <c r="J610" s="450"/>
      <c r="K610" s="428"/>
      <c r="L610" s="428"/>
      <c r="M610" s="428"/>
      <c r="N610" s="428"/>
      <c r="O610" s="428"/>
      <c r="P610" s="428"/>
      <c r="Q610" s="428"/>
      <c r="R610" s="428">
        <v>0</v>
      </c>
      <c r="S610" s="823">
        <f t="shared" si="282"/>
        <v>0</v>
      </c>
      <c r="T610" s="824">
        <f t="shared" si="283"/>
        <v>0</v>
      </c>
      <c r="U610" s="823">
        <f t="shared" si="284"/>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25">
      <c r="A611" s="396"/>
      <c r="B611" s="405"/>
      <c r="C611" s="398">
        <f t="shared" si="281"/>
        <v>4</v>
      </c>
      <c r="D611" s="423"/>
      <c r="E611" s="480"/>
      <c r="F611" s="480"/>
      <c r="G611" s="423"/>
      <c r="H611" s="444"/>
      <c r="I611" s="450" t="s">
        <v>589</v>
      </c>
      <c r="J611" s="450"/>
      <c r="K611" s="428"/>
      <c r="L611" s="428"/>
      <c r="M611" s="428"/>
      <c r="N611" s="428"/>
      <c r="O611" s="428"/>
      <c r="P611" s="428"/>
      <c r="Q611" s="428"/>
      <c r="R611" s="428">
        <v>0</v>
      </c>
      <c r="S611" s="823">
        <f t="shared" si="282"/>
        <v>0</v>
      </c>
      <c r="T611" s="824">
        <f t="shared" si="283"/>
        <v>0</v>
      </c>
      <c r="U611" s="823">
        <f t="shared" si="284"/>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t="5.0999999999999996" hidden="1" customHeight="1" outlineLevel="2" x14ac:dyDescent="0.25">
      <c r="A612" s="396"/>
      <c r="B612" s="405"/>
      <c r="C612" s="398">
        <f>INT($C$241)+2.005</f>
        <v>3.0049999999999999</v>
      </c>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c r="AF612" s="423"/>
      <c r="AG612" s="423"/>
      <c r="AH612" s="423"/>
      <c r="AI612" s="423"/>
      <c r="AJ612" s="423"/>
      <c r="AK612" s="423"/>
      <c r="AL612" s="423"/>
      <c r="AM612" s="423"/>
      <c r="AN612" s="423"/>
      <c r="AO612" s="423"/>
      <c r="AP612" s="423" t="s">
        <v>455</v>
      </c>
      <c r="AQ612" s="408"/>
      <c r="AR612" s="396"/>
      <c r="AS612" s="396"/>
      <c r="AT612" s="396"/>
    </row>
    <row r="613" spans="1:46" hidden="1" outlineLevel="2" collapsed="1" x14ac:dyDescent="0.25">
      <c r="A613" s="396"/>
      <c r="B613" s="405"/>
      <c r="C613" s="398">
        <f>INT($C$241)+2</f>
        <v>3</v>
      </c>
      <c r="D613" s="423"/>
      <c r="E613" s="480"/>
      <c r="F613" s="480"/>
      <c r="G613" s="423"/>
      <c r="H613" s="496" t="s">
        <v>635</v>
      </c>
      <c r="I613" s="451" t="s">
        <v>991</v>
      </c>
      <c r="J613" s="451"/>
      <c r="K613" s="556"/>
      <c r="L613" s="554">
        <f>COUNTA($I614:$I$626)/COUNTA($H614:$H$626)</f>
        <v>4</v>
      </c>
      <c r="M613" s="428"/>
      <c r="N613" s="451"/>
      <c r="O613" s="451"/>
      <c r="P613" s="451"/>
      <c r="Q613" s="451"/>
      <c r="R613" s="451" t="s">
        <v>653</v>
      </c>
      <c r="S613" s="451"/>
      <c r="T613" s="451"/>
      <c r="U613" s="451"/>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3"/>
      <c r="AQ613" s="408"/>
      <c r="AR613" s="396"/>
      <c r="AS613" s="396"/>
      <c r="AT613" s="396"/>
    </row>
    <row r="614" spans="1:46" hidden="1" outlineLevel="3" x14ac:dyDescent="0.25">
      <c r="A614" s="396"/>
      <c r="B614" s="405"/>
      <c r="C614" s="398">
        <f t="shared" ref="C614:C625" si="285">INT($C$241)+3</f>
        <v>4</v>
      </c>
      <c r="D614" s="423"/>
      <c r="E614" s="480"/>
      <c r="F614" s="480"/>
      <c r="G614" s="423"/>
      <c r="H614" s="444" t="str">
        <f>H$260</f>
        <v>Aut</v>
      </c>
      <c r="I614" s="450" t="s">
        <v>642</v>
      </c>
      <c r="J614" s="450"/>
      <c r="K614" s="428"/>
      <c r="L614" s="427"/>
      <c r="M614" s="428"/>
      <c r="N614" s="428"/>
      <c r="O614" s="428"/>
      <c r="P614" s="428"/>
      <c r="Q614" s="428"/>
      <c r="R614" s="428">
        <v>0</v>
      </c>
      <c r="S614" s="428">
        <v>0</v>
      </c>
      <c r="T614" s="428">
        <v>0</v>
      </c>
      <c r="U614" s="428">
        <v>0</v>
      </c>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3"/>
      <c r="AQ614" s="408"/>
      <c r="AR614" s="396"/>
      <c r="AS614" s="396"/>
      <c r="AT614" s="396"/>
    </row>
    <row r="615" spans="1:46" hidden="1" outlineLevel="3" x14ac:dyDescent="0.25">
      <c r="A615" s="396"/>
      <c r="B615" s="405"/>
      <c r="C615" s="398">
        <f t="shared" si="285"/>
        <v>4</v>
      </c>
      <c r="D615" s="423"/>
      <c r="E615" s="480"/>
      <c r="F615" s="480"/>
      <c r="G615" s="423"/>
      <c r="H615" s="444"/>
      <c r="I615" s="450" t="s">
        <v>655</v>
      </c>
      <c r="J615" s="450"/>
      <c r="K615" s="428"/>
      <c r="L615" s="427"/>
      <c r="M615" s="428"/>
      <c r="N615" s="428"/>
      <c r="O615" s="428"/>
      <c r="P615" s="428"/>
      <c r="Q615" s="428"/>
      <c r="R615" s="428">
        <v>0</v>
      </c>
      <c r="S615" s="823">
        <f>IF(R615=0,0,R615+72)</f>
        <v>0</v>
      </c>
      <c r="T615" s="824">
        <f t="shared" ref="T615:T617" si="286">S615</f>
        <v>0</v>
      </c>
      <c r="U615" s="823">
        <f>IF(T615=0,0,T615+72)</f>
        <v>0</v>
      </c>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25">
      <c r="A616" s="396"/>
      <c r="B616" s="405"/>
      <c r="C616" s="398">
        <f t="shared" si="285"/>
        <v>4</v>
      </c>
      <c r="D616" s="423"/>
      <c r="E616" s="480"/>
      <c r="F616" s="480"/>
      <c r="G616" s="423"/>
      <c r="H616" s="444"/>
      <c r="I616" s="450" t="s">
        <v>656</v>
      </c>
      <c r="J616" s="450"/>
      <c r="K616" s="428"/>
      <c r="L616" s="428"/>
      <c r="M616" s="428"/>
      <c r="N616" s="428"/>
      <c r="O616" s="428"/>
      <c r="P616" s="428"/>
      <c r="Q616" s="428"/>
      <c r="R616" s="445">
        <v>24</v>
      </c>
      <c r="S616" s="823">
        <f>IF(R616=0,0,R616+72)</f>
        <v>96</v>
      </c>
      <c r="T616" s="824">
        <f t="shared" si="286"/>
        <v>96</v>
      </c>
      <c r="U616" s="823">
        <f>IF(T616=0,0,T616+72)</f>
        <v>168</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25">
      <c r="A617" s="396"/>
      <c r="B617" s="405"/>
      <c r="C617" s="398">
        <f t="shared" si="285"/>
        <v>4</v>
      </c>
      <c r="D617" s="423"/>
      <c r="E617" s="480"/>
      <c r="F617" s="480"/>
      <c r="G617" s="423"/>
      <c r="H617" s="444"/>
      <c r="I617" s="450" t="s">
        <v>657</v>
      </c>
      <c r="J617" s="450"/>
      <c r="K617" s="428"/>
      <c r="L617" s="428"/>
      <c r="M617" s="428"/>
      <c r="N617" s="428"/>
      <c r="O617" s="428"/>
      <c r="P617" s="428"/>
      <c r="Q617" s="428"/>
      <c r="R617" s="445">
        <v>0</v>
      </c>
      <c r="S617" s="823">
        <f>IF(R617=0,0,R617+72)</f>
        <v>0</v>
      </c>
      <c r="T617" s="824">
        <f t="shared" si="286"/>
        <v>0</v>
      </c>
      <c r="U617" s="823">
        <f>IF(T617=0,0,T617+72)</f>
        <v>0</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25">
      <c r="A618" s="396"/>
      <c r="B618" s="405"/>
      <c r="C618" s="398">
        <f t="shared" si="285"/>
        <v>4</v>
      </c>
      <c r="D618" s="423"/>
      <c r="E618" s="480"/>
      <c r="F618" s="480"/>
      <c r="G618" s="423"/>
      <c r="H618" s="444" t="str">
        <f>H$261</f>
        <v>Win</v>
      </c>
      <c r="I618" s="450" t="s">
        <v>642</v>
      </c>
      <c r="J618" s="450"/>
      <c r="K618" s="428"/>
      <c r="L618" s="428"/>
      <c r="M618" s="428"/>
      <c r="N618" s="428"/>
      <c r="O618" s="428"/>
      <c r="P618" s="428"/>
      <c r="Q618" s="428"/>
      <c r="R618" s="428">
        <v>0</v>
      </c>
      <c r="S618" s="428">
        <v>0</v>
      </c>
      <c r="T618" s="428">
        <v>0</v>
      </c>
      <c r="U618" s="428">
        <v>0</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25">
      <c r="A619" s="396"/>
      <c r="B619" s="405"/>
      <c r="C619" s="398">
        <f t="shared" si="285"/>
        <v>4</v>
      </c>
      <c r="D619" s="423"/>
      <c r="E619" s="480"/>
      <c r="F619" s="480"/>
      <c r="G619" s="423"/>
      <c r="H619" s="444"/>
      <c r="I619" s="450" t="s">
        <v>655</v>
      </c>
      <c r="J619" s="450"/>
      <c r="K619" s="428"/>
      <c r="L619" s="428"/>
      <c r="M619" s="428"/>
      <c r="N619" s="428"/>
      <c r="O619" s="428"/>
      <c r="P619" s="428"/>
      <c r="Q619" s="428"/>
      <c r="R619" s="428">
        <v>0</v>
      </c>
      <c r="S619" s="823">
        <f>IF(R619=0,0,R619+72)</f>
        <v>0</v>
      </c>
      <c r="T619" s="824">
        <f t="shared" ref="T619:T621" si="287">S619</f>
        <v>0</v>
      </c>
      <c r="U619" s="823">
        <f>IF(T619=0,0,T619+72)</f>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25">
      <c r="A620" s="396"/>
      <c r="B620" s="405"/>
      <c r="C620" s="398">
        <f t="shared" si="285"/>
        <v>4</v>
      </c>
      <c r="D620" s="423"/>
      <c r="E620" s="480"/>
      <c r="F620" s="480"/>
      <c r="G620" s="423"/>
      <c r="H620" s="444"/>
      <c r="I620" s="450" t="s">
        <v>656</v>
      </c>
      <c r="J620" s="450"/>
      <c r="K620" s="428"/>
      <c r="L620" s="428"/>
      <c r="M620" s="428"/>
      <c r="N620" s="428"/>
      <c r="O620" s="428"/>
      <c r="P620" s="428"/>
      <c r="Q620" s="428"/>
      <c r="R620" s="825">
        <f>IF(R616=0,0,R616+24)</f>
        <v>48</v>
      </c>
      <c r="S620" s="823">
        <f>IF(R620=0,0,R620+72)</f>
        <v>120</v>
      </c>
      <c r="T620" s="824">
        <f t="shared" si="287"/>
        <v>120</v>
      </c>
      <c r="U620" s="823">
        <f>IF(T620=0,0,T620+72)</f>
        <v>192</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25">
      <c r="A621" s="396"/>
      <c r="B621" s="405"/>
      <c r="C621" s="398">
        <f t="shared" si="285"/>
        <v>4</v>
      </c>
      <c r="D621" s="423"/>
      <c r="E621" s="480"/>
      <c r="F621" s="480"/>
      <c r="G621" s="423"/>
      <c r="H621" s="444"/>
      <c r="I621" s="450" t="s">
        <v>657</v>
      </c>
      <c r="J621" s="450"/>
      <c r="K621" s="428"/>
      <c r="L621" s="428"/>
      <c r="M621" s="428"/>
      <c r="N621" s="428"/>
      <c r="O621" s="428"/>
      <c r="P621" s="428"/>
      <c r="Q621" s="428"/>
      <c r="R621" s="825">
        <f>IF(R617=0,0,R617+24)</f>
        <v>0</v>
      </c>
      <c r="S621" s="823">
        <f>IF(R621=0,0,R621+72)</f>
        <v>0</v>
      </c>
      <c r="T621" s="824">
        <f t="shared" si="287"/>
        <v>0</v>
      </c>
      <c r="U621" s="823">
        <f>IF(T621=0,0,T621+72)</f>
        <v>0</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25">
      <c r="A622" s="396"/>
      <c r="B622" s="405"/>
      <c r="C622" s="398">
        <f t="shared" si="285"/>
        <v>4</v>
      </c>
      <c r="D622" s="423"/>
      <c r="E622" s="480"/>
      <c r="F622" s="480"/>
      <c r="G622" s="423"/>
      <c r="H622" s="444" t="str">
        <f>H$262</f>
        <v>Spr</v>
      </c>
      <c r="I622" s="450" t="s">
        <v>642</v>
      </c>
      <c r="J622" s="450"/>
      <c r="K622" s="428"/>
      <c r="L622" s="428"/>
      <c r="M622" s="428"/>
      <c r="N622" s="428"/>
      <c r="O622" s="428"/>
      <c r="P622" s="428"/>
      <c r="Q622" s="428"/>
      <c r="R622" s="428">
        <v>0</v>
      </c>
      <c r="S622" s="428">
        <v>0</v>
      </c>
      <c r="T622" s="428">
        <v>0</v>
      </c>
      <c r="U622" s="428">
        <v>0</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25">
      <c r="A623" s="396"/>
      <c r="B623" s="405"/>
      <c r="C623" s="398">
        <f t="shared" si="285"/>
        <v>4</v>
      </c>
      <c r="D623" s="423"/>
      <c r="E623" s="480"/>
      <c r="F623" s="480"/>
      <c r="G623" s="423"/>
      <c r="H623" s="444"/>
      <c r="I623" s="450" t="s">
        <v>655</v>
      </c>
      <c r="J623" s="450"/>
      <c r="K623" s="428"/>
      <c r="L623" s="428"/>
      <c r="M623" s="428"/>
      <c r="N623" s="428"/>
      <c r="O623" s="428"/>
      <c r="P623" s="428"/>
      <c r="Q623" s="428"/>
      <c r="R623" s="428">
        <v>0</v>
      </c>
      <c r="S623" s="823">
        <f>IF(R623=0,0,R623+72)</f>
        <v>0</v>
      </c>
      <c r="T623" s="824">
        <f t="shared" ref="T623:T625" si="288">S623</f>
        <v>0</v>
      </c>
      <c r="U623" s="823">
        <f>IF(T623=0,0,T623+72)</f>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25">
      <c r="A624" s="396"/>
      <c r="B624" s="405"/>
      <c r="C624" s="398">
        <f t="shared" si="285"/>
        <v>4</v>
      </c>
      <c r="D624" s="423"/>
      <c r="E624" s="480"/>
      <c r="F624" s="480"/>
      <c r="G624" s="423"/>
      <c r="H624" s="444"/>
      <c r="I624" s="450" t="s">
        <v>656</v>
      </c>
      <c r="J624" s="450"/>
      <c r="K624" s="428"/>
      <c r="L624" s="428"/>
      <c r="M624" s="428"/>
      <c r="N624" s="428"/>
      <c r="O624" s="428"/>
      <c r="P624" s="428"/>
      <c r="Q624" s="428"/>
      <c r="R624" s="825">
        <f>IF(R620=0,0,R620+24)</f>
        <v>72</v>
      </c>
      <c r="S624" s="823">
        <f>IF(R624=0,0,R624+72)</f>
        <v>144</v>
      </c>
      <c r="T624" s="824">
        <f t="shared" si="288"/>
        <v>144</v>
      </c>
      <c r="U624" s="823">
        <f>IF(T624=0,0,T624+72)</f>
        <v>216</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25">
      <c r="A625" s="396"/>
      <c r="B625" s="405"/>
      <c r="C625" s="398">
        <f t="shared" si="285"/>
        <v>4</v>
      </c>
      <c r="D625" s="423"/>
      <c r="E625" s="480"/>
      <c r="F625" s="480"/>
      <c r="G625" s="423"/>
      <c r="H625" s="444"/>
      <c r="I625" s="450" t="s">
        <v>657</v>
      </c>
      <c r="J625" s="450"/>
      <c r="K625" s="428"/>
      <c r="L625" s="428"/>
      <c r="M625" s="428"/>
      <c r="N625" s="428"/>
      <c r="O625" s="428"/>
      <c r="P625" s="428"/>
      <c r="Q625" s="428"/>
      <c r="R625" s="825">
        <f>IF(R621=0,0,R621+24)</f>
        <v>0</v>
      </c>
      <c r="S625" s="823">
        <f>IF(R625=0,0,R625+72)</f>
        <v>0</v>
      </c>
      <c r="T625" s="824">
        <f t="shared" si="288"/>
        <v>0</v>
      </c>
      <c r="U625" s="823">
        <f>IF(T625=0,0,T625+72)</f>
        <v>0</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t="5.0999999999999996" hidden="1" customHeight="1" outlineLevel="2" x14ac:dyDescent="0.25">
      <c r="A626" s="396"/>
      <c r="B626" s="405"/>
      <c r="C626" s="398">
        <f>INT($C$241)+2.005</f>
        <v>3.0049999999999999</v>
      </c>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c r="AF626" s="423"/>
      <c r="AG626" s="423"/>
      <c r="AH626" s="423"/>
      <c r="AI626" s="423"/>
      <c r="AJ626" s="423"/>
      <c r="AK626" s="423"/>
      <c r="AL626" s="423"/>
      <c r="AM626" s="423"/>
      <c r="AN626" s="423"/>
      <c r="AO626" s="423"/>
      <c r="AP626" s="423" t="s">
        <v>455</v>
      </c>
      <c r="AQ626" s="408"/>
      <c r="AR626" s="396"/>
      <c r="AS626" s="396"/>
      <c r="AT626" s="396"/>
    </row>
    <row r="627" spans="1:46" hidden="1" outlineLevel="2" collapsed="1" x14ac:dyDescent="0.25">
      <c r="A627" s="396"/>
      <c r="B627" s="405"/>
      <c r="C627" s="398">
        <f>INT($C$241)+2</f>
        <v>3</v>
      </c>
      <c r="D627" s="423"/>
      <c r="E627" s="480"/>
      <c r="F627" s="480"/>
      <c r="G627" s="423"/>
      <c r="H627" s="496" t="s">
        <v>635</v>
      </c>
      <c r="I627" s="451" t="s">
        <v>992</v>
      </c>
      <c r="J627" s="451"/>
      <c r="K627" s="556"/>
      <c r="L627" s="554">
        <f>COUNTA($I628:$I$643)/COUNTA($H628:$H$643)</f>
        <v>5</v>
      </c>
      <c r="M627" s="428"/>
      <c r="N627" s="451"/>
      <c r="O627" s="451"/>
      <c r="P627" s="451"/>
      <c r="Q627" s="451"/>
      <c r="R627" s="451" t="s">
        <v>653</v>
      </c>
      <c r="S627" s="451"/>
      <c r="T627" s="451"/>
      <c r="U627" s="451"/>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3"/>
      <c r="AQ627" s="408"/>
      <c r="AR627" s="396"/>
      <c r="AS627" s="396"/>
      <c r="AT627" s="396"/>
    </row>
    <row r="628" spans="1:46" hidden="1" outlineLevel="3" x14ac:dyDescent="0.25">
      <c r="A628" s="396"/>
      <c r="B628" s="405"/>
      <c r="C628" s="398">
        <f t="shared" ref="C628:C642" si="289">INT($C$241)+3</f>
        <v>4</v>
      </c>
      <c r="D628" s="423"/>
      <c r="E628" s="480"/>
      <c r="F628" s="480"/>
      <c r="G628" s="423"/>
      <c r="H628" s="444" t="str">
        <f>H$260</f>
        <v>Aut</v>
      </c>
      <c r="I628" s="450" t="s">
        <v>642</v>
      </c>
      <c r="J628" s="450"/>
      <c r="K628" s="428"/>
      <c r="L628" s="427"/>
      <c r="M628" s="428"/>
      <c r="N628" s="428"/>
      <c r="O628" s="428"/>
      <c r="P628" s="428"/>
      <c r="Q628" s="428"/>
      <c r="R628" s="428">
        <v>0</v>
      </c>
      <c r="S628" s="428">
        <v>0</v>
      </c>
      <c r="T628" s="428">
        <v>0</v>
      </c>
      <c r="U628" s="428">
        <v>0</v>
      </c>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3"/>
      <c r="AQ628" s="408"/>
      <c r="AR628" s="396"/>
      <c r="AS628" s="396"/>
      <c r="AT628" s="396"/>
    </row>
    <row r="629" spans="1:46" hidden="1" outlineLevel="3" x14ac:dyDescent="0.25">
      <c r="A629" s="396"/>
      <c r="B629" s="405"/>
      <c r="C629" s="398">
        <f t="shared" si="289"/>
        <v>4</v>
      </c>
      <c r="D629" s="423"/>
      <c r="E629" s="480"/>
      <c r="F629" s="480"/>
      <c r="G629" s="423"/>
      <c r="H629" s="444"/>
      <c r="I629" s="450" t="s">
        <v>654</v>
      </c>
      <c r="J629" s="450"/>
      <c r="K629" s="428"/>
      <c r="L629" s="428"/>
      <c r="M629" s="428"/>
      <c r="N629" s="428"/>
      <c r="O629" s="428"/>
      <c r="P629" s="428"/>
      <c r="Q629" s="428"/>
      <c r="R629" s="445">
        <v>0</v>
      </c>
      <c r="S629" s="823">
        <f>IF(R629=0,0,R629+72)</f>
        <v>0</v>
      </c>
      <c r="T629" s="824">
        <f t="shared" ref="T629:T632" si="290">S629</f>
        <v>0</v>
      </c>
      <c r="U629" s="823">
        <f>IF(T629=0,0,T629+72)</f>
        <v>0</v>
      </c>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25">
      <c r="A630" s="396"/>
      <c r="B630" s="405"/>
      <c r="C630" s="398">
        <f t="shared" si="289"/>
        <v>4</v>
      </c>
      <c r="D630" s="423"/>
      <c r="E630" s="480"/>
      <c r="F630" s="480"/>
      <c r="G630" s="423"/>
      <c r="H630" s="444"/>
      <c r="I630" s="450" t="s">
        <v>623</v>
      </c>
      <c r="J630" s="450"/>
      <c r="K630" s="428"/>
      <c r="L630" s="428"/>
      <c r="M630" s="428"/>
      <c r="N630" s="428"/>
      <c r="O630" s="428"/>
      <c r="P630" s="428"/>
      <c r="Q630" s="428"/>
      <c r="R630" s="445">
        <v>22</v>
      </c>
      <c r="S630" s="823">
        <f>IF(R630=0,0,R630+72)</f>
        <v>94</v>
      </c>
      <c r="T630" s="824">
        <f t="shared" si="290"/>
        <v>94</v>
      </c>
      <c r="U630" s="823">
        <f>IF(T630=0,0,T630+72)</f>
        <v>166</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25">
      <c r="A631" s="396"/>
      <c r="B631" s="405"/>
      <c r="C631" s="398">
        <f t="shared" si="289"/>
        <v>4</v>
      </c>
      <c r="D631" s="423"/>
      <c r="E631" s="480"/>
      <c r="F631" s="480"/>
      <c r="G631" s="423"/>
      <c r="H631" s="444"/>
      <c r="I631" s="450" t="s">
        <v>651</v>
      </c>
      <c r="J631" s="450"/>
      <c r="K631" s="428"/>
      <c r="L631" s="428"/>
      <c r="M631" s="428"/>
      <c r="N631" s="428"/>
      <c r="O631" s="428"/>
      <c r="P631" s="428"/>
      <c r="Q631" s="428"/>
      <c r="R631" s="445">
        <v>22</v>
      </c>
      <c r="S631" s="823">
        <f>IF(R631=0,0,R631+72)</f>
        <v>94</v>
      </c>
      <c r="T631" s="824">
        <f t="shared" si="290"/>
        <v>94</v>
      </c>
      <c r="U631" s="823">
        <f>IF(T631=0,0,T631+72)</f>
        <v>166</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25">
      <c r="A632" s="396"/>
      <c r="B632" s="405"/>
      <c r="C632" s="398">
        <f t="shared" si="289"/>
        <v>4</v>
      </c>
      <c r="D632" s="423"/>
      <c r="E632" s="480"/>
      <c r="F632" s="480"/>
      <c r="G632" s="423"/>
      <c r="H632" s="444"/>
      <c r="I632" s="450" t="s">
        <v>624</v>
      </c>
      <c r="J632" s="450"/>
      <c r="K632" s="428"/>
      <c r="L632" s="428"/>
      <c r="M632" s="428"/>
      <c r="N632" s="428"/>
      <c r="O632" s="428"/>
      <c r="P632" s="428"/>
      <c r="Q632" s="428"/>
      <c r="R632" s="445">
        <v>23</v>
      </c>
      <c r="S632" s="823">
        <f>IF(R632=0,0,R632+72)</f>
        <v>95</v>
      </c>
      <c r="T632" s="824">
        <f t="shared" si="290"/>
        <v>95</v>
      </c>
      <c r="U632" s="823">
        <f>IF(T632=0,0,T632+72)</f>
        <v>167</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25">
      <c r="A633" s="396"/>
      <c r="B633" s="405"/>
      <c r="C633" s="398">
        <f t="shared" si="289"/>
        <v>4</v>
      </c>
      <c r="D633" s="423"/>
      <c r="E633" s="480"/>
      <c r="F633" s="480"/>
      <c r="G633" s="423"/>
      <c r="H633" s="444" t="str">
        <f>H$261</f>
        <v>Win</v>
      </c>
      <c r="I633" s="450" t="s">
        <v>642</v>
      </c>
      <c r="J633" s="450"/>
      <c r="K633" s="428"/>
      <c r="L633" s="428"/>
      <c r="M633" s="428"/>
      <c r="N633" s="428"/>
      <c r="O633" s="428"/>
      <c r="P633" s="428"/>
      <c r="Q633" s="428"/>
      <c r="R633" s="428">
        <v>0</v>
      </c>
      <c r="S633" s="428">
        <v>0</v>
      </c>
      <c r="T633" s="428">
        <v>0</v>
      </c>
      <c r="U633" s="428">
        <v>0</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25">
      <c r="A634" s="396"/>
      <c r="B634" s="405"/>
      <c r="C634" s="398">
        <f t="shared" si="289"/>
        <v>4</v>
      </c>
      <c r="D634" s="423"/>
      <c r="E634" s="480"/>
      <c r="F634" s="480"/>
      <c r="G634" s="423"/>
      <c r="H634" s="444"/>
      <c r="I634" s="450" t="s">
        <v>654</v>
      </c>
      <c r="J634" s="450"/>
      <c r="K634" s="428"/>
      <c r="L634" s="428"/>
      <c r="M634" s="428"/>
      <c r="N634" s="428"/>
      <c r="O634" s="428"/>
      <c r="P634" s="428"/>
      <c r="Q634" s="428"/>
      <c r="R634" s="829">
        <f>IF(R629=0,0,R629+24)</f>
        <v>0</v>
      </c>
      <c r="S634" s="823">
        <f>IF(R634=0,0,R634+72)</f>
        <v>0</v>
      </c>
      <c r="T634" s="824">
        <f t="shared" ref="T634:T637" si="291">S634</f>
        <v>0</v>
      </c>
      <c r="U634" s="823">
        <f>IF(T634=0,0,T634+72)</f>
        <v>0</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25">
      <c r="A635" s="396"/>
      <c r="B635" s="405"/>
      <c r="C635" s="398">
        <f t="shared" si="289"/>
        <v>4</v>
      </c>
      <c r="D635" s="423"/>
      <c r="E635" s="480"/>
      <c r="F635" s="480"/>
      <c r="G635" s="423"/>
      <c r="H635" s="444"/>
      <c r="I635" s="450" t="s">
        <v>623</v>
      </c>
      <c r="J635" s="450"/>
      <c r="K635" s="428"/>
      <c r="L635" s="428"/>
      <c r="M635" s="428"/>
      <c r="N635" s="428"/>
      <c r="O635" s="428"/>
      <c r="P635" s="428"/>
      <c r="Q635" s="428"/>
      <c r="R635" s="829">
        <f>IF(R630=0,0,R630+24)</f>
        <v>46</v>
      </c>
      <c r="S635" s="823">
        <f>IF(R635=0,0,R635+72)</f>
        <v>118</v>
      </c>
      <c r="T635" s="824">
        <f t="shared" si="291"/>
        <v>118</v>
      </c>
      <c r="U635" s="823">
        <f>IF(T635=0,0,T635+72)</f>
        <v>190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25">
      <c r="A636" s="396"/>
      <c r="B636" s="405"/>
      <c r="C636" s="398">
        <f t="shared" si="289"/>
        <v>4</v>
      </c>
      <c r="D636" s="423"/>
      <c r="E636" s="480"/>
      <c r="F636" s="480"/>
      <c r="G636" s="423"/>
      <c r="H636" s="444"/>
      <c r="I636" s="450" t="s">
        <v>651</v>
      </c>
      <c r="J636" s="450"/>
      <c r="K636" s="428"/>
      <c r="L636" s="428"/>
      <c r="M636" s="428"/>
      <c r="N636" s="428"/>
      <c r="O636" s="428"/>
      <c r="P636" s="428"/>
      <c r="Q636" s="428"/>
      <c r="R636" s="829">
        <f>IF(R631=0,0,R631+24)</f>
        <v>46</v>
      </c>
      <c r="S636" s="823">
        <f>IF(R636=0,0,R636+72)</f>
        <v>118</v>
      </c>
      <c r="T636" s="824">
        <f t="shared" si="291"/>
        <v>118</v>
      </c>
      <c r="U636" s="823">
        <f>IF(T636=0,0,T636+72)</f>
        <v>190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25">
      <c r="A637" s="396"/>
      <c r="B637" s="405"/>
      <c r="C637" s="398">
        <f t="shared" si="289"/>
        <v>4</v>
      </c>
      <c r="D637" s="423"/>
      <c r="E637" s="480"/>
      <c r="F637" s="480"/>
      <c r="G637" s="423"/>
      <c r="H637" s="444"/>
      <c r="I637" s="450" t="s">
        <v>624</v>
      </c>
      <c r="J637" s="450"/>
      <c r="K637" s="428"/>
      <c r="L637" s="428"/>
      <c r="M637" s="428"/>
      <c r="N637" s="428"/>
      <c r="O637" s="428"/>
      <c r="P637" s="428"/>
      <c r="Q637" s="428"/>
      <c r="R637" s="829">
        <f>IF(R632=0,0,R632+24)</f>
        <v>47</v>
      </c>
      <c r="S637" s="823">
        <f>IF(R637=0,0,R637+72)</f>
        <v>119</v>
      </c>
      <c r="T637" s="824">
        <f t="shared" si="291"/>
        <v>119</v>
      </c>
      <c r="U637" s="823">
        <f>IF(T637=0,0,T637+72)</f>
        <v>191</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25">
      <c r="A638" s="396"/>
      <c r="B638" s="405"/>
      <c r="C638" s="398">
        <f t="shared" si="289"/>
        <v>4</v>
      </c>
      <c r="D638" s="423"/>
      <c r="E638" s="480"/>
      <c r="F638" s="480"/>
      <c r="G638" s="423"/>
      <c r="H638" s="444" t="str">
        <f>H$262</f>
        <v>Spr</v>
      </c>
      <c r="I638" s="450" t="s">
        <v>642</v>
      </c>
      <c r="J638" s="450"/>
      <c r="K638" s="428"/>
      <c r="L638" s="428"/>
      <c r="M638" s="428"/>
      <c r="N638" s="428"/>
      <c r="O638" s="428"/>
      <c r="P638" s="428"/>
      <c r="Q638" s="428"/>
      <c r="R638" s="428">
        <v>0</v>
      </c>
      <c r="S638" s="428">
        <v>0</v>
      </c>
      <c r="T638" s="428">
        <v>0</v>
      </c>
      <c r="U638" s="428">
        <v>0</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25">
      <c r="A639" s="396"/>
      <c r="B639" s="405"/>
      <c r="C639" s="398">
        <f t="shared" si="289"/>
        <v>4</v>
      </c>
      <c r="D639" s="423"/>
      <c r="E639" s="480"/>
      <c r="F639" s="480"/>
      <c r="G639" s="423"/>
      <c r="H639" s="444"/>
      <c r="I639" s="450" t="s">
        <v>654</v>
      </c>
      <c r="J639" s="450"/>
      <c r="K639" s="428"/>
      <c r="L639" s="428"/>
      <c r="M639" s="428"/>
      <c r="N639" s="428"/>
      <c r="O639" s="428"/>
      <c r="P639" s="428"/>
      <c r="Q639" s="428"/>
      <c r="R639" s="829">
        <f>IF(R634=0,0,R634+24)</f>
        <v>0</v>
      </c>
      <c r="S639" s="823">
        <f>IF(R639=0,0,R639+72)</f>
        <v>0</v>
      </c>
      <c r="T639" s="824">
        <f t="shared" ref="T639:T642" si="292">S639</f>
        <v>0</v>
      </c>
      <c r="U639" s="823">
        <f>IF(T639=0,0,T639+72)</f>
        <v>0</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25">
      <c r="A640" s="396"/>
      <c r="B640" s="405"/>
      <c r="C640" s="398">
        <f t="shared" si="289"/>
        <v>4</v>
      </c>
      <c r="D640" s="423"/>
      <c r="E640" s="480"/>
      <c r="F640" s="480"/>
      <c r="G640" s="423"/>
      <c r="H640" s="444"/>
      <c r="I640" s="450" t="s">
        <v>623</v>
      </c>
      <c r="J640" s="450"/>
      <c r="K640" s="428"/>
      <c r="L640" s="428"/>
      <c r="M640" s="428"/>
      <c r="N640" s="428"/>
      <c r="O640" s="428"/>
      <c r="P640" s="428"/>
      <c r="Q640" s="428"/>
      <c r="R640" s="829">
        <f>IF(R635=0,0,R635+24)</f>
        <v>70</v>
      </c>
      <c r="S640" s="823">
        <f>IF(R640=0,0,R640+72)</f>
        <v>142</v>
      </c>
      <c r="T640" s="824">
        <f t="shared" si="292"/>
        <v>142</v>
      </c>
      <c r="U640" s="823">
        <f>IF(T640=0,0,T640+72)</f>
        <v>214</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25">
      <c r="A641" s="396"/>
      <c r="B641" s="405"/>
      <c r="C641" s="398">
        <f t="shared" si="289"/>
        <v>4</v>
      </c>
      <c r="D641" s="423"/>
      <c r="E641" s="480"/>
      <c r="F641" s="480"/>
      <c r="G641" s="423"/>
      <c r="H641" s="444"/>
      <c r="I641" s="450" t="s">
        <v>651</v>
      </c>
      <c r="J641" s="450"/>
      <c r="K641" s="428"/>
      <c r="L641" s="428"/>
      <c r="M641" s="428"/>
      <c r="N641" s="428"/>
      <c r="O641" s="428"/>
      <c r="P641" s="428"/>
      <c r="Q641" s="428"/>
      <c r="R641" s="829">
        <f>IF(R636=0,0,R636+24)</f>
        <v>70</v>
      </c>
      <c r="S641" s="823">
        <f>IF(R641=0,0,R641+72)</f>
        <v>142</v>
      </c>
      <c r="T641" s="824">
        <f t="shared" si="292"/>
        <v>142</v>
      </c>
      <c r="U641" s="823">
        <f>IF(T641=0,0,T641+72)</f>
        <v>214</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25">
      <c r="A642" s="396"/>
      <c r="B642" s="405"/>
      <c r="C642" s="398">
        <f t="shared" si="289"/>
        <v>4</v>
      </c>
      <c r="D642" s="423"/>
      <c r="E642" s="480"/>
      <c r="F642" s="480"/>
      <c r="G642" s="423"/>
      <c r="H642" s="444"/>
      <c r="I642" s="450" t="s">
        <v>624</v>
      </c>
      <c r="J642" s="450"/>
      <c r="K642" s="428"/>
      <c r="L642" s="428"/>
      <c r="M642" s="428"/>
      <c r="N642" s="428"/>
      <c r="O642" s="428"/>
      <c r="P642" s="428"/>
      <c r="Q642" s="428"/>
      <c r="R642" s="829">
        <f>IF(R637=0,0,R637+24)</f>
        <v>71</v>
      </c>
      <c r="S642" s="823">
        <f>IF(R642=0,0,R642+72)</f>
        <v>143</v>
      </c>
      <c r="T642" s="824">
        <f t="shared" si="292"/>
        <v>143</v>
      </c>
      <c r="U642" s="823">
        <f>IF(T642=0,0,T642+72)</f>
        <v>215</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t="5.0999999999999996" hidden="1" customHeight="1" outlineLevel="2" x14ac:dyDescent="0.25">
      <c r="A643" s="396"/>
      <c r="B643" s="405"/>
      <c r="C643" s="398">
        <f>INT($C$241)+2.005</f>
        <v>3.0049999999999999</v>
      </c>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c r="AF643" s="423"/>
      <c r="AG643" s="423"/>
      <c r="AH643" s="423"/>
      <c r="AI643" s="423"/>
      <c r="AJ643" s="423"/>
      <c r="AK643" s="423"/>
      <c r="AL643" s="423"/>
      <c r="AM643" s="423"/>
      <c r="AN643" s="423"/>
      <c r="AO643" s="423"/>
      <c r="AP643" s="423" t="s">
        <v>455</v>
      </c>
      <c r="AQ643" s="408"/>
      <c r="AR643" s="396"/>
      <c r="AS643" s="396"/>
      <c r="AT643" s="396"/>
    </row>
    <row r="644" spans="1:46" outlineLevel="1" collapsed="1" x14ac:dyDescent="0.25">
      <c r="A644" s="396"/>
      <c r="B644" s="405"/>
      <c r="C644" s="398">
        <f>INT($C$241)+1</f>
        <v>2</v>
      </c>
      <c r="D644" s="423"/>
      <c r="E644" s="480"/>
      <c r="F644" s="480"/>
      <c r="G644" s="423"/>
      <c r="H644" s="483" t="s">
        <v>658</v>
      </c>
      <c r="I644" s="441" t="s">
        <v>659</v>
      </c>
      <c r="J644" s="441"/>
      <c r="K644" s="411"/>
      <c r="L644" s="411"/>
      <c r="M644" s="411"/>
      <c r="N644" s="411"/>
      <c r="O644" s="411"/>
      <c r="P644" s="411"/>
      <c r="Q644" s="411"/>
      <c r="R644" s="411"/>
      <c r="S644" s="411"/>
      <c r="T644" s="411"/>
      <c r="U644" s="411"/>
      <c r="V644" s="411"/>
      <c r="W644" s="411"/>
      <c r="X644" s="411"/>
      <c r="Y644" s="411"/>
      <c r="Z644" s="472"/>
      <c r="AA644" s="472"/>
      <c r="AB644" s="472"/>
      <c r="AC644" s="472"/>
      <c r="AD644" s="472"/>
      <c r="AE644" s="472"/>
      <c r="AF644" s="472"/>
      <c r="AG644" s="472"/>
      <c r="AH644" s="472"/>
      <c r="AI644" s="472"/>
      <c r="AJ644" s="472"/>
      <c r="AK644" s="472"/>
      <c r="AL644" s="472"/>
      <c r="AM644" s="472"/>
      <c r="AN644" s="472"/>
      <c r="AO644" s="472"/>
      <c r="AP644" s="423"/>
      <c r="AQ644" s="408"/>
      <c r="AR644" s="396"/>
      <c r="AS644" s="396"/>
      <c r="AT644" s="396"/>
    </row>
    <row r="645" spans="1:46" ht="5.0999999999999996" hidden="1" customHeight="1" outlineLevel="3" x14ac:dyDescent="0.25">
      <c r="A645" s="396"/>
      <c r="B645" s="405"/>
      <c r="C645" s="398">
        <f>INT($C$241)+3.005</f>
        <v>4.0049999999999999</v>
      </c>
      <c r="D645" s="423" t="s">
        <v>451</v>
      </c>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c r="AQ645" s="408"/>
      <c r="AR645" s="396"/>
      <c r="AS645" s="396"/>
      <c r="AT645" s="396"/>
    </row>
    <row r="646" spans="1:46" hidden="1" outlineLevel="3" x14ac:dyDescent="0.25">
      <c r="A646" s="396"/>
      <c r="B646" s="405"/>
      <c r="C646" s="398">
        <f t="shared" ref="C646:C655" si="293">INT($C$241)+2</f>
        <v>3</v>
      </c>
      <c r="D646" s="423"/>
      <c r="E646" s="480"/>
      <c r="F646" s="480"/>
      <c r="G646" s="423"/>
      <c r="H646" s="444" t="str">
        <f>"Birth: "&amp;H$260</f>
        <v>Birth: Aut</v>
      </c>
      <c r="I646" s="450" t="s">
        <v>566</v>
      </c>
      <c r="J646" s="450"/>
      <c r="K646" s="489">
        <f t="shared" ref="K646:Q646" si="294">K260</f>
        <v>43600</v>
      </c>
      <c r="L646" s="489">
        <f t="shared" si="294"/>
        <v>43600</v>
      </c>
      <c r="M646" s="489">
        <f t="shared" si="294"/>
        <v>43600</v>
      </c>
      <c r="N646" s="489">
        <f t="shared" si="294"/>
        <v>43600</v>
      </c>
      <c r="O646" s="489">
        <f t="shared" si="294"/>
        <v>43600</v>
      </c>
      <c r="P646" s="489">
        <f t="shared" si="294"/>
        <v>43600</v>
      </c>
      <c r="Q646" s="489">
        <f t="shared" si="294"/>
        <v>43600</v>
      </c>
      <c r="R646" s="558">
        <f>R269</f>
        <v>43600</v>
      </c>
      <c r="S646" s="558">
        <f>S269</f>
        <v>43600</v>
      </c>
      <c r="T646" s="558">
        <f>T269</f>
        <v>43600</v>
      </c>
      <c r="U646" s="558">
        <f>U269</f>
        <v>43600</v>
      </c>
      <c r="V646" s="428" t="s">
        <v>913</v>
      </c>
      <c r="W646" s="428"/>
      <c r="X646" s="428"/>
      <c r="Y646" s="428"/>
      <c r="Z646" s="428"/>
      <c r="AA646" s="428"/>
      <c r="AB646" s="428"/>
      <c r="AC646" s="428"/>
      <c r="AD646" s="428"/>
      <c r="AE646" s="428"/>
      <c r="AF646" s="428"/>
      <c r="AG646" s="428"/>
      <c r="AH646" s="428"/>
      <c r="AI646" s="428"/>
      <c r="AJ646" s="428"/>
      <c r="AK646" s="428"/>
      <c r="AL646" s="428"/>
      <c r="AM646" s="428"/>
      <c r="AN646" s="428"/>
      <c r="AO646" s="428"/>
      <c r="AP646" s="423"/>
      <c r="AQ646" s="408"/>
      <c r="AR646" s="396"/>
      <c r="AS646" s="396"/>
      <c r="AT646" s="396"/>
    </row>
    <row r="647" spans="1:46" hidden="1" outlineLevel="3" x14ac:dyDescent="0.25">
      <c r="A647" s="396"/>
      <c r="B647" s="405"/>
      <c r="C647" s="398">
        <f t="shared" si="293"/>
        <v>3</v>
      </c>
      <c r="D647" s="423"/>
      <c r="E647" s="480"/>
      <c r="F647" s="480"/>
      <c r="G647" s="423"/>
      <c r="H647" s="496"/>
      <c r="I647" s="450" t="s">
        <v>660</v>
      </c>
      <c r="J647" s="450"/>
      <c r="K647" s="559">
        <f t="shared" ref="K647:U647" si="295">K646+INDEX($R$328:$U$328,1,K$249+1)</f>
        <v>43691</v>
      </c>
      <c r="L647" s="559">
        <f t="shared" si="295"/>
        <v>43691</v>
      </c>
      <c r="M647" s="559">
        <f t="shared" si="295"/>
        <v>43691</v>
      </c>
      <c r="N647" s="559">
        <f t="shared" si="295"/>
        <v>43691</v>
      </c>
      <c r="O647" s="559">
        <f t="shared" si="295"/>
        <v>43691</v>
      </c>
      <c r="P647" s="559">
        <f t="shared" si="295"/>
        <v>43691</v>
      </c>
      <c r="Q647" s="559">
        <f t="shared" si="295"/>
        <v>43691</v>
      </c>
      <c r="R647" s="559">
        <f t="shared" si="295"/>
        <v>43691</v>
      </c>
      <c r="S647" s="559">
        <f t="shared" si="295"/>
        <v>43691</v>
      </c>
      <c r="T647" s="559">
        <f t="shared" si="295"/>
        <v>43691</v>
      </c>
      <c r="U647" s="559">
        <f t="shared" si="295"/>
        <v>43691</v>
      </c>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3"/>
      <c r="AQ647" s="408"/>
      <c r="AR647" s="396"/>
      <c r="AS647" s="396"/>
      <c r="AT647" s="396"/>
    </row>
    <row r="648" spans="1:46" hidden="1" outlineLevel="3" x14ac:dyDescent="0.25">
      <c r="A648" s="396"/>
      <c r="B648" s="405"/>
      <c r="C648" s="398">
        <f t="shared" si="293"/>
        <v>3</v>
      </c>
      <c r="D648" s="423"/>
      <c r="E648" s="480"/>
      <c r="F648" s="480"/>
      <c r="G648" s="423"/>
      <c r="H648" s="444" t="str">
        <f>"Birth: "&amp;H$261</f>
        <v>Birth: Win</v>
      </c>
      <c r="I648" s="450" t="s">
        <v>566</v>
      </c>
      <c r="J648" s="450"/>
      <c r="K648" s="493">
        <f t="shared" ref="K648:Q648" si="296">K261</f>
        <v>43634</v>
      </c>
      <c r="L648" s="493">
        <f t="shared" si="296"/>
        <v>43634</v>
      </c>
      <c r="M648" s="493">
        <f t="shared" si="296"/>
        <v>43634</v>
      </c>
      <c r="N648" s="493">
        <f t="shared" si="296"/>
        <v>43634</v>
      </c>
      <c r="O648" s="493">
        <f t="shared" si="296"/>
        <v>43634</v>
      </c>
      <c r="P648" s="493">
        <f t="shared" si="296"/>
        <v>43634</v>
      </c>
      <c r="Q648" s="493">
        <f t="shared" si="296"/>
        <v>43634</v>
      </c>
      <c r="R648" s="506">
        <f>R277</f>
        <v>43634</v>
      </c>
      <c r="S648" s="506">
        <f>S277</f>
        <v>43634</v>
      </c>
      <c r="T648" s="506">
        <f>T277</f>
        <v>43634</v>
      </c>
      <c r="U648" s="506">
        <f>U277</f>
        <v>43634</v>
      </c>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hidden="1" outlineLevel="3" x14ac:dyDescent="0.25">
      <c r="A649" s="396"/>
      <c r="B649" s="405"/>
      <c r="C649" s="398">
        <f t="shared" si="293"/>
        <v>3</v>
      </c>
      <c r="D649" s="423"/>
      <c r="E649" s="480"/>
      <c r="F649" s="480"/>
      <c r="G649" s="423"/>
      <c r="H649" s="496"/>
      <c r="I649" s="450" t="s">
        <v>660</v>
      </c>
      <c r="J649" s="450"/>
      <c r="K649" s="560">
        <f t="shared" ref="K649:U649" si="297">K648+INDEX($R$328:$U$328,1,K$249+1)</f>
        <v>43725</v>
      </c>
      <c r="L649" s="560">
        <f t="shared" si="297"/>
        <v>43725</v>
      </c>
      <c r="M649" s="559">
        <f t="shared" si="297"/>
        <v>43725</v>
      </c>
      <c r="N649" s="559">
        <f t="shared" si="297"/>
        <v>43725</v>
      </c>
      <c r="O649" s="559">
        <f t="shared" si="297"/>
        <v>43725</v>
      </c>
      <c r="P649" s="559">
        <f t="shared" si="297"/>
        <v>43725</v>
      </c>
      <c r="Q649" s="559">
        <f t="shared" si="297"/>
        <v>43725</v>
      </c>
      <c r="R649" s="559">
        <f t="shared" si="297"/>
        <v>43725</v>
      </c>
      <c r="S649" s="559">
        <f t="shared" si="297"/>
        <v>43725</v>
      </c>
      <c r="T649" s="559">
        <f t="shared" si="297"/>
        <v>43725</v>
      </c>
      <c r="U649" s="559">
        <f t="shared" si="297"/>
        <v>43725</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hidden="1" outlineLevel="3" x14ac:dyDescent="0.25">
      <c r="A650" s="396"/>
      <c r="B650" s="405"/>
      <c r="C650" s="398">
        <f t="shared" si="293"/>
        <v>3</v>
      </c>
      <c r="D650" s="423"/>
      <c r="E650" s="480"/>
      <c r="F650" s="480"/>
      <c r="G650" s="423"/>
      <c r="H650" s="444" t="str">
        <f>"Birth: "&amp;H$262</f>
        <v>Birth: Spr</v>
      </c>
      <c r="I650" s="450" t="s">
        <v>566</v>
      </c>
      <c r="J650" s="450"/>
      <c r="K650" s="493">
        <f t="shared" ref="K650:Q650" si="298">K262</f>
        <v>43669</v>
      </c>
      <c r="L650" s="493">
        <f t="shared" si="298"/>
        <v>43669</v>
      </c>
      <c r="M650" s="493">
        <f t="shared" si="298"/>
        <v>43669</v>
      </c>
      <c r="N650" s="493">
        <f t="shared" si="298"/>
        <v>43669</v>
      </c>
      <c r="O650" s="493">
        <f t="shared" si="298"/>
        <v>43669</v>
      </c>
      <c r="P650" s="493">
        <f t="shared" si="298"/>
        <v>43669</v>
      </c>
      <c r="Q650" s="493">
        <f t="shared" si="298"/>
        <v>43669</v>
      </c>
      <c r="R650" s="506">
        <f>R285</f>
        <v>43669</v>
      </c>
      <c r="S650" s="506">
        <f>S285</f>
        <v>43669</v>
      </c>
      <c r="T650" s="506">
        <f>T285</f>
        <v>43669</v>
      </c>
      <c r="U650" s="506">
        <f>U285</f>
        <v>43669</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hidden="1" outlineLevel="3" x14ac:dyDescent="0.25">
      <c r="A651" s="396"/>
      <c r="B651" s="405"/>
      <c r="C651" s="398">
        <f t="shared" si="293"/>
        <v>3</v>
      </c>
      <c r="D651" s="423"/>
      <c r="E651" s="480"/>
      <c r="F651" s="480"/>
      <c r="G651" s="423"/>
      <c r="H651" s="496"/>
      <c r="I651" s="450" t="s">
        <v>660</v>
      </c>
      <c r="J651" s="450"/>
      <c r="K651" s="560">
        <f t="shared" ref="K651:U651" si="299">K650+INDEX($R$328:$U$328,1,K$249+1)</f>
        <v>43760</v>
      </c>
      <c r="L651" s="560">
        <f t="shared" si="299"/>
        <v>43760</v>
      </c>
      <c r="M651" s="559">
        <f t="shared" si="299"/>
        <v>43760</v>
      </c>
      <c r="N651" s="559">
        <f t="shared" si="299"/>
        <v>43760</v>
      </c>
      <c r="O651" s="559">
        <f t="shared" si="299"/>
        <v>43760</v>
      </c>
      <c r="P651" s="559">
        <f t="shared" si="299"/>
        <v>43760</v>
      </c>
      <c r="Q651" s="559">
        <f t="shared" si="299"/>
        <v>43760</v>
      </c>
      <c r="R651" s="559">
        <f t="shared" si="299"/>
        <v>43760</v>
      </c>
      <c r="S651" s="559">
        <f t="shared" si="299"/>
        <v>43760</v>
      </c>
      <c r="T651" s="559">
        <f t="shared" si="299"/>
        <v>43760</v>
      </c>
      <c r="U651" s="559">
        <f t="shared" si="299"/>
        <v>43760</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hidden="1" outlineLevel="2" collapsed="1" x14ac:dyDescent="0.25">
      <c r="A652" s="396"/>
      <c r="B652" s="405"/>
      <c r="C652" s="398">
        <f t="shared" si="293"/>
        <v>3</v>
      </c>
      <c r="D652" s="423"/>
      <c r="E652" s="480"/>
      <c r="F652" s="480"/>
      <c r="G652" s="423"/>
      <c r="H652" s="496" t="s">
        <v>575</v>
      </c>
      <c r="I652" s="451" t="s">
        <v>661</v>
      </c>
      <c r="J652" s="553" t="s">
        <v>662</v>
      </c>
      <c r="K652" s="554">
        <f>COUNTA($H$653:$H$725)</f>
        <v>3</v>
      </c>
      <c r="L652" s="554">
        <f>COUNTA($I$653:$I$725)/K652</f>
        <v>8</v>
      </c>
      <c r="M652" s="498">
        <f>COUNTA($J$653:$J$725)/(L652*K652)</f>
        <v>3</v>
      </c>
      <c r="N652" s="561" t="s">
        <v>663</v>
      </c>
      <c r="O652" s="562"/>
      <c r="P652" s="562"/>
      <c r="Q652" s="562"/>
      <c r="R652" s="562"/>
      <c r="S652" s="562"/>
      <c r="T652" s="562"/>
      <c r="U652" s="536"/>
      <c r="V652" s="444" t="s">
        <v>664</v>
      </c>
      <c r="W652" s="428"/>
      <c r="X652" s="450" t="s">
        <v>665</v>
      </c>
      <c r="Y652" s="450"/>
      <c r="Z652" s="450"/>
      <c r="AA652" s="450"/>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hidden="1" outlineLevel="3" x14ac:dyDescent="0.25">
      <c r="A653" s="396"/>
      <c r="B653" s="405"/>
      <c r="C653" s="398">
        <f t="shared" si="293"/>
        <v>3</v>
      </c>
      <c r="D653" s="423"/>
      <c r="E653" s="480"/>
      <c r="F653" s="480"/>
      <c r="G653" s="423"/>
      <c r="H653" s="444" t="str">
        <f>H$260</f>
        <v>Aut</v>
      </c>
      <c r="I653" s="444">
        <v>0</v>
      </c>
      <c r="J653" s="470" t="s">
        <v>554</v>
      </c>
      <c r="K653" s="563">
        <v>43784</v>
      </c>
      <c r="L653" s="563">
        <v>43784</v>
      </c>
      <c r="M653" s="563">
        <v>43784</v>
      </c>
      <c r="N653" s="428"/>
      <c r="O653" s="428"/>
      <c r="P653" s="428"/>
      <c r="Q653" s="428"/>
      <c r="R653" s="564">
        <v>43784</v>
      </c>
      <c r="S653" s="564">
        <v>43784</v>
      </c>
      <c r="T653" s="564">
        <v>43784</v>
      </c>
      <c r="U653" s="564">
        <v>43784</v>
      </c>
      <c r="V653" s="471">
        <v>0</v>
      </c>
      <c r="W653" s="428"/>
      <c r="X653" s="428" t="b">
        <f t="shared" ref="X653:AA655" si="300">R653&lt;(MAX(R$266:R$273)+MAX($I$328*R$328,$I$329*R$329,$I$330*R$330))</f>
        <v>0</v>
      </c>
      <c r="Y653" s="428" t="b">
        <f t="shared" si="300"/>
        <v>0</v>
      </c>
      <c r="Z653" s="428" t="b">
        <f t="shared" si="300"/>
        <v>0</v>
      </c>
      <c r="AA653" s="428" t="b">
        <f t="shared" si="300"/>
        <v>0</v>
      </c>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hidden="1" outlineLevel="3" x14ac:dyDescent="0.25">
      <c r="A654" s="396"/>
      <c r="B654" s="405"/>
      <c r="C654" s="398">
        <f t="shared" si="293"/>
        <v>3</v>
      </c>
      <c r="D654" s="423"/>
      <c r="E654" s="480"/>
      <c r="F654" s="480"/>
      <c r="G654" s="423"/>
      <c r="H654" s="444"/>
      <c r="I654" s="444"/>
      <c r="J654" s="470" t="s">
        <v>10</v>
      </c>
      <c r="K654" s="428"/>
      <c r="L654" s="428"/>
      <c r="M654" s="428"/>
      <c r="N654" s="564">
        <v>43784</v>
      </c>
      <c r="O654" s="564">
        <v>43784</v>
      </c>
      <c r="P654" s="564">
        <v>43784</v>
      </c>
      <c r="Q654" s="564">
        <v>43784</v>
      </c>
      <c r="R654" s="564">
        <v>43784</v>
      </c>
      <c r="S654" s="564">
        <v>43784</v>
      </c>
      <c r="T654" s="564">
        <v>43784</v>
      </c>
      <c r="U654" s="564">
        <v>43784</v>
      </c>
      <c r="V654" s="565">
        <f>1-SUM(V624,V655)</f>
        <v>0.5</v>
      </c>
      <c r="W654" s="428"/>
      <c r="X654" s="428" t="b">
        <f t="shared" si="300"/>
        <v>0</v>
      </c>
      <c r="Y654" s="428" t="b">
        <f t="shared" si="300"/>
        <v>0</v>
      </c>
      <c r="Z654" s="428" t="b">
        <f t="shared" si="300"/>
        <v>0</v>
      </c>
      <c r="AA654" s="428" t="b">
        <f t="shared" si="300"/>
        <v>0</v>
      </c>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hidden="1" outlineLevel="3" x14ac:dyDescent="0.25">
      <c r="A655" s="396"/>
      <c r="B655" s="405"/>
      <c r="C655" s="398">
        <f t="shared" si="293"/>
        <v>3</v>
      </c>
      <c r="D655" s="423"/>
      <c r="E655" s="480"/>
      <c r="F655" s="480"/>
      <c r="G655" s="423"/>
      <c r="H655" s="444"/>
      <c r="I655" s="444"/>
      <c r="J655" s="470" t="s">
        <v>875</v>
      </c>
      <c r="K655" s="428"/>
      <c r="L655" s="428"/>
      <c r="M655" s="428"/>
      <c r="N655" s="428"/>
      <c r="O655" s="428"/>
      <c r="P655" s="428"/>
      <c r="Q655" s="428"/>
      <c r="R655" s="564">
        <v>43784</v>
      </c>
      <c r="S655" s="564">
        <v>43784</v>
      </c>
      <c r="T655" s="564">
        <v>43784</v>
      </c>
      <c r="U655" s="564">
        <v>43784</v>
      </c>
      <c r="V655" s="471">
        <v>0.5</v>
      </c>
      <c r="W655" s="428"/>
      <c r="X655" s="428" t="b">
        <f t="shared" si="300"/>
        <v>0</v>
      </c>
      <c r="Y655" s="428" t="b">
        <f t="shared" si="300"/>
        <v>0</v>
      </c>
      <c r="Z655" s="428" t="b">
        <f t="shared" si="300"/>
        <v>0</v>
      </c>
      <c r="AA655" s="428" t="b">
        <f t="shared" si="300"/>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hidden="1" outlineLevel="3" x14ac:dyDescent="0.25">
      <c r="A656" s="396"/>
      <c r="B656" s="405"/>
      <c r="C656" s="398">
        <f>INT($C$241)+3</f>
        <v>4</v>
      </c>
      <c r="D656" s="423"/>
      <c r="E656" s="480"/>
      <c r="F656" s="480"/>
      <c r="G656" s="423"/>
      <c r="H656" s="428"/>
      <c r="I656" s="444">
        <v>1</v>
      </c>
      <c r="J656" s="444" t="s">
        <v>666</v>
      </c>
      <c r="K656" s="526">
        <f>DATE(YEAR(K653)+1,MONTH(K653),DAY(K653))</f>
        <v>44150</v>
      </c>
      <c r="L656" s="526">
        <f>DATE(YEAR(L653)+1,MONTH(L653),DAY(L653))</f>
        <v>44150</v>
      </c>
      <c r="M656" s="526">
        <f>DATE(YEAR(M653)+1,MONTH(M653),DAY(M653))</f>
        <v>44150</v>
      </c>
      <c r="N656" s="428"/>
      <c r="O656" s="428"/>
      <c r="P656" s="428"/>
      <c r="Q656" s="428"/>
      <c r="R656" s="526">
        <f t="shared" ref="R656:U676" si="301">DATE(YEAR(R653)+1,MONTH(R653),DAY(R653))</f>
        <v>44150</v>
      </c>
      <c r="S656" s="526">
        <f t="shared" si="301"/>
        <v>44150</v>
      </c>
      <c r="T656" s="526">
        <f t="shared" si="301"/>
        <v>44150</v>
      </c>
      <c r="U656" s="526">
        <f t="shared" si="301"/>
        <v>44150</v>
      </c>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hidden="1" outlineLevel="3" x14ac:dyDescent="0.25">
      <c r="A657" s="396"/>
      <c r="B657" s="405"/>
      <c r="C657" s="398">
        <f>INT($C$241)+3</f>
        <v>4</v>
      </c>
      <c r="D657" s="423"/>
      <c r="E657" s="480"/>
      <c r="F657" s="480"/>
      <c r="G657" s="423"/>
      <c r="H657" s="428"/>
      <c r="I657" s="444"/>
      <c r="J657" s="444" t="s">
        <v>656</v>
      </c>
      <c r="K657" s="428"/>
      <c r="L657" s="428"/>
      <c r="M657" s="428"/>
      <c r="N657" s="526">
        <f>DATE(YEAR(N654)+1,MONTH(N654),DAY(N654))</f>
        <v>44150</v>
      </c>
      <c r="O657" s="526">
        <f>DATE(YEAR(O654)+1,MONTH(O654),DAY(O654))</f>
        <v>44150</v>
      </c>
      <c r="P657" s="526">
        <f>DATE(YEAR(P654)+1,MONTH(P654),DAY(P654))</f>
        <v>44150</v>
      </c>
      <c r="Q657" s="526">
        <f>DATE(YEAR(Q654)+1,MONTH(Q654),DAY(Q654))</f>
        <v>44150</v>
      </c>
      <c r="R657" s="526">
        <f t="shared" si="301"/>
        <v>44150</v>
      </c>
      <c r="S657" s="526">
        <f t="shared" si="301"/>
        <v>44150</v>
      </c>
      <c r="T657" s="526">
        <f t="shared" si="301"/>
        <v>44150</v>
      </c>
      <c r="U657" s="526">
        <f t="shared" si="301"/>
        <v>44150</v>
      </c>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hidden="1" outlineLevel="3" x14ac:dyDescent="0.25">
      <c r="A658" s="396"/>
      <c r="B658" s="405"/>
      <c r="C658" s="398">
        <f>INT($C$241)+3</f>
        <v>4</v>
      </c>
      <c r="D658" s="423"/>
      <c r="E658" s="480"/>
      <c r="F658" s="480"/>
      <c r="G658" s="423"/>
      <c r="H658" s="428"/>
      <c r="I658" s="444"/>
      <c r="J658" s="444" t="s">
        <v>657</v>
      </c>
      <c r="K658" s="428"/>
      <c r="L658" s="428"/>
      <c r="M658" s="428"/>
      <c r="N658" s="428"/>
      <c r="O658" s="428"/>
      <c r="P658" s="428"/>
      <c r="Q658" s="428"/>
      <c r="R658" s="526">
        <f t="shared" si="301"/>
        <v>44150</v>
      </c>
      <c r="S658" s="526">
        <f t="shared" si="301"/>
        <v>44150</v>
      </c>
      <c r="T658" s="526">
        <f t="shared" si="301"/>
        <v>44150</v>
      </c>
      <c r="U658" s="526">
        <f t="shared" si="301"/>
        <v>44150</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hidden="1" outlineLevel="3" x14ac:dyDescent="0.25">
      <c r="A659" s="396"/>
      <c r="B659" s="405"/>
      <c r="C659" s="398">
        <f t="shared" ref="C659:C715" si="302">INT($C$241+3)</f>
        <v>4</v>
      </c>
      <c r="D659" s="423"/>
      <c r="E659" s="480"/>
      <c r="F659" s="480"/>
      <c r="G659" s="423"/>
      <c r="H659" s="428"/>
      <c r="I659" s="444">
        <v>2</v>
      </c>
      <c r="J659" s="444" t="s">
        <v>666</v>
      </c>
      <c r="K659" s="526">
        <f>DATE(YEAR(K656)+1,MONTH(K656),DAY(K656))</f>
        <v>44515</v>
      </c>
      <c r="L659" s="526">
        <f>DATE(YEAR(L656)+1,MONTH(L656),DAY(L656))</f>
        <v>44515</v>
      </c>
      <c r="M659" s="526">
        <f>DATE(YEAR(M656)+1,MONTH(M656),DAY(M656))</f>
        <v>44515</v>
      </c>
      <c r="N659" s="428"/>
      <c r="O659" s="428"/>
      <c r="P659" s="428"/>
      <c r="Q659" s="428"/>
      <c r="R659" s="526">
        <f t="shared" si="301"/>
        <v>44515</v>
      </c>
      <c r="S659" s="526">
        <f t="shared" si="301"/>
        <v>44515</v>
      </c>
      <c r="T659" s="526">
        <f t="shared" si="301"/>
        <v>44515</v>
      </c>
      <c r="U659" s="526">
        <f t="shared" si="301"/>
        <v>44515</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hidden="1" outlineLevel="3" x14ac:dyDescent="0.25">
      <c r="A660" s="396"/>
      <c r="B660" s="405"/>
      <c r="C660" s="398">
        <f t="shared" si="302"/>
        <v>4</v>
      </c>
      <c r="D660" s="423"/>
      <c r="E660" s="480"/>
      <c r="F660" s="480"/>
      <c r="G660" s="423"/>
      <c r="H660" s="428"/>
      <c r="I660" s="444"/>
      <c r="J660" s="444" t="s">
        <v>656</v>
      </c>
      <c r="K660" s="428"/>
      <c r="L660" s="428"/>
      <c r="M660" s="428"/>
      <c r="N660" s="526">
        <f>DATE(YEAR(N657)+1,MONTH(N657),DAY(N657))</f>
        <v>44515</v>
      </c>
      <c r="O660" s="526">
        <f>DATE(YEAR(O657)+1,MONTH(O657),DAY(O657))</f>
        <v>44515</v>
      </c>
      <c r="P660" s="526">
        <f>DATE(YEAR(P657)+1,MONTH(P657),DAY(P657))</f>
        <v>44515</v>
      </c>
      <c r="Q660" s="526">
        <f>DATE(YEAR(Q657)+1,MONTH(Q657),DAY(Q657))</f>
        <v>44515</v>
      </c>
      <c r="R660" s="526">
        <f t="shared" si="301"/>
        <v>44515</v>
      </c>
      <c r="S660" s="526">
        <f t="shared" si="301"/>
        <v>44515</v>
      </c>
      <c r="T660" s="526">
        <f t="shared" si="301"/>
        <v>44515</v>
      </c>
      <c r="U660" s="526">
        <f t="shared" si="301"/>
        <v>44515</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hidden="1" outlineLevel="3" x14ac:dyDescent="0.25">
      <c r="A661" s="396"/>
      <c r="B661" s="405"/>
      <c r="C661" s="398">
        <f t="shared" si="302"/>
        <v>4</v>
      </c>
      <c r="D661" s="423"/>
      <c r="E661" s="480"/>
      <c r="F661" s="480"/>
      <c r="G661" s="423"/>
      <c r="H661" s="428"/>
      <c r="I661" s="444"/>
      <c r="J661" s="444" t="s">
        <v>657</v>
      </c>
      <c r="K661" s="428"/>
      <c r="L661" s="428"/>
      <c r="M661" s="428"/>
      <c r="N661" s="428"/>
      <c r="O661" s="428"/>
      <c r="P661" s="428"/>
      <c r="Q661" s="428"/>
      <c r="R661" s="526">
        <f t="shared" si="301"/>
        <v>44515</v>
      </c>
      <c r="S661" s="526">
        <f t="shared" si="301"/>
        <v>44515</v>
      </c>
      <c r="T661" s="526">
        <f t="shared" si="301"/>
        <v>44515</v>
      </c>
      <c r="U661" s="526">
        <f t="shared" si="301"/>
        <v>44515</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hidden="1" outlineLevel="3" x14ac:dyDescent="0.25">
      <c r="A662" s="396"/>
      <c r="B662" s="405"/>
      <c r="C662" s="398">
        <f t="shared" si="302"/>
        <v>4</v>
      </c>
      <c r="D662" s="423"/>
      <c r="E662" s="480"/>
      <c r="F662" s="480"/>
      <c r="G662" s="423"/>
      <c r="H662" s="428"/>
      <c r="I662" s="444">
        <v>3</v>
      </c>
      <c r="J662" s="444" t="s">
        <v>666</v>
      </c>
      <c r="K662" s="526">
        <f>DATE(YEAR(K659)+1,MONTH(K659),DAY(K659))</f>
        <v>44880</v>
      </c>
      <c r="L662" s="526">
        <f>DATE(YEAR(L659)+1,MONTH(L659),DAY(L659))</f>
        <v>44880</v>
      </c>
      <c r="M662" s="526">
        <f>DATE(YEAR(M659)+1,MONTH(M659),DAY(M659))</f>
        <v>44880</v>
      </c>
      <c r="N662" s="428"/>
      <c r="O662" s="428"/>
      <c r="P662" s="428"/>
      <c r="Q662" s="428"/>
      <c r="R662" s="526">
        <f t="shared" si="301"/>
        <v>44880</v>
      </c>
      <c r="S662" s="526">
        <f t="shared" si="301"/>
        <v>44880</v>
      </c>
      <c r="T662" s="526">
        <f t="shared" si="301"/>
        <v>44880</v>
      </c>
      <c r="U662" s="526">
        <f t="shared" si="301"/>
        <v>44880</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hidden="1" outlineLevel="3" x14ac:dyDescent="0.25">
      <c r="A663" s="396"/>
      <c r="B663" s="405"/>
      <c r="C663" s="398">
        <f t="shared" si="302"/>
        <v>4</v>
      </c>
      <c r="D663" s="423"/>
      <c r="E663" s="480"/>
      <c r="F663" s="480"/>
      <c r="G663" s="423"/>
      <c r="H663" s="428"/>
      <c r="I663" s="444"/>
      <c r="J663" s="444" t="s">
        <v>656</v>
      </c>
      <c r="K663" s="428"/>
      <c r="L663" s="428"/>
      <c r="M663" s="428"/>
      <c r="N663" s="526">
        <f>DATE(YEAR(N660)+1,MONTH(N660),DAY(N660))</f>
        <v>44880</v>
      </c>
      <c r="O663" s="526">
        <f>DATE(YEAR(O660)+1,MONTH(O660),DAY(O660))</f>
        <v>44880</v>
      </c>
      <c r="P663" s="526">
        <f>DATE(YEAR(P660)+1,MONTH(P660),DAY(P660))</f>
        <v>44880</v>
      </c>
      <c r="Q663" s="526">
        <f>DATE(YEAR(Q660)+1,MONTH(Q660),DAY(Q660))</f>
        <v>44880</v>
      </c>
      <c r="R663" s="526">
        <f t="shared" si="301"/>
        <v>44880</v>
      </c>
      <c r="S663" s="526">
        <f t="shared" si="301"/>
        <v>44880</v>
      </c>
      <c r="T663" s="526">
        <f t="shared" si="301"/>
        <v>44880</v>
      </c>
      <c r="U663" s="526">
        <f t="shared" si="301"/>
        <v>44880</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hidden="1" outlineLevel="3" x14ac:dyDescent="0.25">
      <c r="A664" s="396"/>
      <c r="B664" s="405"/>
      <c r="C664" s="398">
        <f t="shared" si="302"/>
        <v>4</v>
      </c>
      <c r="D664" s="423"/>
      <c r="E664" s="480"/>
      <c r="F664" s="480"/>
      <c r="G664" s="423"/>
      <c r="H664" s="428"/>
      <c r="I664" s="444"/>
      <c r="J664" s="444" t="s">
        <v>657</v>
      </c>
      <c r="K664" s="428"/>
      <c r="L664" s="428"/>
      <c r="M664" s="428"/>
      <c r="N664" s="428"/>
      <c r="O664" s="428"/>
      <c r="P664" s="428"/>
      <c r="Q664" s="428"/>
      <c r="R664" s="526">
        <f t="shared" si="301"/>
        <v>44880</v>
      </c>
      <c r="S664" s="526">
        <f t="shared" si="301"/>
        <v>44880</v>
      </c>
      <c r="T664" s="526">
        <f t="shared" si="301"/>
        <v>44880</v>
      </c>
      <c r="U664" s="526">
        <f t="shared" si="301"/>
        <v>44880</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hidden="1" outlineLevel="3" x14ac:dyDescent="0.25">
      <c r="A665" s="396"/>
      <c r="B665" s="405"/>
      <c r="C665" s="398">
        <f t="shared" si="302"/>
        <v>4</v>
      </c>
      <c r="D665" s="423"/>
      <c r="E665" s="480"/>
      <c r="F665" s="480"/>
      <c r="G665" s="423"/>
      <c r="H665" s="428"/>
      <c r="I665" s="444">
        <v>4</v>
      </c>
      <c r="J665" s="444" t="s">
        <v>666</v>
      </c>
      <c r="K665" s="526">
        <f>DATE(YEAR(K662)+1,MONTH(K662),DAY(K662))</f>
        <v>45245</v>
      </c>
      <c r="L665" s="526">
        <f>DATE(YEAR(L662)+1,MONTH(L662),DAY(L662))</f>
        <v>45245</v>
      </c>
      <c r="M665" s="526">
        <f>DATE(YEAR(M662)+1,MONTH(M662),DAY(M662))</f>
        <v>45245</v>
      </c>
      <c r="N665" s="428"/>
      <c r="O665" s="428"/>
      <c r="P665" s="428"/>
      <c r="Q665" s="428"/>
      <c r="R665" s="526">
        <f t="shared" si="301"/>
        <v>45245</v>
      </c>
      <c r="S665" s="526">
        <f t="shared" si="301"/>
        <v>45245</v>
      </c>
      <c r="T665" s="526">
        <f t="shared" si="301"/>
        <v>45245</v>
      </c>
      <c r="U665" s="526">
        <f t="shared" si="301"/>
        <v>45245</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hidden="1" outlineLevel="3" x14ac:dyDescent="0.25">
      <c r="A666" s="396"/>
      <c r="B666" s="405"/>
      <c r="C666" s="398">
        <f t="shared" si="302"/>
        <v>4</v>
      </c>
      <c r="D666" s="423"/>
      <c r="E666" s="480"/>
      <c r="F666" s="480"/>
      <c r="G666" s="423"/>
      <c r="H666" s="428"/>
      <c r="I666" s="444"/>
      <c r="J666" s="444" t="s">
        <v>656</v>
      </c>
      <c r="K666" s="428"/>
      <c r="L666" s="428"/>
      <c r="M666" s="428"/>
      <c r="N666" s="526">
        <f>DATE(YEAR(N663)+1,MONTH(N663),DAY(N663))</f>
        <v>45245</v>
      </c>
      <c r="O666" s="526">
        <f>DATE(YEAR(O663)+1,MONTH(O663),DAY(O663))</f>
        <v>45245</v>
      </c>
      <c r="P666" s="526">
        <f>DATE(YEAR(P663)+1,MONTH(P663),DAY(P663))</f>
        <v>45245</v>
      </c>
      <c r="Q666" s="526">
        <f>DATE(YEAR(Q663)+1,MONTH(Q663),DAY(Q663))</f>
        <v>45245</v>
      </c>
      <c r="R666" s="526">
        <f t="shared" si="301"/>
        <v>45245</v>
      </c>
      <c r="S666" s="526">
        <f t="shared" si="301"/>
        <v>45245</v>
      </c>
      <c r="T666" s="526">
        <f t="shared" si="301"/>
        <v>45245</v>
      </c>
      <c r="U666" s="526">
        <f t="shared" si="301"/>
        <v>45245</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hidden="1" outlineLevel="3" x14ac:dyDescent="0.25">
      <c r="A667" s="396"/>
      <c r="B667" s="405"/>
      <c r="C667" s="398">
        <f t="shared" si="302"/>
        <v>4</v>
      </c>
      <c r="D667" s="423"/>
      <c r="E667" s="480"/>
      <c r="F667" s="480"/>
      <c r="G667" s="423"/>
      <c r="H667" s="428"/>
      <c r="I667" s="444"/>
      <c r="J667" s="444" t="s">
        <v>657</v>
      </c>
      <c r="K667" s="428"/>
      <c r="L667" s="428"/>
      <c r="M667" s="428"/>
      <c r="N667" s="428"/>
      <c r="O667" s="428"/>
      <c r="P667" s="428"/>
      <c r="Q667" s="428"/>
      <c r="R667" s="526">
        <f t="shared" si="301"/>
        <v>45245</v>
      </c>
      <c r="S667" s="526">
        <f t="shared" si="301"/>
        <v>45245</v>
      </c>
      <c r="T667" s="526">
        <f t="shared" si="301"/>
        <v>45245</v>
      </c>
      <c r="U667" s="526">
        <f t="shared" si="301"/>
        <v>45245</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hidden="1" outlineLevel="3" x14ac:dyDescent="0.25">
      <c r="A668" s="396"/>
      <c r="B668" s="405"/>
      <c r="C668" s="398">
        <f t="shared" si="302"/>
        <v>4</v>
      </c>
      <c r="D668" s="423"/>
      <c r="E668" s="480"/>
      <c r="F668" s="480"/>
      <c r="G668" s="423"/>
      <c r="H668" s="428"/>
      <c r="I668" s="444">
        <v>5</v>
      </c>
      <c r="J668" s="444" t="s">
        <v>666</v>
      </c>
      <c r="K668" s="526">
        <f>DATE(YEAR(K665)+1,MONTH(K665),DAY(K665))</f>
        <v>45611</v>
      </c>
      <c r="L668" s="526">
        <f>DATE(YEAR(L665)+1,MONTH(L665),DAY(L665))</f>
        <v>45611</v>
      </c>
      <c r="M668" s="526">
        <f>DATE(YEAR(M665)+1,MONTH(M665),DAY(M665))</f>
        <v>45611</v>
      </c>
      <c r="N668" s="428"/>
      <c r="O668" s="428"/>
      <c r="P668" s="428"/>
      <c r="Q668" s="428"/>
      <c r="R668" s="526">
        <f t="shared" si="301"/>
        <v>45611</v>
      </c>
      <c r="S668" s="526">
        <f t="shared" si="301"/>
        <v>45611</v>
      </c>
      <c r="T668" s="526">
        <f t="shared" si="301"/>
        <v>45611</v>
      </c>
      <c r="U668" s="526">
        <f t="shared" si="301"/>
        <v>45611</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hidden="1" outlineLevel="3" x14ac:dyDescent="0.25">
      <c r="A669" s="396"/>
      <c r="B669" s="405"/>
      <c r="C669" s="398">
        <f t="shared" si="302"/>
        <v>4</v>
      </c>
      <c r="D669" s="423"/>
      <c r="E669" s="480"/>
      <c r="F669" s="480"/>
      <c r="G669" s="423"/>
      <c r="H669" s="428"/>
      <c r="I669" s="444"/>
      <c r="J669" s="444" t="s">
        <v>656</v>
      </c>
      <c r="K669" s="428"/>
      <c r="L669" s="428"/>
      <c r="M669" s="428"/>
      <c r="N669" s="526">
        <f>DATE(YEAR(N666)+1,MONTH(N666),DAY(N666))</f>
        <v>45611</v>
      </c>
      <c r="O669" s="526">
        <f>DATE(YEAR(O666)+1,MONTH(O666),DAY(O666))</f>
        <v>45611</v>
      </c>
      <c r="P669" s="526">
        <f>DATE(YEAR(P666)+1,MONTH(P666),DAY(P666))</f>
        <v>45611</v>
      </c>
      <c r="Q669" s="526">
        <f>DATE(YEAR(Q666)+1,MONTH(Q666),DAY(Q666))</f>
        <v>45611</v>
      </c>
      <c r="R669" s="526">
        <f t="shared" si="301"/>
        <v>45611</v>
      </c>
      <c r="S669" s="526">
        <f t="shared" si="301"/>
        <v>45611</v>
      </c>
      <c r="T669" s="526">
        <f t="shared" si="301"/>
        <v>45611</v>
      </c>
      <c r="U669" s="526">
        <f t="shared" si="301"/>
        <v>45611</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hidden="1" outlineLevel="3" x14ac:dyDescent="0.25">
      <c r="A670" s="396"/>
      <c r="B670" s="405"/>
      <c r="C670" s="398">
        <f t="shared" si="302"/>
        <v>4</v>
      </c>
      <c r="D670" s="423"/>
      <c r="E670" s="480"/>
      <c r="F670" s="480"/>
      <c r="G670" s="423"/>
      <c r="H670" s="428"/>
      <c r="I670" s="444"/>
      <c r="J670" s="444" t="s">
        <v>657</v>
      </c>
      <c r="K670" s="428"/>
      <c r="L670" s="428"/>
      <c r="M670" s="428"/>
      <c r="N670" s="428"/>
      <c r="O670" s="428"/>
      <c r="P670" s="428"/>
      <c r="Q670" s="428"/>
      <c r="R670" s="526">
        <f t="shared" si="301"/>
        <v>45611</v>
      </c>
      <c r="S670" s="526">
        <f t="shared" si="301"/>
        <v>45611</v>
      </c>
      <c r="T670" s="526">
        <f t="shared" si="301"/>
        <v>45611</v>
      </c>
      <c r="U670" s="526">
        <f t="shared" si="301"/>
        <v>45611</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hidden="1" outlineLevel="3" x14ac:dyDescent="0.25">
      <c r="A671" s="396"/>
      <c r="B671" s="405"/>
      <c r="C671" s="398">
        <f t="shared" si="302"/>
        <v>4</v>
      </c>
      <c r="D671" s="423"/>
      <c r="E671" s="480"/>
      <c r="F671" s="480"/>
      <c r="G671" s="423"/>
      <c r="H671" s="428"/>
      <c r="I671" s="444">
        <v>6</v>
      </c>
      <c r="J671" s="444" t="s">
        <v>666</v>
      </c>
      <c r="K671" s="526">
        <f>DATE(YEAR(K668)+1,MONTH(K668),DAY(K668))</f>
        <v>45976</v>
      </c>
      <c r="L671" s="526">
        <f>DATE(YEAR(L668)+1,MONTH(L668),DAY(L668))</f>
        <v>45976</v>
      </c>
      <c r="M671" s="526">
        <f>DATE(YEAR(M668)+1,MONTH(M668),DAY(M668))</f>
        <v>45976</v>
      </c>
      <c r="N671" s="428"/>
      <c r="O671" s="428"/>
      <c r="P671" s="428"/>
      <c r="Q671" s="428"/>
      <c r="R671" s="526">
        <f t="shared" si="301"/>
        <v>45976</v>
      </c>
      <c r="S671" s="526">
        <f t="shared" si="301"/>
        <v>45976</v>
      </c>
      <c r="T671" s="526">
        <f t="shared" si="301"/>
        <v>45976</v>
      </c>
      <c r="U671" s="526">
        <f t="shared" si="301"/>
        <v>45976</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hidden="1" outlineLevel="3" x14ac:dyDescent="0.25">
      <c r="A672" s="396"/>
      <c r="B672" s="405"/>
      <c r="C672" s="398">
        <f t="shared" si="302"/>
        <v>4</v>
      </c>
      <c r="D672" s="423"/>
      <c r="E672" s="480"/>
      <c r="F672" s="480"/>
      <c r="G672" s="423"/>
      <c r="H672" s="428"/>
      <c r="I672" s="444"/>
      <c r="J672" s="444" t="s">
        <v>656</v>
      </c>
      <c r="K672" s="428"/>
      <c r="L672" s="428"/>
      <c r="M672" s="428"/>
      <c r="N672" s="526">
        <f>DATE(YEAR(N669)+1,MONTH(N669),DAY(N669))</f>
        <v>45976</v>
      </c>
      <c r="O672" s="526">
        <f>DATE(YEAR(O669)+1,MONTH(O669),DAY(O669))</f>
        <v>45976</v>
      </c>
      <c r="P672" s="526">
        <f>DATE(YEAR(P669)+1,MONTH(P669),DAY(P669))</f>
        <v>45976</v>
      </c>
      <c r="Q672" s="526">
        <f>DATE(YEAR(Q669)+1,MONTH(Q669),DAY(Q669))</f>
        <v>45976</v>
      </c>
      <c r="R672" s="526">
        <f t="shared" si="301"/>
        <v>45976</v>
      </c>
      <c r="S672" s="526">
        <f t="shared" si="301"/>
        <v>45976</v>
      </c>
      <c r="T672" s="526">
        <f t="shared" si="301"/>
        <v>45976</v>
      </c>
      <c r="U672" s="526">
        <f t="shared" si="301"/>
        <v>45976</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hidden="1" outlineLevel="3" x14ac:dyDescent="0.25">
      <c r="A673" s="396"/>
      <c r="B673" s="405"/>
      <c r="C673" s="398">
        <f t="shared" si="302"/>
        <v>4</v>
      </c>
      <c r="D673" s="423"/>
      <c r="E673" s="480"/>
      <c r="F673" s="480"/>
      <c r="G673" s="423"/>
      <c r="H673" s="428"/>
      <c r="I673" s="444"/>
      <c r="J673" s="444" t="s">
        <v>657</v>
      </c>
      <c r="K673" s="428"/>
      <c r="L673" s="428"/>
      <c r="M673" s="428"/>
      <c r="N673" s="428"/>
      <c r="O673" s="428"/>
      <c r="P673" s="428"/>
      <c r="Q673" s="428"/>
      <c r="R673" s="526">
        <f t="shared" si="301"/>
        <v>45976</v>
      </c>
      <c r="S673" s="526">
        <f t="shared" si="301"/>
        <v>45976</v>
      </c>
      <c r="T673" s="526">
        <f t="shared" si="301"/>
        <v>45976</v>
      </c>
      <c r="U673" s="526">
        <f t="shared" si="301"/>
        <v>45976</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hidden="1" outlineLevel="3" x14ac:dyDescent="0.25">
      <c r="A674" s="396"/>
      <c r="B674" s="405"/>
      <c r="C674" s="398">
        <f t="shared" si="302"/>
        <v>4</v>
      </c>
      <c r="D674" s="423"/>
      <c r="E674" s="480"/>
      <c r="F674" s="480"/>
      <c r="G674" s="423"/>
      <c r="H674" s="428"/>
      <c r="I674" s="444">
        <v>7</v>
      </c>
      <c r="J674" s="444" t="s">
        <v>666</v>
      </c>
      <c r="K674" s="526">
        <f>DATE(YEAR(K671)+1,MONTH(K671),DAY(K671))</f>
        <v>46341</v>
      </c>
      <c r="L674" s="526">
        <f>DATE(YEAR(L671)+1,MONTH(L671),DAY(L671))</f>
        <v>46341</v>
      </c>
      <c r="M674" s="526">
        <f>DATE(YEAR(M671)+1,MONTH(M671),DAY(M671))</f>
        <v>46341</v>
      </c>
      <c r="N674" s="428"/>
      <c r="O674" s="428"/>
      <c r="P674" s="428"/>
      <c r="Q674" s="428"/>
      <c r="R674" s="526">
        <f t="shared" si="301"/>
        <v>46341</v>
      </c>
      <c r="S674" s="526">
        <f t="shared" si="301"/>
        <v>46341</v>
      </c>
      <c r="T674" s="526">
        <f t="shared" si="301"/>
        <v>46341</v>
      </c>
      <c r="U674" s="526">
        <f t="shared" si="301"/>
        <v>46341</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hidden="1" outlineLevel="3" x14ac:dyDescent="0.25">
      <c r="A675" s="396"/>
      <c r="B675" s="405"/>
      <c r="C675" s="398">
        <f t="shared" si="302"/>
        <v>4</v>
      </c>
      <c r="D675" s="423"/>
      <c r="E675" s="480"/>
      <c r="F675" s="480"/>
      <c r="G675" s="423"/>
      <c r="H675" s="428"/>
      <c r="I675" s="444"/>
      <c r="J675" s="444" t="s">
        <v>656</v>
      </c>
      <c r="K675" s="428"/>
      <c r="L675" s="428"/>
      <c r="M675" s="428"/>
      <c r="N675" s="526">
        <f>DATE(YEAR(N672)+1,MONTH(N672),DAY(N672))</f>
        <v>46341</v>
      </c>
      <c r="O675" s="526">
        <f>DATE(YEAR(O672)+1,MONTH(O672),DAY(O672))</f>
        <v>46341</v>
      </c>
      <c r="P675" s="526">
        <f>DATE(YEAR(P672)+1,MONTH(P672),DAY(P672))</f>
        <v>46341</v>
      </c>
      <c r="Q675" s="526">
        <f>DATE(YEAR(Q672)+1,MONTH(Q672),DAY(Q672))</f>
        <v>46341</v>
      </c>
      <c r="R675" s="526">
        <f t="shared" si="301"/>
        <v>46341</v>
      </c>
      <c r="S675" s="526">
        <f t="shared" si="301"/>
        <v>46341</v>
      </c>
      <c r="T675" s="526">
        <f t="shared" si="301"/>
        <v>46341</v>
      </c>
      <c r="U675" s="526">
        <f t="shared" si="301"/>
        <v>46341</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hidden="1" outlineLevel="3" x14ac:dyDescent="0.25">
      <c r="A676" s="396"/>
      <c r="B676" s="405"/>
      <c r="C676" s="398">
        <f t="shared" si="302"/>
        <v>4</v>
      </c>
      <c r="D676" s="423"/>
      <c r="E676" s="480"/>
      <c r="F676" s="480"/>
      <c r="G676" s="423"/>
      <c r="H676" s="428"/>
      <c r="I676" s="444"/>
      <c r="J676" s="444" t="s">
        <v>657</v>
      </c>
      <c r="K676" s="428"/>
      <c r="L676" s="428"/>
      <c r="M676" s="428"/>
      <c r="N676" s="428"/>
      <c r="O676" s="428"/>
      <c r="P676" s="428"/>
      <c r="Q676" s="428"/>
      <c r="R676" s="526">
        <f t="shared" si="301"/>
        <v>46341</v>
      </c>
      <c r="S676" s="526">
        <f t="shared" si="301"/>
        <v>46341</v>
      </c>
      <c r="T676" s="526">
        <f t="shared" si="301"/>
        <v>46341</v>
      </c>
      <c r="U676" s="526">
        <f t="shared" si="301"/>
        <v>46341</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hidden="1" outlineLevel="3" x14ac:dyDescent="0.25">
      <c r="A677" s="396"/>
      <c r="B677" s="405"/>
      <c r="C677" s="398">
        <f t="shared" si="302"/>
        <v>4</v>
      </c>
      <c r="D677" s="423"/>
      <c r="E677" s="480"/>
      <c r="F677" s="480"/>
      <c r="G677" s="423"/>
      <c r="H677" s="444" t="str">
        <f>H$261</f>
        <v>Win</v>
      </c>
      <c r="I677" s="444">
        <v>0</v>
      </c>
      <c r="J677" s="444" t="s">
        <v>666</v>
      </c>
      <c r="K677" s="564">
        <v>43814</v>
      </c>
      <c r="L677" s="564">
        <v>43814</v>
      </c>
      <c r="M677" s="564">
        <v>43814</v>
      </c>
      <c r="N677" s="428"/>
      <c r="O677" s="428"/>
      <c r="P677" s="428"/>
      <c r="Q677" s="428"/>
      <c r="R677" s="564">
        <v>43814</v>
      </c>
      <c r="S677" s="564">
        <v>43814</v>
      </c>
      <c r="T677" s="564">
        <v>43814</v>
      </c>
      <c r="U677" s="564">
        <v>43814</v>
      </c>
      <c r="V677" s="428"/>
      <c r="W677" s="428"/>
      <c r="X677" s="428" t="b">
        <f t="shared" ref="X677:AA679" si="303">R677&lt;(MAX(R$282:R$289)+MAX($I$328*R$328,$I$329*R$329,$I$330*R$330))</f>
        <v>0</v>
      </c>
      <c r="Y677" s="428" t="b">
        <f t="shared" si="303"/>
        <v>0</v>
      </c>
      <c r="Z677" s="428" t="b">
        <f t="shared" si="303"/>
        <v>0</v>
      </c>
      <c r="AA677" s="428" t="b">
        <f t="shared" si="303"/>
        <v>0</v>
      </c>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hidden="1" outlineLevel="3" x14ac:dyDescent="0.25">
      <c r="A678" s="396"/>
      <c r="B678" s="405"/>
      <c r="C678" s="398">
        <f t="shared" si="302"/>
        <v>4</v>
      </c>
      <c r="D678" s="423"/>
      <c r="E678" s="480"/>
      <c r="F678" s="480"/>
      <c r="G678" s="423"/>
      <c r="H678" s="444"/>
      <c r="I678" s="444"/>
      <c r="J678" s="444" t="s">
        <v>656</v>
      </c>
      <c r="K678" s="428"/>
      <c r="L678" s="428"/>
      <c r="M678" s="428"/>
      <c r="N678" s="564">
        <v>43814</v>
      </c>
      <c r="O678" s="564">
        <v>43814</v>
      </c>
      <c r="P678" s="564">
        <v>43814</v>
      </c>
      <c r="Q678" s="564">
        <v>43814</v>
      </c>
      <c r="R678" s="564">
        <v>43814</v>
      </c>
      <c r="S678" s="564">
        <v>43814</v>
      </c>
      <c r="T678" s="564">
        <v>43814</v>
      </c>
      <c r="U678" s="564">
        <v>43814</v>
      </c>
      <c r="V678" s="428"/>
      <c r="W678" s="428"/>
      <c r="X678" s="428" t="b">
        <f t="shared" si="303"/>
        <v>0</v>
      </c>
      <c r="Y678" s="428" t="b">
        <f t="shared" si="303"/>
        <v>0</v>
      </c>
      <c r="Z678" s="428" t="b">
        <f t="shared" si="303"/>
        <v>0</v>
      </c>
      <c r="AA678" s="428" t="b">
        <f t="shared" si="303"/>
        <v>0</v>
      </c>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hidden="1" outlineLevel="3" x14ac:dyDescent="0.25">
      <c r="A679" s="396"/>
      <c r="B679" s="405"/>
      <c r="C679" s="398">
        <f t="shared" si="302"/>
        <v>4</v>
      </c>
      <c r="D679" s="423"/>
      <c r="E679" s="480"/>
      <c r="F679" s="480"/>
      <c r="G679" s="423"/>
      <c r="H679" s="444"/>
      <c r="I679" s="444"/>
      <c r="J679" s="444" t="s">
        <v>657</v>
      </c>
      <c r="K679" s="428"/>
      <c r="L679" s="428"/>
      <c r="M679" s="428"/>
      <c r="N679" s="428"/>
      <c r="O679" s="428"/>
      <c r="P679" s="428"/>
      <c r="Q679" s="428"/>
      <c r="R679" s="564">
        <v>43814</v>
      </c>
      <c r="S679" s="564">
        <v>43814</v>
      </c>
      <c r="T679" s="564">
        <v>43814</v>
      </c>
      <c r="U679" s="564">
        <v>43814</v>
      </c>
      <c r="V679" s="428"/>
      <c r="W679" s="428"/>
      <c r="X679" s="428" t="b">
        <f t="shared" si="303"/>
        <v>0</v>
      </c>
      <c r="Y679" s="428" t="b">
        <f t="shared" si="303"/>
        <v>0</v>
      </c>
      <c r="Z679" s="428" t="b">
        <f t="shared" si="303"/>
        <v>0</v>
      </c>
      <c r="AA679" s="428" t="b">
        <f t="shared" si="303"/>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hidden="1" outlineLevel="3" x14ac:dyDescent="0.25">
      <c r="A680" s="396"/>
      <c r="B680" s="405"/>
      <c r="C680" s="398">
        <f t="shared" si="302"/>
        <v>4</v>
      </c>
      <c r="D680" s="423"/>
      <c r="E680" s="480"/>
      <c r="F680" s="480"/>
      <c r="G680" s="423"/>
      <c r="H680" s="428"/>
      <c r="I680" s="444">
        <v>1</v>
      </c>
      <c r="J680" s="444" t="s">
        <v>666</v>
      </c>
      <c r="K680" s="526">
        <f>DATE(YEAR(K677)+1,MONTH(K677),DAY(K677))</f>
        <v>44180</v>
      </c>
      <c r="L680" s="526">
        <f>DATE(YEAR(L677)+1,MONTH(L677),DAY(L677))</f>
        <v>44180</v>
      </c>
      <c r="M680" s="526">
        <f>DATE(YEAR(M677)+1,MONTH(M677),DAY(M677))</f>
        <v>44180</v>
      </c>
      <c r="N680" s="428"/>
      <c r="O680" s="428"/>
      <c r="P680" s="428"/>
      <c r="Q680" s="428"/>
      <c r="R680" s="526">
        <f t="shared" ref="R680:U680" si="304">DATE(YEAR(R677)+1,MONTH(R677),DAY(R677))</f>
        <v>44180</v>
      </c>
      <c r="S680" s="526">
        <f t="shared" si="304"/>
        <v>44180</v>
      </c>
      <c r="T680" s="526">
        <f t="shared" si="304"/>
        <v>44180</v>
      </c>
      <c r="U680" s="526">
        <f t="shared" si="304"/>
        <v>44180</v>
      </c>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hidden="1" outlineLevel="3" x14ac:dyDescent="0.25">
      <c r="A681" s="396"/>
      <c r="B681" s="405"/>
      <c r="C681" s="398">
        <f t="shared" si="302"/>
        <v>4</v>
      </c>
      <c r="D681" s="423"/>
      <c r="E681" s="480"/>
      <c r="F681" s="480"/>
      <c r="G681" s="423"/>
      <c r="H681" s="428"/>
      <c r="I681" s="444"/>
      <c r="J681" s="444" t="s">
        <v>656</v>
      </c>
      <c r="K681" s="428"/>
      <c r="L681" s="428"/>
      <c r="M681" s="428"/>
      <c r="N681" s="526">
        <f>DATE(YEAR(N678)+1,MONTH(N678),DAY(N678))</f>
        <v>44180</v>
      </c>
      <c r="O681" s="526">
        <f>DATE(YEAR(O678)+1,MONTH(O678),DAY(O678))</f>
        <v>44180</v>
      </c>
      <c r="P681" s="526">
        <f>DATE(YEAR(P678)+1,MONTH(P678),DAY(P678))</f>
        <v>44180</v>
      </c>
      <c r="Q681" s="526">
        <f>DATE(YEAR(Q678)+1,MONTH(Q678),DAY(Q678))</f>
        <v>44180</v>
      </c>
      <c r="R681" s="526">
        <f t="shared" ref="R681:U681" si="305">DATE(YEAR(R678)+1,MONTH(R678),DAY(R678))</f>
        <v>44180</v>
      </c>
      <c r="S681" s="526">
        <f t="shared" si="305"/>
        <v>44180</v>
      </c>
      <c r="T681" s="526">
        <f t="shared" si="305"/>
        <v>44180</v>
      </c>
      <c r="U681" s="526">
        <f t="shared" si="305"/>
        <v>44180</v>
      </c>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hidden="1" outlineLevel="3" x14ac:dyDescent="0.25">
      <c r="A682" s="396"/>
      <c r="B682" s="405"/>
      <c r="C682" s="398">
        <f t="shared" si="302"/>
        <v>4</v>
      </c>
      <c r="D682" s="423"/>
      <c r="E682" s="480"/>
      <c r="F682" s="480"/>
      <c r="G682" s="423"/>
      <c r="H682" s="428"/>
      <c r="I682" s="444"/>
      <c r="J682" s="444" t="s">
        <v>657</v>
      </c>
      <c r="K682" s="428"/>
      <c r="L682" s="428"/>
      <c r="M682" s="428"/>
      <c r="N682" s="428"/>
      <c r="O682" s="428"/>
      <c r="P682" s="428"/>
      <c r="Q682" s="428"/>
      <c r="R682" s="526">
        <f t="shared" ref="R682:U682" si="306">DATE(YEAR(R679)+1,MONTH(R679),DAY(R679))</f>
        <v>44180</v>
      </c>
      <c r="S682" s="526">
        <f t="shared" si="306"/>
        <v>44180</v>
      </c>
      <c r="T682" s="526">
        <f t="shared" si="306"/>
        <v>44180</v>
      </c>
      <c r="U682" s="526">
        <f t="shared" si="306"/>
        <v>44180</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hidden="1" outlineLevel="3" x14ac:dyDescent="0.25">
      <c r="A683" s="396"/>
      <c r="B683" s="405"/>
      <c r="C683" s="398">
        <f t="shared" si="302"/>
        <v>4</v>
      </c>
      <c r="D683" s="423"/>
      <c r="E683" s="480"/>
      <c r="F683" s="480"/>
      <c r="G683" s="423"/>
      <c r="H683" s="428"/>
      <c r="I683" s="444">
        <v>2</v>
      </c>
      <c r="J683" s="444" t="s">
        <v>666</v>
      </c>
      <c r="K683" s="526">
        <f>DATE(YEAR(K680)+1,MONTH(K680),DAY(K680))</f>
        <v>44545</v>
      </c>
      <c r="L683" s="526">
        <f>DATE(YEAR(L680)+1,MONTH(L680),DAY(L680))</f>
        <v>44545</v>
      </c>
      <c r="M683" s="526">
        <f>DATE(YEAR(M680)+1,MONTH(M680),DAY(M680))</f>
        <v>44545</v>
      </c>
      <c r="N683" s="428"/>
      <c r="O683" s="428"/>
      <c r="P683" s="428"/>
      <c r="Q683" s="428"/>
      <c r="R683" s="526">
        <f t="shared" ref="R683:U683" si="307">DATE(YEAR(R680)+1,MONTH(R680),DAY(R680))</f>
        <v>44545</v>
      </c>
      <c r="S683" s="526">
        <f t="shared" si="307"/>
        <v>44545</v>
      </c>
      <c r="T683" s="526">
        <f t="shared" si="307"/>
        <v>44545</v>
      </c>
      <c r="U683" s="526">
        <f t="shared" si="307"/>
        <v>44545</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hidden="1" outlineLevel="3" x14ac:dyDescent="0.25">
      <c r="A684" s="396"/>
      <c r="B684" s="405"/>
      <c r="C684" s="398">
        <f t="shared" si="302"/>
        <v>4</v>
      </c>
      <c r="D684" s="423"/>
      <c r="E684" s="480"/>
      <c r="F684" s="480"/>
      <c r="G684" s="423"/>
      <c r="H684" s="428"/>
      <c r="I684" s="444"/>
      <c r="J684" s="444" t="s">
        <v>656</v>
      </c>
      <c r="K684" s="428"/>
      <c r="L684" s="428"/>
      <c r="M684" s="428"/>
      <c r="N684" s="526">
        <f>DATE(YEAR(N681)+1,MONTH(N681),DAY(N681))</f>
        <v>44545</v>
      </c>
      <c r="O684" s="526">
        <f>DATE(YEAR(O681)+1,MONTH(O681),DAY(O681))</f>
        <v>44545</v>
      </c>
      <c r="P684" s="526">
        <f>DATE(YEAR(P681)+1,MONTH(P681),DAY(P681))</f>
        <v>44545</v>
      </c>
      <c r="Q684" s="526">
        <f>DATE(YEAR(Q681)+1,MONTH(Q681),DAY(Q681))</f>
        <v>44545</v>
      </c>
      <c r="R684" s="526">
        <f t="shared" ref="R684:U684" si="308">DATE(YEAR(R681)+1,MONTH(R681),DAY(R681))</f>
        <v>44545</v>
      </c>
      <c r="S684" s="526">
        <f t="shared" si="308"/>
        <v>44545</v>
      </c>
      <c r="T684" s="526">
        <f t="shared" si="308"/>
        <v>44545</v>
      </c>
      <c r="U684" s="526">
        <f t="shared" si="308"/>
        <v>44545</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hidden="1" outlineLevel="3" x14ac:dyDescent="0.25">
      <c r="A685" s="396"/>
      <c r="B685" s="405"/>
      <c r="C685" s="398">
        <f t="shared" si="302"/>
        <v>4</v>
      </c>
      <c r="D685" s="423"/>
      <c r="E685" s="480"/>
      <c r="F685" s="480"/>
      <c r="G685" s="423"/>
      <c r="H685" s="428"/>
      <c r="I685" s="444"/>
      <c r="J685" s="444" t="s">
        <v>657</v>
      </c>
      <c r="K685" s="428"/>
      <c r="L685" s="428"/>
      <c r="M685" s="428"/>
      <c r="N685" s="428"/>
      <c r="O685" s="428"/>
      <c r="P685" s="428"/>
      <c r="Q685" s="428"/>
      <c r="R685" s="526">
        <f t="shared" ref="R685:U685" si="309">DATE(YEAR(R682)+1,MONTH(R682),DAY(R682))</f>
        <v>44545</v>
      </c>
      <c r="S685" s="526">
        <f t="shared" si="309"/>
        <v>44545</v>
      </c>
      <c r="T685" s="526">
        <f t="shared" si="309"/>
        <v>44545</v>
      </c>
      <c r="U685" s="526">
        <f t="shared" si="309"/>
        <v>44545</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hidden="1" outlineLevel="3" x14ac:dyDescent="0.25">
      <c r="A686" s="396"/>
      <c r="B686" s="405"/>
      <c r="C686" s="398">
        <f t="shared" si="302"/>
        <v>4</v>
      </c>
      <c r="D686" s="423"/>
      <c r="E686" s="480"/>
      <c r="F686" s="480"/>
      <c r="G686" s="423"/>
      <c r="H686" s="428"/>
      <c r="I686" s="444">
        <v>3</v>
      </c>
      <c r="J686" s="444" t="s">
        <v>666</v>
      </c>
      <c r="K686" s="526">
        <f>DATE(YEAR(K683)+1,MONTH(K683),DAY(K683))</f>
        <v>44910</v>
      </c>
      <c r="L686" s="526">
        <f>DATE(YEAR(L683)+1,MONTH(L683),DAY(L683))</f>
        <v>44910</v>
      </c>
      <c r="M686" s="526">
        <f>DATE(YEAR(M683)+1,MONTH(M683),DAY(M683))</f>
        <v>44910</v>
      </c>
      <c r="N686" s="428"/>
      <c r="O686" s="428"/>
      <c r="P686" s="428"/>
      <c r="Q686" s="428"/>
      <c r="R686" s="526">
        <f t="shared" ref="R686:U686" si="310">DATE(YEAR(R683)+1,MONTH(R683),DAY(R683))</f>
        <v>44910</v>
      </c>
      <c r="S686" s="526">
        <f t="shared" si="310"/>
        <v>44910</v>
      </c>
      <c r="T686" s="526">
        <f t="shared" si="310"/>
        <v>44910</v>
      </c>
      <c r="U686" s="526">
        <f t="shared" si="310"/>
        <v>44910</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hidden="1" outlineLevel="3" x14ac:dyDescent="0.25">
      <c r="A687" s="396"/>
      <c r="B687" s="405"/>
      <c r="C687" s="398">
        <f t="shared" si="302"/>
        <v>4</v>
      </c>
      <c r="D687" s="423"/>
      <c r="E687" s="480"/>
      <c r="F687" s="480"/>
      <c r="G687" s="423"/>
      <c r="H687" s="428"/>
      <c r="I687" s="444"/>
      <c r="J687" s="444" t="s">
        <v>656</v>
      </c>
      <c r="K687" s="428"/>
      <c r="L687" s="428"/>
      <c r="M687" s="428"/>
      <c r="N687" s="526">
        <f>DATE(YEAR(N684)+1,MONTH(N684),DAY(N684))</f>
        <v>44910</v>
      </c>
      <c r="O687" s="526">
        <f>DATE(YEAR(O684)+1,MONTH(O684),DAY(O684))</f>
        <v>44910</v>
      </c>
      <c r="P687" s="526">
        <f>DATE(YEAR(P684)+1,MONTH(P684),DAY(P684))</f>
        <v>44910</v>
      </c>
      <c r="Q687" s="526">
        <f>DATE(YEAR(Q684)+1,MONTH(Q684),DAY(Q684))</f>
        <v>44910</v>
      </c>
      <c r="R687" s="526">
        <f t="shared" ref="R687:U687" si="311">DATE(YEAR(R684)+1,MONTH(R684),DAY(R684))</f>
        <v>44910</v>
      </c>
      <c r="S687" s="526">
        <f t="shared" si="311"/>
        <v>44910</v>
      </c>
      <c r="T687" s="526">
        <f t="shared" si="311"/>
        <v>44910</v>
      </c>
      <c r="U687" s="526">
        <f t="shared" si="311"/>
        <v>44910</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hidden="1" outlineLevel="3" x14ac:dyDescent="0.25">
      <c r="A688" s="396"/>
      <c r="B688" s="405"/>
      <c r="C688" s="398">
        <f t="shared" si="302"/>
        <v>4</v>
      </c>
      <c r="D688" s="423"/>
      <c r="E688" s="480"/>
      <c r="F688" s="480"/>
      <c r="G688" s="423"/>
      <c r="H688" s="428"/>
      <c r="I688" s="444"/>
      <c r="J688" s="444" t="s">
        <v>657</v>
      </c>
      <c r="K688" s="428"/>
      <c r="L688" s="428"/>
      <c r="M688" s="428"/>
      <c r="N688" s="428"/>
      <c r="O688" s="428"/>
      <c r="P688" s="428"/>
      <c r="Q688" s="428"/>
      <c r="R688" s="526">
        <f t="shared" ref="R688:U688" si="312">DATE(YEAR(R685)+1,MONTH(R685),DAY(R685))</f>
        <v>44910</v>
      </c>
      <c r="S688" s="526">
        <f t="shared" si="312"/>
        <v>44910</v>
      </c>
      <c r="T688" s="526">
        <f t="shared" si="312"/>
        <v>44910</v>
      </c>
      <c r="U688" s="526">
        <f t="shared" si="312"/>
        <v>44910</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hidden="1" outlineLevel="3" x14ac:dyDescent="0.25">
      <c r="A689" s="396"/>
      <c r="B689" s="405"/>
      <c r="C689" s="398">
        <f t="shared" si="302"/>
        <v>4</v>
      </c>
      <c r="D689" s="423"/>
      <c r="E689" s="480"/>
      <c r="F689" s="480"/>
      <c r="G689" s="423"/>
      <c r="H689" s="428"/>
      <c r="I689" s="444">
        <v>4</v>
      </c>
      <c r="J689" s="444" t="s">
        <v>666</v>
      </c>
      <c r="K689" s="526">
        <f>DATE(YEAR(K686)+1,MONTH(K686),DAY(K686))</f>
        <v>45275</v>
      </c>
      <c r="L689" s="526">
        <f>DATE(YEAR(L686)+1,MONTH(L686),DAY(L686))</f>
        <v>45275</v>
      </c>
      <c r="M689" s="526">
        <f>DATE(YEAR(M686)+1,MONTH(M686),DAY(M686))</f>
        <v>45275</v>
      </c>
      <c r="N689" s="428"/>
      <c r="O689" s="428"/>
      <c r="P689" s="428"/>
      <c r="Q689" s="428"/>
      <c r="R689" s="526">
        <f t="shared" ref="R689:U689" si="313">DATE(YEAR(R686)+1,MONTH(R686),DAY(R686))</f>
        <v>45275</v>
      </c>
      <c r="S689" s="526">
        <f t="shared" si="313"/>
        <v>45275</v>
      </c>
      <c r="T689" s="526">
        <f t="shared" si="313"/>
        <v>45275</v>
      </c>
      <c r="U689" s="526">
        <f t="shared" si="313"/>
        <v>45275</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hidden="1" outlineLevel="3" x14ac:dyDescent="0.25">
      <c r="A690" s="396"/>
      <c r="B690" s="405"/>
      <c r="C690" s="398">
        <f t="shared" si="302"/>
        <v>4</v>
      </c>
      <c r="D690" s="423"/>
      <c r="E690" s="480"/>
      <c r="F690" s="480"/>
      <c r="G690" s="423"/>
      <c r="H690" s="428"/>
      <c r="I690" s="444"/>
      <c r="J690" s="444" t="s">
        <v>656</v>
      </c>
      <c r="K690" s="428"/>
      <c r="L690" s="428"/>
      <c r="M690" s="428"/>
      <c r="N690" s="526">
        <f>DATE(YEAR(N687)+1,MONTH(N687),DAY(N687))</f>
        <v>45275</v>
      </c>
      <c r="O690" s="526">
        <f>DATE(YEAR(O687)+1,MONTH(O687),DAY(O687))</f>
        <v>45275</v>
      </c>
      <c r="P690" s="526">
        <f>DATE(YEAR(P687)+1,MONTH(P687),DAY(P687))</f>
        <v>45275</v>
      </c>
      <c r="Q690" s="526">
        <f>DATE(YEAR(Q687)+1,MONTH(Q687),DAY(Q687))</f>
        <v>45275</v>
      </c>
      <c r="R690" s="526">
        <f t="shared" ref="R690:U690" si="314">DATE(YEAR(R687)+1,MONTH(R687),DAY(R687))</f>
        <v>45275</v>
      </c>
      <c r="S690" s="526">
        <f t="shared" si="314"/>
        <v>45275</v>
      </c>
      <c r="T690" s="526">
        <f t="shared" si="314"/>
        <v>45275</v>
      </c>
      <c r="U690" s="526">
        <f t="shared" si="314"/>
        <v>45275</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hidden="1" outlineLevel="3" x14ac:dyDescent="0.25">
      <c r="A691" s="396"/>
      <c r="B691" s="405"/>
      <c r="C691" s="398">
        <f t="shared" si="302"/>
        <v>4</v>
      </c>
      <c r="D691" s="423"/>
      <c r="E691" s="480"/>
      <c r="F691" s="480"/>
      <c r="G691" s="423"/>
      <c r="H691" s="428"/>
      <c r="I691" s="444"/>
      <c r="J691" s="444" t="s">
        <v>657</v>
      </c>
      <c r="K691" s="428"/>
      <c r="L691" s="428"/>
      <c r="M691" s="428"/>
      <c r="N691" s="428"/>
      <c r="O691" s="428"/>
      <c r="P691" s="428"/>
      <c r="Q691" s="428"/>
      <c r="R691" s="526">
        <f t="shared" ref="R691:U691" si="315">DATE(YEAR(R688)+1,MONTH(R688),DAY(R688))</f>
        <v>45275</v>
      </c>
      <c r="S691" s="526">
        <f t="shared" si="315"/>
        <v>45275</v>
      </c>
      <c r="T691" s="526">
        <f t="shared" si="315"/>
        <v>45275</v>
      </c>
      <c r="U691" s="526">
        <f t="shared" si="315"/>
        <v>45275</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hidden="1" outlineLevel="3" x14ac:dyDescent="0.25">
      <c r="A692" s="396"/>
      <c r="B692" s="405"/>
      <c r="C692" s="398">
        <f t="shared" ref="C692:C700" si="316">INT($C$241)+3</f>
        <v>4</v>
      </c>
      <c r="D692" s="423"/>
      <c r="E692" s="480"/>
      <c r="F692" s="480"/>
      <c r="G692" s="423"/>
      <c r="H692" s="428"/>
      <c r="I692" s="444">
        <v>5</v>
      </c>
      <c r="J692" s="444" t="s">
        <v>666</v>
      </c>
      <c r="K692" s="526">
        <f>DATE(YEAR(K689)+1,MONTH(K689),DAY(K689))</f>
        <v>45641</v>
      </c>
      <c r="L692" s="526">
        <f>DATE(YEAR(L689)+1,MONTH(L689),DAY(L689))</f>
        <v>45641</v>
      </c>
      <c r="M692" s="526">
        <f>DATE(YEAR(M689)+1,MONTH(M689),DAY(M689))</f>
        <v>45641</v>
      </c>
      <c r="N692" s="428"/>
      <c r="O692" s="428"/>
      <c r="P692" s="428"/>
      <c r="Q692" s="428"/>
      <c r="R692" s="526">
        <f t="shared" ref="R692:U692" si="317">DATE(YEAR(R689)+1,MONTH(R689),DAY(R689))</f>
        <v>45641</v>
      </c>
      <c r="S692" s="526">
        <f t="shared" si="317"/>
        <v>45641</v>
      </c>
      <c r="T692" s="526">
        <f t="shared" si="317"/>
        <v>45641</v>
      </c>
      <c r="U692" s="526">
        <f t="shared" si="317"/>
        <v>45641</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hidden="1" outlineLevel="3" x14ac:dyDescent="0.25">
      <c r="A693" s="396"/>
      <c r="B693" s="405"/>
      <c r="C693" s="398">
        <f t="shared" si="316"/>
        <v>4</v>
      </c>
      <c r="D693" s="423"/>
      <c r="E693" s="480"/>
      <c r="F693" s="480"/>
      <c r="G693" s="423"/>
      <c r="H693" s="428"/>
      <c r="I693" s="444"/>
      <c r="J693" s="444" t="s">
        <v>656</v>
      </c>
      <c r="K693" s="428"/>
      <c r="L693" s="428"/>
      <c r="M693" s="428"/>
      <c r="N693" s="526">
        <f>DATE(YEAR(N690)+1,MONTH(N690),DAY(N690))</f>
        <v>45641</v>
      </c>
      <c r="O693" s="526">
        <f>DATE(YEAR(O690)+1,MONTH(O690),DAY(O690))</f>
        <v>45641</v>
      </c>
      <c r="P693" s="526">
        <f>DATE(YEAR(P690)+1,MONTH(P690),DAY(P690))</f>
        <v>45641</v>
      </c>
      <c r="Q693" s="526">
        <f>DATE(YEAR(Q690)+1,MONTH(Q690),DAY(Q690))</f>
        <v>45641</v>
      </c>
      <c r="R693" s="526">
        <f t="shared" ref="R693:U693" si="318">DATE(YEAR(R690)+1,MONTH(R690),DAY(R690))</f>
        <v>45641</v>
      </c>
      <c r="S693" s="526">
        <f t="shared" si="318"/>
        <v>45641</v>
      </c>
      <c r="T693" s="526">
        <f t="shared" si="318"/>
        <v>45641</v>
      </c>
      <c r="U693" s="526">
        <f t="shared" si="318"/>
        <v>45641</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hidden="1" outlineLevel="3" x14ac:dyDescent="0.25">
      <c r="A694" s="396"/>
      <c r="B694" s="405"/>
      <c r="C694" s="398">
        <f t="shared" si="316"/>
        <v>4</v>
      </c>
      <c r="D694" s="423"/>
      <c r="E694" s="480"/>
      <c r="F694" s="480"/>
      <c r="G694" s="423"/>
      <c r="H694" s="428"/>
      <c r="I694" s="444"/>
      <c r="J694" s="444" t="s">
        <v>657</v>
      </c>
      <c r="K694" s="428"/>
      <c r="L694" s="428"/>
      <c r="M694" s="428"/>
      <c r="N694" s="428"/>
      <c r="O694" s="428"/>
      <c r="P694" s="428"/>
      <c r="Q694" s="428"/>
      <c r="R694" s="526">
        <f t="shared" ref="R694:U694" si="319">DATE(YEAR(R691)+1,MONTH(R691),DAY(R691))</f>
        <v>45641</v>
      </c>
      <c r="S694" s="526">
        <f t="shared" si="319"/>
        <v>45641</v>
      </c>
      <c r="T694" s="526">
        <f t="shared" si="319"/>
        <v>45641</v>
      </c>
      <c r="U694" s="526">
        <f t="shared" si="319"/>
        <v>45641</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hidden="1" outlineLevel="3" x14ac:dyDescent="0.25">
      <c r="A695" s="396"/>
      <c r="B695" s="405"/>
      <c r="C695" s="398">
        <f t="shared" si="316"/>
        <v>4</v>
      </c>
      <c r="D695" s="423"/>
      <c r="E695" s="480"/>
      <c r="F695" s="480"/>
      <c r="G695" s="423"/>
      <c r="H695" s="428"/>
      <c r="I695" s="444">
        <v>6</v>
      </c>
      <c r="J695" s="444" t="s">
        <v>666</v>
      </c>
      <c r="K695" s="526">
        <f>DATE(YEAR(K692)+1,MONTH(K692),DAY(K692))</f>
        <v>46006</v>
      </c>
      <c r="L695" s="526">
        <f>DATE(YEAR(L692)+1,MONTH(L692),DAY(L692))</f>
        <v>46006</v>
      </c>
      <c r="M695" s="526">
        <f>DATE(YEAR(M692)+1,MONTH(M692),DAY(M692))</f>
        <v>46006</v>
      </c>
      <c r="N695" s="428"/>
      <c r="O695" s="428"/>
      <c r="P695" s="428"/>
      <c r="Q695" s="428"/>
      <c r="R695" s="526">
        <f t="shared" ref="R695:U695" si="320">DATE(YEAR(R692)+1,MONTH(R692),DAY(R692))</f>
        <v>46006</v>
      </c>
      <c r="S695" s="526">
        <f t="shared" si="320"/>
        <v>46006</v>
      </c>
      <c r="T695" s="526">
        <f t="shared" si="320"/>
        <v>46006</v>
      </c>
      <c r="U695" s="526">
        <f t="shared" si="320"/>
        <v>46006</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hidden="1" outlineLevel="3" x14ac:dyDescent="0.25">
      <c r="A696" s="396"/>
      <c r="B696" s="405"/>
      <c r="C696" s="398">
        <f t="shared" si="316"/>
        <v>4</v>
      </c>
      <c r="D696" s="423"/>
      <c r="E696" s="480"/>
      <c r="F696" s="480"/>
      <c r="G696" s="423"/>
      <c r="H696" s="428"/>
      <c r="I696" s="444"/>
      <c r="J696" s="444" t="s">
        <v>656</v>
      </c>
      <c r="K696" s="428"/>
      <c r="L696" s="428"/>
      <c r="M696" s="428"/>
      <c r="N696" s="526">
        <f>DATE(YEAR(N693)+1,MONTH(N693),DAY(N693))</f>
        <v>46006</v>
      </c>
      <c r="O696" s="526">
        <f>DATE(YEAR(O693)+1,MONTH(O693),DAY(O693))</f>
        <v>46006</v>
      </c>
      <c r="P696" s="526">
        <f>DATE(YEAR(P693)+1,MONTH(P693),DAY(P693))</f>
        <v>46006</v>
      </c>
      <c r="Q696" s="526">
        <f>DATE(YEAR(Q693)+1,MONTH(Q693),DAY(Q693))</f>
        <v>46006</v>
      </c>
      <c r="R696" s="526">
        <f t="shared" ref="R696:U696" si="321">DATE(YEAR(R693)+1,MONTH(R693),DAY(R693))</f>
        <v>46006</v>
      </c>
      <c r="S696" s="526">
        <f t="shared" si="321"/>
        <v>46006</v>
      </c>
      <c r="T696" s="526">
        <f t="shared" si="321"/>
        <v>46006</v>
      </c>
      <c r="U696" s="526">
        <f t="shared" si="321"/>
        <v>46006</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hidden="1" outlineLevel="3" x14ac:dyDescent="0.25">
      <c r="A697" s="396"/>
      <c r="B697" s="405"/>
      <c r="C697" s="398">
        <f t="shared" si="316"/>
        <v>4</v>
      </c>
      <c r="D697" s="423"/>
      <c r="E697" s="480"/>
      <c r="F697" s="480"/>
      <c r="G697" s="423"/>
      <c r="H697" s="428"/>
      <c r="I697" s="444"/>
      <c r="J697" s="444" t="s">
        <v>657</v>
      </c>
      <c r="K697" s="428"/>
      <c r="L697" s="428"/>
      <c r="M697" s="428"/>
      <c r="N697" s="428"/>
      <c r="O697" s="428"/>
      <c r="P697" s="428"/>
      <c r="Q697" s="428"/>
      <c r="R697" s="526">
        <f t="shared" ref="R697:U697" si="322">DATE(YEAR(R694)+1,MONTH(R694),DAY(R694))</f>
        <v>46006</v>
      </c>
      <c r="S697" s="526">
        <f t="shared" si="322"/>
        <v>46006</v>
      </c>
      <c r="T697" s="526">
        <f t="shared" si="322"/>
        <v>46006</v>
      </c>
      <c r="U697" s="526">
        <f t="shared" si="322"/>
        <v>46006</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hidden="1" outlineLevel="3" x14ac:dyDescent="0.25">
      <c r="A698" s="396"/>
      <c r="B698" s="405"/>
      <c r="C698" s="398">
        <f t="shared" si="316"/>
        <v>4</v>
      </c>
      <c r="D698" s="423"/>
      <c r="E698" s="480"/>
      <c r="F698" s="480"/>
      <c r="G698" s="423"/>
      <c r="H698" s="428"/>
      <c r="I698" s="444">
        <v>7</v>
      </c>
      <c r="J698" s="444" t="s">
        <v>666</v>
      </c>
      <c r="K698" s="526">
        <f>DATE(YEAR(K695)+1,MONTH(K695),DAY(K695))</f>
        <v>46371</v>
      </c>
      <c r="L698" s="526">
        <f>DATE(YEAR(L695)+1,MONTH(L695),DAY(L695))</f>
        <v>46371</v>
      </c>
      <c r="M698" s="526">
        <f>DATE(YEAR(M695)+1,MONTH(M695),DAY(M695))</f>
        <v>46371</v>
      </c>
      <c r="N698" s="428"/>
      <c r="O698" s="428"/>
      <c r="P698" s="428"/>
      <c r="Q698" s="428"/>
      <c r="R698" s="526">
        <f t="shared" ref="R698:U698" si="323">DATE(YEAR(R695)+1,MONTH(R695),DAY(R695))</f>
        <v>46371</v>
      </c>
      <c r="S698" s="526">
        <f t="shared" si="323"/>
        <v>46371</v>
      </c>
      <c r="T698" s="526">
        <f t="shared" si="323"/>
        <v>46371</v>
      </c>
      <c r="U698" s="526">
        <f t="shared" si="323"/>
        <v>46371</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hidden="1" outlineLevel="3" x14ac:dyDescent="0.25">
      <c r="A699" s="396"/>
      <c r="B699" s="405"/>
      <c r="C699" s="398">
        <f t="shared" si="316"/>
        <v>4</v>
      </c>
      <c r="D699" s="423"/>
      <c r="E699" s="480"/>
      <c r="F699" s="480"/>
      <c r="G699" s="423"/>
      <c r="H699" s="428"/>
      <c r="I699" s="444"/>
      <c r="J699" s="444" t="s">
        <v>656</v>
      </c>
      <c r="K699" s="428"/>
      <c r="L699" s="428"/>
      <c r="M699" s="428"/>
      <c r="N699" s="526">
        <f>DATE(YEAR(N696)+1,MONTH(N696),DAY(N696))</f>
        <v>46371</v>
      </c>
      <c r="O699" s="526">
        <f>DATE(YEAR(O696)+1,MONTH(O696),DAY(O696))</f>
        <v>46371</v>
      </c>
      <c r="P699" s="526">
        <f>DATE(YEAR(P696)+1,MONTH(P696),DAY(P696))</f>
        <v>46371</v>
      </c>
      <c r="Q699" s="526">
        <f>DATE(YEAR(Q696)+1,MONTH(Q696),DAY(Q696))</f>
        <v>46371</v>
      </c>
      <c r="R699" s="526">
        <f t="shared" ref="R699:U699" si="324">DATE(YEAR(R696)+1,MONTH(R696),DAY(R696))</f>
        <v>46371</v>
      </c>
      <c r="S699" s="526">
        <f t="shared" si="324"/>
        <v>46371</v>
      </c>
      <c r="T699" s="526">
        <f t="shared" si="324"/>
        <v>46371</v>
      </c>
      <c r="U699" s="526">
        <f t="shared" si="324"/>
        <v>46371</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hidden="1" outlineLevel="3" x14ac:dyDescent="0.25">
      <c r="A700" s="396"/>
      <c r="B700" s="405"/>
      <c r="C700" s="398">
        <f t="shared" si="316"/>
        <v>4</v>
      </c>
      <c r="D700" s="423"/>
      <c r="E700" s="480"/>
      <c r="F700" s="480"/>
      <c r="G700" s="423"/>
      <c r="H700" s="428"/>
      <c r="I700" s="444"/>
      <c r="J700" s="444" t="s">
        <v>657</v>
      </c>
      <c r="K700" s="428"/>
      <c r="L700" s="428"/>
      <c r="M700" s="428"/>
      <c r="N700" s="428"/>
      <c r="O700" s="428"/>
      <c r="P700" s="428"/>
      <c r="Q700" s="428"/>
      <c r="R700" s="526">
        <f t="shared" ref="R700:U700" si="325">DATE(YEAR(R697)+1,MONTH(R697),DAY(R697))</f>
        <v>46371</v>
      </c>
      <c r="S700" s="526">
        <f t="shared" si="325"/>
        <v>46371</v>
      </c>
      <c r="T700" s="526">
        <f t="shared" si="325"/>
        <v>46371</v>
      </c>
      <c r="U700" s="526">
        <f t="shared" si="325"/>
        <v>46371</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hidden="1" outlineLevel="3" x14ac:dyDescent="0.25">
      <c r="A701" s="396"/>
      <c r="B701" s="405"/>
      <c r="C701" s="398">
        <f t="shared" si="302"/>
        <v>4</v>
      </c>
      <c r="D701" s="423"/>
      <c r="E701" s="480"/>
      <c r="F701" s="480"/>
      <c r="G701" s="423"/>
      <c r="H701" s="444" t="str">
        <f>H$262</f>
        <v>Spr</v>
      </c>
      <c r="I701" s="444">
        <v>0</v>
      </c>
      <c r="J701" s="444" t="s">
        <v>666</v>
      </c>
      <c r="K701" s="564">
        <v>43845</v>
      </c>
      <c r="L701" s="564">
        <v>43845</v>
      </c>
      <c r="M701" s="564">
        <v>43845</v>
      </c>
      <c r="N701" s="428"/>
      <c r="O701" s="428"/>
      <c r="P701" s="428"/>
      <c r="Q701" s="428"/>
      <c r="R701" s="564">
        <v>43845</v>
      </c>
      <c r="S701" s="564">
        <v>43845</v>
      </c>
      <c r="T701" s="564">
        <v>43845</v>
      </c>
      <c r="U701" s="564">
        <v>43845</v>
      </c>
      <c r="V701" s="428"/>
      <c r="W701" s="428"/>
      <c r="X701" s="428" t="b">
        <f t="shared" ref="X701:AA703" si="326">R701&lt;(MAX(R$282:R$289)+MAX($I$328*R$328,$I$329*R$329,$I$330*R$330))</f>
        <v>0</v>
      </c>
      <c r="Y701" s="428" t="b">
        <f t="shared" si="326"/>
        <v>0</v>
      </c>
      <c r="Z701" s="428" t="b">
        <f t="shared" si="326"/>
        <v>0</v>
      </c>
      <c r="AA701" s="428" t="b">
        <f t="shared" si="326"/>
        <v>0</v>
      </c>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hidden="1" outlineLevel="3" x14ac:dyDescent="0.25">
      <c r="A702" s="396"/>
      <c r="B702" s="405"/>
      <c r="C702" s="398">
        <f t="shared" si="302"/>
        <v>4</v>
      </c>
      <c r="D702" s="423"/>
      <c r="E702" s="480"/>
      <c r="F702" s="480"/>
      <c r="G702" s="423"/>
      <c r="H702" s="444"/>
      <c r="I702" s="444"/>
      <c r="J702" s="444" t="s">
        <v>656</v>
      </c>
      <c r="K702" s="428"/>
      <c r="L702" s="428"/>
      <c r="M702" s="428"/>
      <c r="N702" s="564">
        <v>43845</v>
      </c>
      <c r="O702" s="564">
        <v>43845</v>
      </c>
      <c r="P702" s="564">
        <v>43845</v>
      </c>
      <c r="Q702" s="564">
        <v>43845</v>
      </c>
      <c r="R702" s="564">
        <v>43845</v>
      </c>
      <c r="S702" s="564">
        <v>43845</v>
      </c>
      <c r="T702" s="564">
        <v>43845</v>
      </c>
      <c r="U702" s="564">
        <v>43845</v>
      </c>
      <c r="V702" s="428"/>
      <c r="W702" s="428"/>
      <c r="X702" s="428" t="b">
        <f t="shared" si="326"/>
        <v>0</v>
      </c>
      <c r="Y702" s="428" t="b">
        <f t="shared" si="326"/>
        <v>0</v>
      </c>
      <c r="Z702" s="428" t="b">
        <f t="shared" si="326"/>
        <v>0</v>
      </c>
      <c r="AA702" s="428" t="b">
        <f t="shared" si="326"/>
        <v>0</v>
      </c>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hidden="1" outlineLevel="3" x14ac:dyDescent="0.25">
      <c r="A703" s="396"/>
      <c r="B703" s="405"/>
      <c r="C703" s="398">
        <f t="shared" si="302"/>
        <v>4</v>
      </c>
      <c r="D703" s="423"/>
      <c r="E703" s="480"/>
      <c r="F703" s="480"/>
      <c r="G703" s="423"/>
      <c r="H703" s="444"/>
      <c r="I703" s="444"/>
      <c r="J703" s="444" t="s">
        <v>657</v>
      </c>
      <c r="K703" s="428"/>
      <c r="L703" s="428"/>
      <c r="M703" s="428"/>
      <c r="N703" s="428"/>
      <c r="O703" s="428"/>
      <c r="P703" s="428"/>
      <c r="Q703" s="428"/>
      <c r="R703" s="564">
        <v>43845</v>
      </c>
      <c r="S703" s="564">
        <v>43845</v>
      </c>
      <c r="T703" s="564">
        <v>43845</v>
      </c>
      <c r="U703" s="564">
        <v>43845</v>
      </c>
      <c r="V703" s="428"/>
      <c r="W703" s="428"/>
      <c r="X703" s="428" t="b">
        <f t="shared" si="326"/>
        <v>0</v>
      </c>
      <c r="Y703" s="428" t="b">
        <f t="shared" si="326"/>
        <v>0</v>
      </c>
      <c r="Z703" s="428" t="b">
        <f t="shared" si="326"/>
        <v>0</v>
      </c>
      <c r="AA703" s="428" t="b">
        <f t="shared" si="326"/>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hidden="1" outlineLevel="3" x14ac:dyDescent="0.25">
      <c r="A704" s="396"/>
      <c r="B704" s="405"/>
      <c r="C704" s="398">
        <f t="shared" si="302"/>
        <v>4</v>
      </c>
      <c r="D704" s="423"/>
      <c r="E704" s="480"/>
      <c r="F704" s="480"/>
      <c r="G704" s="423"/>
      <c r="H704" s="428"/>
      <c r="I704" s="444">
        <v>1</v>
      </c>
      <c r="J704" s="444" t="s">
        <v>666</v>
      </c>
      <c r="K704" s="526">
        <f>DATE(YEAR(K701)+1,MONTH(K701),DAY(K701))</f>
        <v>44211</v>
      </c>
      <c r="L704" s="526">
        <f>DATE(YEAR(L701)+1,MONTH(L701),DAY(L701))</f>
        <v>44211</v>
      </c>
      <c r="M704" s="526">
        <f>DATE(YEAR(M701)+1,MONTH(M701),DAY(M701))</f>
        <v>44211</v>
      </c>
      <c r="N704" s="428"/>
      <c r="O704" s="428"/>
      <c r="P704" s="428"/>
      <c r="Q704" s="428"/>
      <c r="R704" s="526">
        <f t="shared" ref="R704:U724" si="327">DATE(YEAR(R701)+1,MONTH(R701),DAY(R701))</f>
        <v>44211</v>
      </c>
      <c r="S704" s="526">
        <f t="shared" si="327"/>
        <v>44211</v>
      </c>
      <c r="T704" s="526">
        <f t="shared" si="327"/>
        <v>44211</v>
      </c>
      <c r="U704" s="526">
        <f t="shared" si="327"/>
        <v>44211</v>
      </c>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hidden="1" outlineLevel="3" x14ac:dyDescent="0.25">
      <c r="A705" s="396"/>
      <c r="B705" s="405"/>
      <c r="C705" s="398">
        <f t="shared" si="302"/>
        <v>4</v>
      </c>
      <c r="D705" s="423"/>
      <c r="E705" s="480"/>
      <c r="F705" s="480"/>
      <c r="G705" s="423"/>
      <c r="H705" s="428"/>
      <c r="I705" s="444"/>
      <c r="J705" s="444" t="s">
        <v>656</v>
      </c>
      <c r="K705" s="428"/>
      <c r="L705" s="428"/>
      <c r="M705" s="428"/>
      <c r="N705" s="526">
        <f>DATE(YEAR(N702)+1,MONTH(N702),DAY(N702))</f>
        <v>44211</v>
      </c>
      <c r="O705" s="526">
        <f>DATE(YEAR(O702)+1,MONTH(O702),DAY(O702))</f>
        <v>44211</v>
      </c>
      <c r="P705" s="526">
        <f>DATE(YEAR(P702)+1,MONTH(P702),DAY(P702))</f>
        <v>44211</v>
      </c>
      <c r="Q705" s="526">
        <f>DATE(YEAR(Q702)+1,MONTH(Q702),DAY(Q702))</f>
        <v>44211</v>
      </c>
      <c r="R705" s="526">
        <f t="shared" si="327"/>
        <v>44211</v>
      </c>
      <c r="S705" s="526">
        <f t="shared" si="327"/>
        <v>44211</v>
      </c>
      <c r="T705" s="526">
        <f t="shared" si="327"/>
        <v>44211</v>
      </c>
      <c r="U705" s="526">
        <f t="shared" si="327"/>
        <v>44211</v>
      </c>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hidden="1" outlineLevel="3" x14ac:dyDescent="0.25">
      <c r="A706" s="396"/>
      <c r="B706" s="405"/>
      <c r="C706" s="398">
        <f t="shared" si="302"/>
        <v>4</v>
      </c>
      <c r="D706" s="423"/>
      <c r="E706" s="480"/>
      <c r="F706" s="480"/>
      <c r="G706" s="423"/>
      <c r="H706" s="428"/>
      <c r="I706" s="444"/>
      <c r="J706" s="444" t="s">
        <v>657</v>
      </c>
      <c r="K706" s="428"/>
      <c r="L706" s="428"/>
      <c r="M706" s="428"/>
      <c r="N706" s="428"/>
      <c r="O706" s="428"/>
      <c r="P706" s="428"/>
      <c r="Q706" s="428"/>
      <c r="R706" s="526">
        <f t="shared" si="327"/>
        <v>44211</v>
      </c>
      <c r="S706" s="526">
        <f t="shared" si="327"/>
        <v>44211</v>
      </c>
      <c r="T706" s="526">
        <f t="shared" si="327"/>
        <v>44211</v>
      </c>
      <c r="U706" s="526">
        <f t="shared" si="327"/>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hidden="1" outlineLevel="3" x14ac:dyDescent="0.25">
      <c r="A707" s="396"/>
      <c r="B707" s="405"/>
      <c r="C707" s="398">
        <f t="shared" si="302"/>
        <v>4</v>
      </c>
      <c r="D707" s="423"/>
      <c r="E707" s="480"/>
      <c r="F707" s="480"/>
      <c r="G707" s="423"/>
      <c r="H707" s="428"/>
      <c r="I707" s="444">
        <v>2</v>
      </c>
      <c r="J707" s="444" t="s">
        <v>666</v>
      </c>
      <c r="K707" s="526">
        <f>DATE(YEAR(K704)+1,MONTH(K704),DAY(K704))</f>
        <v>44576</v>
      </c>
      <c r="L707" s="526">
        <f>DATE(YEAR(L704)+1,MONTH(L704),DAY(L704))</f>
        <v>44576</v>
      </c>
      <c r="M707" s="526">
        <f>DATE(YEAR(M704)+1,MONTH(M704),DAY(M704))</f>
        <v>44576</v>
      </c>
      <c r="N707" s="428"/>
      <c r="O707" s="428"/>
      <c r="P707" s="428"/>
      <c r="Q707" s="428"/>
      <c r="R707" s="526">
        <f t="shared" si="327"/>
        <v>44576</v>
      </c>
      <c r="S707" s="526">
        <f t="shared" si="327"/>
        <v>44576</v>
      </c>
      <c r="T707" s="526">
        <f t="shared" si="327"/>
        <v>44576</v>
      </c>
      <c r="U707" s="526">
        <f t="shared" si="327"/>
        <v>44576</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hidden="1" outlineLevel="3" x14ac:dyDescent="0.25">
      <c r="A708" s="396"/>
      <c r="B708" s="405"/>
      <c r="C708" s="398">
        <f t="shared" si="302"/>
        <v>4</v>
      </c>
      <c r="D708" s="423"/>
      <c r="E708" s="480"/>
      <c r="F708" s="480"/>
      <c r="G708" s="423"/>
      <c r="H708" s="428"/>
      <c r="I708" s="444"/>
      <c r="J708" s="444" t="s">
        <v>656</v>
      </c>
      <c r="K708" s="428"/>
      <c r="L708" s="428"/>
      <c r="M708" s="428"/>
      <c r="N708" s="526">
        <f>DATE(YEAR(N705)+1,MONTH(N705),DAY(N705))</f>
        <v>44576</v>
      </c>
      <c r="O708" s="526">
        <f>DATE(YEAR(O705)+1,MONTH(O705),DAY(O705))</f>
        <v>44576</v>
      </c>
      <c r="P708" s="526">
        <f>DATE(YEAR(P705)+1,MONTH(P705),DAY(P705))</f>
        <v>44576</v>
      </c>
      <c r="Q708" s="526">
        <f>DATE(YEAR(Q705)+1,MONTH(Q705),DAY(Q705))</f>
        <v>44576</v>
      </c>
      <c r="R708" s="526">
        <f t="shared" si="327"/>
        <v>44576</v>
      </c>
      <c r="S708" s="526">
        <f t="shared" si="327"/>
        <v>44576</v>
      </c>
      <c r="T708" s="526">
        <f t="shared" si="327"/>
        <v>44576</v>
      </c>
      <c r="U708" s="526">
        <f t="shared" si="327"/>
        <v>44576</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hidden="1" outlineLevel="3" x14ac:dyDescent="0.25">
      <c r="A709" s="396"/>
      <c r="B709" s="405"/>
      <c r="C709" s="398">
        <f t="shared" si="302"/>
        <v>4</v>
      </c>
      <c r="D709" s="423"/>
      <c r="E709" s="480"/>
      <c r="F709" s="480"/>
      <c r="G709" s="423"/>
      <c r="H709" s="428"/>
      <c r="I709" s="444"/>
      <c r="J709" s="444" t="s">
        <v>657</v>
      </c>
      <c r="K709" s="428"/>
      <c r="L709" s="428"/>
      <c r="M709" s="428"/>
      <c r="N709" s="428"/>
      <c r="O709" s="428"/>
      <c r="P709" s="428"/>
      <c r="Q709" s="428"/>
      <c r="R709" s="526">
        <f t="shared" si="327"/>
        <v>44576</v>
      </c>
      <c r="S709" s="526">
        <f t="shared" si="327"/>
        <v>44576</v>
      </c>
      <c r="T709" s="526">
        <f t="shared" si="327"/>
        <v>44576</v>
      </c>
      <c r="U709" s="526">
        <f t="shared" si="327"/>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hidden="1" outlineLevel="3" x14ac:dyDescent="0.25">
      <c r="A710" s="396"/>
      <c r="B710" s="405"/>
      <c r="C710" s="398">
        <f t="shared" si="302"/>
        <v>4</v>
      </c>
      <c r="D710" s="423"/>
      <c r="E710" s="480"/>
      <c r="F710" s="480"/>
      <c r="G710" s="423"/>
      <c r="H710" s="428"/>
      <c r="I710" s="444">
        <v>3</v>
      </c>
      <c r="J710" s="444" t="s">
        <v>666</v>
      </c>
      <c r="K710" s="526">
        <f>DATE(YEAR(K707)+1,MONTH(K707),DAY(K707))</f>
        <v>44941</v>
      </c>
      <c r="L710" s="526">
        <f>DATE(YEAR(L707)+1,MONTH(L707),DAY(L707))</f>
        <v>44941</v>
      </c>
      <c r="M710" s="526">
        <f>DATE(YEAR(M707)+1,MONTH(M707),DAY(M707))</f>
        <v>44941</v>
      </c>
      <c r="N710" s="428"/>
      <c r="O710" s="428"/>
      <c r="P710" s="428"/>
      <c r="Q710" s="428"/>
      <c r="R710" s="526">
        <f t="shared" si="327"/>
        <v>44941</v>
      </c>
      <c r="S710" s="526">
        <f t="shared" si="327"/>
        <v>44941</v>
      </c>
      <c r="T710" s="526">
        <f t="shared" si="327"/>
        <v>44941</v>
      </c>
      <c r="U710" s="526">
        <f t="shared" si="327"/>
        <v>44941</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hidden="1" outlineLevel="3" x14ac:dyDescent="0.25">
      <c r="A711" s="396"/>
      <c r="B711" s="405"/>
      <c r="C711" s="398">
        <f t="shared" si="302"/>
        <v>4</v>
      </c>
      <c r="D711" s="423"/>
      <c r="E711" s="480"/>
      <c r="F711" s="480"/>
      <c r="G711" s="423"/>
      <c r="H711" s="428"/>
      <c r="I711" s="444"/>
      <c r="J711" s="444" t="s">
        <v>656</v>
      </c>
      <c r="K711" s="428"/>
      <c r="L711" s="428"/>
      <c r="M711" s="428"/>
      <c r="N711" s="526">
        <f>DATE(YEAR(N708)+1,MONTH(N708),DAY(N708))</f>
        <v>44941</v>
      </c>
      <c r="O711" s="526">
        <f>DATE(YEAR(O708)+1,MONTH(O708),DAY(O708))</f>
        <v>44941</v>
      </c>
      <c r="P711" s="526">
        <f>DATE(YEAR(P708)+1,MONTH(P708),DAY(P708))</f>
        <v>44941</v>
      </c>
      <c r="Q711" s="526">
        <f>DATE(YEAR(Q708)+1,MONTH(Q708),DAY(Q708))</f>
        <v>44941</v>
      </c>
      <c r="R711" s="526">
        <f t="shared" si="327"/>
        <v>44941</v>
      </c>
      <c r="S711" s="526">
        <f t="shared" si="327"/>
        <v>44941</v>
      </c>
      <c r="T711" s="526">
        <f t="shared" si="327"/>
        <v>44941</v>
      </c>
      <c r="U711" s="526">
        <f t="shared" si="327"/>
        <v>44941</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hidden="1" outlineLevel="3" x14ac:dyDescent="0.25">
      <c r="A712" s="396"/>
      <c r="B712" s="405"/>
      <c r="C712" s="398">
        <f t="shared" si="302"/>
        <v>4</v>
      </c>
      <c r="D712" s="423"/>
      <c r="E712" s="480"/>
      <c r="F712" s="480"/>
      <c r="G712" s="423"/>
      <c r="H712" s="428"/>
      <c r="I712" s="444"/>
      <c r="J712" s="444" t="s">
        <v>657</v>
      </c>
      <c r="K712" s="428"/>
      <c r="L712" s="428"/>
      <c r="M712" s="428"/>
      <c r="N712" s="428"/>
      <c r="O712" s="428"/>
      <c r="P712" s="428"/>
      <c r="Q712" s="428"/>
      <c r="R712" s="526">
        <f t="shared" si="327"/>
        <v>44941</v>
      </c>
      <c r="S712" s="526">
        <f t="shared" si="327"/>
        <v>44941</v>
      </c>
      <c r="T712" s="526">
        <f t="shared" si="327"/>
        <v>44941</v>
      </c>
      <c r="U712" s="526">
        <f t="shared" si="327"/>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hidden="1" outlineLevel="3" x14ac:dyDescent="0.25">
      <c r="A713" s="396"/>
      <c r="B713" s="405"/>
      <c r="C713" s="398">
        <f t="shared" si="302"/>
        <v>4</v>
      </c>
      <c r="D713" s="423"/>
      <c r="E713" s="480"/>
      <c r="F713" s="480"/>
      <c r="G713" s="423"/>
      <c r="H713" s="428"/>
      <c r="I713" s="444">
        <v>4</v>
      </c>
      <c r="J713" s="444" t="s">
        <v>666</v>
      </c>
      <c r="K713" s="526">
        <f>DATE(YEAR(K710)+1,MONTH(K710),DAY(K710))</f>
        <v>45306</v>
      </c>
      <c r="L713" s="526">
        <f>DATE(YEAR(L710)+1,MONTH(L710),DAY(L710))</f>
        <v>45306</v>
      </c>
      <c r="M713" s="526">
        <f>DATE(YEAR(M710)+1,MONTH(M710),DAY(M710))</f>
        <v>45306</v>
      </c>
      <c r="N713" s="428"/>
      <c r="O713" s="428"/>
      <c r="P713" s="428"/>
      <c r="Q713" s="428"/>
      <c r="R713" s="526">
        <f t="shared" si="327"/>
        <v>45306</v>
      </c>
      <c r="S713" s="526">
        <f t="shared" si="327"/>
        <v>45306</v>
      </c>
      <c r="T713" s="526">
        <f t="shared" si="327"/>
        <v>45306</v>
      </c>
      <c r="U713" s="526">
        <f t="shared" si="327"/>
        <v>45306</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hidden="1" outlineLevel="3" x14ac:dyDescent="0.25">
      <c r="A714" s="396"/>
      <c r="B714" s="405"/>
      <c r="C714" s="398">
        <f t="shared" si="302"/>
        <v>4</v>
      </c>
      <c r="D714" s="423"/>
      <c r="E714" s="480"/>
      <c r="F714" s="480"/>
      <c r="G714" s="423"/>
      <c r="H714" s="428"/>
      <c r="I714" s="444"/>
      <c r="J714" s="444" t="s">
        <v>656</v>
      </c>
      <c r="K714" s="428"/>
      <c r="L714" s="428"/>
      <c r="M714" s="428"/>
      <c r="N714" s="526">
        <f>DATE(YEAR(N711)+1,MONTH(N711),DAY(N711))</f>
        <v>45306</v>
      </c>
      <c r="O714" s="526">
        <f>DATE(YEAR(O711)+1,MONTH(O711),DAY(O711))</f>
        <v>45306</v>
      </c>
      <c r="P714" s="526">
        <f>DATE(YEAR(P711)+1,MONTH(P711),DAY(P711))</f>
        <v>45306</v>
      </c>
      <c r="Q714" s="526">
        <f>DATE(YEAR(Q711)+1,MONTH(Q711),DAY(Q711))</f>
        <v>45306</v>
      </c>
      <c r="R714" s="526">
        <f t="shared" si="327"/>
        <v>45306</v>
      </c>
      <c r="S714" s="526">
        <f t="shared" si="327"/>
        <v>45306</v>
      </c>
      <c r="T714" s="526">
        <f t="shared" si="327"/>
        <v>45306</v>
      </c>
      <c r="U714" s="526">
        <f t="shared" si="327"/>
        <v>45306</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hidden="1" outlineLevel="3" x14ac:dyDescent="0.25">
      <c r="A715" s="396"/>
      <c r="B715" s="405"/>
      <c r="C715" s="398">
        <f t="shared" si="302"/>
        <v>4</v>
      </c>
      <c r="D715" s="423"/>
      <c r="E715" s="480"/>
      <c r="F715" s="480"/>
      <c r="G715" s="423"/>
      <c r="H715" s="428"/>
      <c r="I715" s="444"/>
      <c r="J715" s="444" t="s">
        <v>657</v>
      </c>
      <c r="K715" s="428"/>
      <c r="L715" s="428"/>
      <c r="M715" s="428"/>
      <c r="N715" s="428"/>
      <c r="O715" s="428"/>
      <c r="P715" s="428"/>
      <c r="Q715" s="428"/>
      <c r="R715" s="526">
        <f t="shared" si="327"/>
        <v>45306</v>
      </c>
      <c r="S715" s="526">
        <f t="shared" si="327"/>
        <v>45306</v>
      </c>
      <c r="T715" s="526">
        <f t="shared" si="327"/>
        <v>45306</v>
      </c>
      <c r="U715" s="526">
        <f t="shared" si="327"/>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hidden="1" outlineLevel="3" x14ac:dyDescent="0.25">
      <c r="A716" s="396"/>
      <c r="B716" s="405"/>
      <c r="C716" s="398">
        <f t="shared" ref="C716:C724" si="328">INT($C$241)+3</f>
        <v>4</v>
      </c>
      <c r="D716" s="423"/>
      <c r="E716" s="480"/>
      <c r="F716" s="480"/>
      <c r="G716" s="423"/>
      <c r="H716" s="428"/>
      <c r="I716" s="444">
        <v>5</v>
      </c>
      <c r="J716" s="444" t="s">
        <v>666</v>
      </c>
      <c r="K716" s="526">
        <f>DATE(YEAR(K713)+1,MONTH(K713),DAY(K713))</f>
        <v>45672</v>
      </c>
      <c r="L716" s="526">
        <f>DATE(YEAR(L713)+1,MONTH(L713),DAY(L713))</f>
        <v>45672</v>
      </c>
      <c r="M716" s="526">
        <f>DATE(YEAR(M713)+1,MONTH(M713),DAY(M713))</f>
        <v>45672</v>
      </c>
      <c r="N716" s="428"/>
      <c r="O716" s="428"/>
      <c r="P716" s="428"/>
      <c r="Q716" s="428"/>
      <c r="R716" s="526">
        <f t="shared" si="327"/>
        <v>45672</v>
      </c>
      <c r="S716" s="526">
        <f t="shared" si="327"/>
        <v>45672</v>
      </c>
      <c r="T716" s="526">
        <f t="shared" si="327"/>
        <v>45672</v>
      </c>
      <c r="U716" s="526">
        <f t="shared" si="327"/>
        <v>45672</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hidden="1" outlineLevel="3" x14ac:dyDescent="0.25">
      <c r="A717" s="396"/>
      <c r="B717" s="405"/>
      <c r="C717" s="398">
        <f t="shared" si="328"/>
        <v>4</v>
      </c>
      <c r="D717" s="423"/>
      <c r="E717" s="480"/>
      <c r="F717" s="480"/>
      <c r="G717" s="423"/>
      <c r="H717" s="428"/>
      <c r="I717" s="444"/>
      <c r="J717" s="444" t="s">
        <v>656</v>
      </c>
      <c r="K717" s="428"/>
      <c r="L717" s="428"/>
      <c r="M717" s="428"/>
      <c r="N717" s="526">
        <f>DATE(YEAR(N714)+1,MONTH(N714),DAY(N714))</f>
        <v>45672</v>
      </c>
      <c r="O717" s="526">
        <f>DATE(YEAR(O714)+1,MONTH(O714),DAY(O714))</f>
        <v>45672</v>
      </c>
      <c r="P717" s="526">
        <f>DATE(YEAR(P714)+1,MONTH(P714),DAY(P714))</f>
        <v>45672</v>
      </c>
      <c r="Q717" s="526">
        <f>DATE(YEAR(Q714)+1,MONTH(Q714),DAY(Q714))</f>
        <v>45672</v>
      </c>
      <c r="R717" s="526">
        <f t="shared" si="327"/>
        <v>45672</v>
      </c>
      <c r="S717" s="526">
        <f t="shared" si="327"/>
        <v>45672</v>
      </c>
      <c r="T717" s="526">
        <f t="shared" si="327"/>
        <v>45672</v>
      </c>
      <c r="U717" s="526">
        <f t="shared" si="327"/>
        <v>45672</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hidden="1" outlineLevel="3" x14ac:dyDescent="0.25">
      <c r="A718" s="396"/>
      <c r="B718" s="405"/>
      <c r="C718" s="398">
        <f t="shared" si="328"/>
        <v>4</v>
      </c>
      <c r="D718" s="423"/>
      <c r="E718" s="480"/>
      <c r="F718" s="480"/>
      <c r="G718" s="423"/>
      <c r="H718" s="428"/>
      <c r="I718" s="444"/>
      <c r="J718" s="444" t="s">
        <v>657</v>
      </c>
      <c r="K718" s="428"/>
      <c r="L718" s="428"/>
      <c r="M718" s="428"/>
      <c r="N718" s="428"/>
      <c r="O718" s="428"/>
      <c r="P718" s="428"/>
      <c r="Q718" s="428"/>
      <c r="R718" s="526">
        <f t="shared" si="327"/>
        <v>45672</v>
      </c>
      <c r="S718" s="526">
        <f t="shared" si="327"/>
        <v>45672</v>
      </c>
      <c r="T718" s="526">
        <f t="shared" si="327"/>
        <v>45672</v>
      </c>
      <c r="U718" s="526">
        <f t="shared" si="327"/>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hidden="1" outlineLevel="3" x14ac:dyDescent="0.25">
      <c r="A719" s="396"/>
      <c r="B719" s="405"/>
      <c r="C719" s="398">
        <f t="shared" si="328"/>
        <v>4</v>
      </c>
      <c r="D719" s="423"/>
      <c r="E719" s="480"/>
      <c r="F719" s="480"/>
      <c r="G719" s="423"/>
      <c r="H719" s="428"/>
      <c r="I719" s="444">
        <v>6</v>
      </c>
      <c r="J719" s="444" t="s">
        <v>666</v>
      </c>
      <c r="K719" s="526">
        <f>DATE(YEAR(K716)+1,MONTH(K716),DAY(K716))</f>
        <v>46037</v>
      </c>
      <c r="L719" s="526">
        <f>DATE(YEAR(L716)+1,MONTH(L716),DAY(L716))</f>
        <v>46037</v>
      </c>
      <c r="M719" s="526">
        <f>DATE(YEAR(M716)+1,MONTH(M716),DAY(M716))</f>
        <v>46037</v>
      </c>
      <c r="N719" s="428"/>
      <c r="O719" s="428"/>
      <c r="P719" s="428"/>
      <c r="Q719" s="428"/>
      <c r="R719" s="526">
        <f t="shared" si="327"/>
        <v>46037</v>
      </c>
      <c r="S719" s="526">
        <f t="shared" si="327"/>
        <v>46037</v>
      </c>
      <c r="T719" s="526">
        <f t="shared" si="327"/>
        <v>46037</v>
      </c>
      <c r="U719" s="526">
        <f t="shared" si="327"/>
        <v>46037</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hidden="1" outlineLevel="3" x14ac:dyDescent="0.25">
      <c r="A720" s="396"/>
      <c r="B720" s="405"/>
      <c r="C720" s="398">
        <f t="shared" si="328"/>
        <v>4</v>
      </c>
      <c r="D720" s="423"/>
      <c r="E720" s="480"/>
      <c r="F720" s="480"/>
      <c r="G720" s="423"/>
      <c r="H720" s="428"/>
      <c r="I720" s="444"/>
      <c r="J720" s="444" t="s">
        <v>656</v>
      </c>
      <c r="K720" s="428"/>
      <c r="L720" s="428"/>
      <c r="M720" s="428"/>
      <c r="N720" s="526">
        <f>DATE(YEAR(N717)+1,MONTH(N717),DAY(N717))</f>
        <v>46037</v>
      </c>
      <c r="O720" s="526">
        <f>DATE(YEAR(O717)+1,MONTH(O717),DAY(O717))</f>
        <v>46037</v>
      </c>
      <c r="P720" s="526">
        <f>DATE(YEAR(P717)+1,MONTH(P717),DAY(P717))</f>
        <v>46037</v>
      </c>
      <c r="Q720" s="526">
        <f>DATE(YEAR(Q717)+1,MONTH(Q717),DAY(Q717))</f>
        <v>46037</v>
      </c>
      <c r="R720" s="526">
        <f t="shared" si="327"/>
        <v>46037</v>
      </c>
      <c r="S720" s="526">
        <f t="shared" si="327"/>
        <v>46037</v>
      </c>
      <c r="T720" s="526">
        <f t="shared" si="327"/>
        <v>46037</v>
      </c>
      <c r="U720" s="526">
        <f t="shared" si="327"/>
        <v>46037</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hidden="1" outlineLevel="3" x14ac:dyDescent="0.25">
      <c r="A721" s="396"/>
      <c r="B721" s="405"/>
      <c r="C721" s="398">
        <f t="shared" si="328"/>
        <v>4</v>
      </c>
      <c r="D721" s="423"/>
      <c r="E721" s="480"/>
      <c r="F721" s="480"/>
      <c r="G721" s="423"/>
      <c r="H721" s="428"/>
      <c r="I721" s="444"/>
      <c r="J721" s="444" t="s">
        <v>657</v>
      </c>
      <c r="K721" s="428"/>
      <c r="L721" s="428"/>
      <c r="M721" s="428"/>
      <c r="N721" s="428"/>
      <c r="O721" s="428"/>
      <c r="P721" s="428"/>
      <c r="Q721" s="428"/>
      <c r="R721" s="526">
        <f t="shared" si="327"/>
        <v>46037</v>
      </c>
      <c r="S721" s="526">
        <f t="shared" si="327"/>
        <v>46037</v>
      </c>
      <c r="T721" s="526">
        <f t="shared" si="327"/>
        <v>46037</v>
      </c>
      <c r="U721" s="526">
        <f t="shared" si="327"/>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hidden="1" outlineLevel="3" x14ac:dyDescent="0.25">
      <c r="A722" s="396"/>
      <c r="B722" s="405"/>
      <c r="C722" s="398">
        <f t="shared" si="328"/>
        <v>4</v>
      </c>
      <c r="D722" s="423"/>
      <c r="E722" s="480"/>
      <c r="F722" s="480"/>
      <c r="G722" s="423"/>
      <c r="H722" s="428"/>
      <c r="I722" s="444">
        <v>7</v>
      </c>
      <c r="J722" s="444" t="s">
        <v>666</v>
      </c>
      <c r="K722" s="526">
        <f>DATE(YEAR(K719)+1,MONTH(K719),DAY(K719))</f>
        <v>46402</v>
      </c>
      <c r="L722" s="526">
        <f>DATE(YEAR(L719)+1,MONTH(L719),DAY(L719))</f>
        <v>46402</v>
      </c>
      <c r="M722" s="526">
        <f>DATE(YEAR(M719)+1,MONTH(M719),DAY(M719))</f>
        <v>46402</v>
      </c>
      <c r="N722" s="428"/>
      <c r="O722" s="428"/>
      <c r="P722" s="428"/>
      <c r="Q722" s="428"/>
      <c r="R722" s="526">
        <f t="shared" si="327"/>
        <v>46402</v>
      </c>
      <c r="S722" s="526">
        <f t="shared" si="327"/>
        <v>46402</v>
      </c>
      <c r="T722" s="526">
        <f t="shared" si="327"/>
        <v>46402</v>
      </c>
      <c r="U722" s="526">
        <f t="shared" si="327"/>
        <v>46402</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hidden="1" outlineLevel="3" x14ac:dyDescent="0.25">
      <c r="A723" s="396"/>
      <c r="B723" s="405"/>
      <c r="C723" s="398">
        <f t="shared" si="328"/>
        <v>4</v>
      </c>
      <c r="D723" s="423"/>
      <c r="E723" s="480"/>
      <c r="F723" s="480"/>
      <c r="G723" s="423"/>
      <c r="H723" s="428"/>
      <c r="I723" s="444"/>
      <c r="J723" s="444" t="s">
        <v>656</v>
      </c>
      <c r="K723" s="428"/>
      <c r="L723" s="428"/>
      <c r="M723" s="428"/>
      <c r="N723" s="526">
        <f>DATE(YEAR(N720)+1,MONTH(N720),DAY(N720))</f>
        <v>46402</v>
      </c>
      <c r="O723" s="526">
        <f>DATE(YEAR(O720)+1,MONTH(O720),DAY(O720))</f>
        <v>46402</v>
      </c>
      <c r="P723" s="526">
        <f>DATE(YEAR(P720)+1,MONTH(P720),DAY(P720))</f>
        <v>46402</v>
      </c>
      <c r="Q723" s="526">
        <f>DATE(YEAR(Q720)+1,MONTH(Q720),DAY(Q720))</f>
        <v>46402</v>
      </c>
      <c r="R723" s="526">
        <f t="shared" si="327"/>
        <v>46402</v>
      </c>
      <c r="S723" s="526">
        <f t="shared" si="327"/>
        <v>46402</v>
      </c>
      <c r="T723" s="526">
        <f t="shared" si="327"/>
        <v>46402</v>
      </c>
      <c r="U723" s="526">
        <f t="shared" si="327"/>
        <v>46402</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hidden="1" outlineLevel="3" x14ac:dyDescent="0.25">
      <c r="A724" s="396"/>
      <c r="B724" s="405"/>
      <c r="C724" s="398">
        <f t="shared" si="328"/>
        <v>4</v>
      </c>
      <c r="D724" s="423"/>
      <c r="E724" s="480"/>
      <c r="F724" s="480"/>
      <c r="G724" s="423"/>
      <c r="H724" s="428"/>
      <c r="I724" s="444"/>
      <c r="J724" s="444" t="s">
        <v>657</v>
      </c>
      <c r="K724" s="428"/>
      <c r="L724" s="428"/>
      <c r="M724" s="428"/>
      <c r="N724" s="428"/>
      <c r="O724" s="428"/>
      <c r="P724" s="428"/>
      <c r="Q724" s="428"/>
      <c r="R724" s="526">
        <f t="shared" si="327"/>
        <v>46402</v>
      </c>
      <c r="S724" s="526">
        <f t="shared" si="327"/>
        <v>46402</v>
      </c>
      <c r="T724" s="526">
        <f t="shared" si="327"/>
        <v>46402</v>
      </c>
      <c r="U724" s="526">
        <f t="shared" si="327"/>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t="5.0999999999999996" hidden="1" customHeight="1" outlineLevel="2" x14ac:dyDescent="0.25">
      <c r="A725" s="396"/>
      <c r="B725" s="405"/>
      <c r="C725" s="398">
        <f>INT($C$241)+2.005</f>
        <v>3.0049999999999999</v>
      </c>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c r="AF725" s="423"/>
      <c r="AG725" s="423"/>
      <c r="AH725" s="423"/>
      <c r="AI725" s="423"/>
      <c r="AJ725" s="423"/>
      <c r="AK725" s="423"/>
      <c r="AL725" s="423"/>
      <c r="AM725" s="423"/>
      <c r="AN725" s="423"/>
      <c r="AO725" s="423"/>
      <c r="AP725" s="423" t="s">
        <v>455</v>
      </c>
      <c r="AQ725" s="408"/>
      <c r="AR725" s="396"/>
      <c r="AS725" s="396"/>
      <c r="AT725" s="396"/>
    </row>
    <row r="726" spans="1:46" hidden="1" outlineLevel="2" collapsed="1" x14ac:dyDescent="0.25">
      <c r="A726" s="396"/>
      <c r="B726" s="405"/>
      <c r="C726" s="398">
        <f>INT($C$241)+2</f>
        <v>3</v>
      </c>
      <c r="D726" s="423"/>
      <c r="E726" s="480"/>
      <c r="F726" s="480"/>
      <c r="G726" s="423"/>
      <c r="H726" s="496"/>
      <c r="I726" s="451" t="s">
        <v>661</v>
      </c>
      <c r="J726" s="451"/>
      <c r="K726" s="451" t="s">
        <v>667</v>
      </c>
      <c r="L726" s="451"/>
      <c r="M726" s="451"/>
      <c r="N726" s="451"/>
      <c r="O726" s="451"/>
      <c r="P726" s="451"/>
      <c r="Q726" s="451"/>
      <c r="R726" s="451"/>
      <c r="S726" s="451"/>
      <c r="T726" s="451"/>
      <c r="U726" s="451"/>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3"/>
      <c r="AQ726" s="408"/>
      <c r="AR726" s="396"/>
      <c r="AS726" s="396"/>
      <c r="AT726" s="396"/>
    </row>
    <row r="727" spans="1:46" hidden="1" outlineLevel="3" x14ac:dyDescent="0.25">
      <c r="A727" s="396"/>
      <c r="B727" s="405"/>
      <c r="C727" s="398">
        <f t="shared" ref="C727:C734" si="329">INT($C$241)+3</f>
        <v>4</v>
      </c>
      <c r="D727" s="423"/>
      <c r="E727" s="480"/>
      <c r="F727" s="480"/>
      <c r="G727" s="423"/>
      <c r="H727" s="428"/>
      <c r="I727" s="444">
        <v>0</v>
      </c>
      <c r="J727" s="444"/>
      <c r="K727" s="566">
        <v>0</v>
      </c>
      <c r="L727" s="566">
        <v>0</v>
      </c>
      <c r="M727" s="566">
        <v>0</v>
      </c>
      <c r="N727" s="566">
        <v>0</v>
      </c>
      <c r="O727" s="566">
        <v>0</v>
      </c>
      <c r="P727" s="566">
        <v>0</v>
      </c>
      <c r="Q727" s="566">
        <v>0</v>
      </c>
      <c r="R727" s="566">
        <v>0</v>
      </c>
      <c r="S727" s="566">
        <v>0</v>
      </c>
      <c r="T727" s="566">
        <v>0</v>
      </c>
      <c r="U727" s="566">
        <v>0</v>
      </c>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3"/>
      <c r="AQ727" s="408"/>
      <c r="AR727" s="396"/>
      <c r="AS727" s="396"/>
      <c r="AT727" s="396"/>
    </row>
    <row r="728" spans="1:46" hidden="1" outlineLevel="3" x14ac:dyDescent="0.25">
      <c r="A728" s="396"/>
      <c r="B728" s="405"/>
      <c r="C728" s="398">
        <f t="shared" si="329"/>
        <v>4</v>
      </c>
      <c r="D728" s="423"/>
      <c r="E728" s="480"/>
      <c r="F728" s="480"/>
      <c r="G728" s="423"/>
      <c r="H728" s="428"/>
      <c r="I728" s="444">
        <v>1</v>
      </c>
      <c r="J728" s="444"/>
      <c r="K728" s="566">
        <v>0</v>
      </c>
      <c r="L728" s="566">
        <v>0</v>
      </c>
      <c r="M728" s="566">
        <v>0</v>
      </c>
      <c r="N728" s="566">
        <v>0</v>
      </c>
      <c r="O728" s="566">
        <v>0</v>
      </c>
      <c r="P728" s="566">
        <v>0</v>
      </c>
      <c r="Q728" s="566">
        <v>0</v>
      </c>
      <c r="R728" s="566">
        <v>0</v>
      </c>
      <c r="S728" s="566">
        <v>0</v>
      </c>
      <c r="T728" s="566">
        <v>0</v>
      </c>
      <c r="U728" s="566">
        <v>0</v>
      </c>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25">
      <c r="A729" s="396"/>
      <c r="B729" s="405"/>
      <c r="C729" s="398">
        <f t="shared" si="329"/>
        <v>4</v>
      </c>
      <c r="D729" s="423"/>
      <c r="E729" s="480"/>
      <c r="F729" s="480"/>
      <c r="G729" s="423"/>
      <c r="H729" s="428"/>
      <c r="I729" s="444">
        <v>2</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25">
      <c r="A730" s="396"/>
      <c r="B730" s="405"/>
      <c r="C730" s="398">
        <f t="shared" si="329"/>
        <v>4</v>
      </c>
      <c r="D730" s="423"/>
      <c r="E730" s="480"/>
      <c r="F730" s="480"/>
      <c r="G730" s="423"/>
      <c r="H730" s="428"/>
      <c r="I730" s="444">
        <v>3</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25">
      <c r="A731" s="396"/>
      <c r="B731" s="405"/>
      <c r="C731" s="398">
        <f t="shared" si="329"/>
        <v>4</v>
      </c>
      <c r="D731" s="423"/>
      <c r="E731" s="480"/>
      <c r="F731" s="480"/>
      <c r="G731" s="423"/>
      <c r="H731" s="428"/>
      <c r="I731" s="444">
        <v>4</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25">
      <c r="A732" s="396"/>
      <c r="B732" s="405"/>
      <c r="C732" s="398">
        <f t="shared" si="329"/>
        <v>4</v>
      </c>
      <c r="D732" s="423"/>
      <c r="E732" s="480"/>
      <c r="F732" s="480"/>
      <c r="G732" s="423"/>
      <c r="H732" s="428"/>
      <c r="I732" s="444">
        <v>5</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25">
      <c r="A733" s="396"/>
      <c r="B733" s="405"/>
      <c r="C733" s="398">
        <f t="shared" si="329"/>
        <v>4</v>
      </c>
      <c r="D733" s="423"/>
      <c r="E733" s="480"/>
      <c r="F733" s="480"/>
      <c r="G733" s="423"/>
      <c r="H733" s="428"/>
      <c r="I733" s="444">
        <v>6</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25">
      <c r="A734" s="396"/>
      <c r="B734" s="405"/>
      <c r="C734" s="398">
        <f t="shared" si="329"/>
        <v>4</v>
      </c>
      <c r="D734" s="423"/>
      <c r="E734" s="480"/>
      <c r="F734" s="480"/>
      <c r="G734" s="423"/>
      <c r="H734" s="428"/>
      <c r="I734" s="444">
        <v>7</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t="5.0999999999999996" hidden="1" customHeight="1" outlineLevel="2" x14ac:dyDescent="0.25">
      <c r="A735" s="396"/>
      <c r="B735" s="405"/>
      <c r="C735" s="398">
        <f>INT($C$241)+2.005</f>
        <v>3.0049999999999999</v>
      </c>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c r="AF735" s="423"/>
      <c r="AG735" s="423"/>
      <c r="AH735" s="423"/>
      <c r="AI735" s="423"/>
      <c r="AJ735" s="423"/>
      <c r="AK735" s="423"/>
      <c r="AL735" s="423"/>
      <c r="AM735" s="423"/>
      <c r="AN735" s="423"/>
      <c r="AO735" s="423"/>
      <c r="AP735" s="423" t="s">
        <v>455</v>
      </c>
      <c r="AQ735" s="408"/>
      <c r="AR735" s="396"/>
      <c r="AS735" s="396"/>
      <c r="AT735" s="396"/>
    </row>
    <row r="736" spans="1:46" ht="5.0999999999999996" hidden="1" customHeight="1" outlineLevel="2" x14ac:dyDescent="0.25">
      <c r="A736" s="396"/>
      <c r="B736" s="405"/>
      <c r="C736" s="398">
        <f>INT($C$241)+2.005</f>
        <v>3.0049999999999999</v>
      </c>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3"/>
      <c r="AQ736" s="408"/>
      <c r="AR736" s="396"/>
      <c r="AS736" s="396"/>
      <c r="AT736" s="396"/>
    </row>
    <row r="737" spans="1:46" ht="5.0999999999999996" customHeight="1" outlineLevel="1" x14ac:dyDescent="0.25">
      <c r="A737" s="396"/>
      <c r="B737" s="433"/>
      <c r="C737" s="434">
        <f>INT($C$241)+1.005</f>
        <v>2.0049999999999999</v>
      </c>
      <c r="D737" s="435"/>
      <c r="E737" s="435"/>
      <c r="F737" s="435"/>
      <c r="G737" s="435"/>
      <c r="H737" s="435"/>
      <c r="I737" s="435"/>
      <c r="J737" s="435"/>
      <c r="K737" s="435"/>
      <c r="L737" s="435"/>
      <c r="M737" s="435"/>
      <c r="N737" s="435"/>
      <c r="O737" s="435"/>
      <c r="P737" s="435"/>
      <c r="Q737" s="435"/>
      <c r="R737" s="435"/>
      <c r="S737" s="435"/>
      <c r="T737" s="435"/>
      <c r="U737" s="435"/>
      <c r="V737" s="435"/>
      <c r="W737" s="435"/>
      <c r="X737" s="435"/>
      <c r="Y737" s="435"/>
      <c r="Z737" s="435"/>
      <c r="AA737" s="435"/>
      <c r="AB737" s="435"/>
      <c r="AC737" s="435"/>
      <c r="AD737" s="435"/>
      <c r="AE737" s="435"/>
      <c r="AF737" s="435"/>
      <c r="AG737" s="435"/>
      <c r="AH737" s="435"/>
      <c r="AI737" s="435"/>
      <c r="AJ737" s="435"/>
      <c r="AK737" s="435"/>
      <c r="AL737" s="435"/>
      <c r="AM737" s="435"/>
      <c r="AN737" s="435"/>
      <c r="AO737" s="435"/>
      <c r="AP737" s="435"/>
      <c r="AQ737" s="436" t="s">
        <v>130</v>
      </c>
      <c r="AR737" s="396"/>
      <c r="AS737" s="396"/>
      <c r="AT737" s="396"/>
    </row>
    <row r="738" spans="1:46" ht="5.0999999999999996" customHeight="1" collapsed="1" x14ac:dyDescent="0.25">
      <c r="A738" s="396"/>
      <c r="B738" s="437"/>
      <c r="C738" s="438">
        <f>INT($C$241)+0.005</f>
        <v>1.0049999999999999</v>
      </c>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c r="AD738" s="437"/>
      <c r="AE738" s="437"/>
      <c r="AF738" s="437"/>
      <c r="AG738" s="437"/>
      <c r="AH738" s="437"/>
      <c r="AI738" s="437"/>
      <c r="AJ738" s="437"/>
      <c r="AK738" s="437"/>
      <c r="AL738" s="437"/>
      <c r="AM738" s="437"/>
      <c r="AN738" s="437"/>
      <c r="AO738" s="437"/>
      <c r="AP738" s="437"/>
      <c r="AQ738" s="437"/>
      <c r="AR738" s="396"/>
      <c r="AS738" s="396"/>
      <c r="AT738" s="396"/>
    </row>
    <row r="739" spans="1:46" hidden="1" outlineLevel="2" x14ac:dyDescent="0.25">
      <c r="A739" s="396"/>
      <c r="B739" s="396"/>
      <c r="C739" s="398">
        <f>INT($C$241)+2</f>
        <v>3</v>
      </c>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c r="Z739" s="396"/>
      <c r="AA739" s="396"/>
      <c r="AB739" s="396"/>
      <c r="AC739" s="396"/>
      <c r="AD739" s="396"/>
      <c r="AE739" s="396"/>
      <c r="AF739" s="396"/>
      <c r="AG739" s="396"/>
      <c r="AH739" s="396"/>
      <c r="AI739" s="396"/>
      <c r="AJ739" s="396"/>
      <c r="AK739" s="396"/>
      <c r="AL739" s="396"/>
      <c r="AM739" s="396"/>
      <c r="AN739" s="396"/>
      <c r="AO739" s="396"/>
      <c r="AP739" s="396"/>
      <c r="AQ739" s="396"/>
      <c r="AR739" s="396"/>
      <c r="AS739" s="396"/>
      <c r="AT739" s="396"/>
    </row>
    <row r="740" spans="1:46" hidden="1" outlineLevel="2" x14ac:dyDescent="0.25">
      <c r="A740" s="396"/>
      <c r="B740" s="396"/>
      <c r="C740" s="398">
        <f>INT($C$744)+2</f>
        <v>3</v>
      </c>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c r="AA740" s="396"/>
      <c r="AB740" s="396"/>
      <c r="AC740" s="396"/>
      <c r="AD740" s="396"/>
      <c r="AE740" s="396"/>
      <c r="AF740" s="396"/>
      <c r="AG740" s="396"/>
      <c r="AH740" s="396"/>
      <c r="AI740" s="396"/>
      <c r="AJ740" s="396"/>
      <c r="AK740" s="396"/>
      <c r="AL740" s="396"/>
      <c r="AM740" s="396"/>
      <c r="AN740" s="396"/>
      <c r="AO740" s="396"/>
      <c r="AP740" s="396"/>
      <c r="AQ740" s="396"/>
      <c r="AR740" s="396"/>
      <c r="AS740" s="396"/>
      <c r="AT740" s="396"/>
    </row>
    <row r="741" spans="1:46" ht="5.0999999999999996" customHeight="1" thickBot="1" x14ac:dyDescent="0.3">
      <c r="A741" s="396"/>
      <c r="B741" s="399"/>
      <c r="C741" s="400">
        <f>INT($C$744)+0.005</f>
        <v>1.0049999999999999</v>
      </c>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6"/>
      <c r="AS741" s="396"/>
      <c r="AT741" s="396"/>
    </row>
    <row r="742" spans="1:46" ht="5.0999999999999996" customHeight="1" outlineLevel="1" collapsed="1" x14ac:dyDescent="0.25">
      <c r="A742" s="396"/>
      <c r="B742" s="401" t="s">
        <v>0</v>
      </c>
      <c r="C742" s="402">
        <f>INT($C$744)+1.005</f>
        <v>2.0049999999999999</v>
      </c>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c r="AF742" s="403"/>
      <c r="AG742" s="403"/>
      <c r="AH742" s="403"/>
      <c r="AI742" s="403"/>
      <c r="AJ742" s="403"/>
      <c r="AK742" s="403"/>
      <c r="AL742" s="403"/>
      <c r="AM742" s="403"/>
      <c r="AN742" s="403"/>
      <c r="AO742" s="403"/>
      <c r="AP742" s="403"/>
      <c r="AQ742" s="404"/>
      <c r="AR742" s="396"/>
      <c r="AS742" s="396"/>
      <c r="AT742" s="396"/>
    </row>
    <row r="743" spans="1:46" hidden="1" outlineLevel="4" x14ac:dyDescent="0.25">
      <c r="A743" s="396"/>
      <c r="B743" s="405"/>
      <c r="C743" s="398">
        <f>INT(MAX($C$755:$C$799))+1</f>
        <v>5</v>
      </c>
      <c r="D743" s="406"/>
      <c r="E743" s="406"/>
      <c r="F743" s="406"/>
      <c r="G743" s="406"/>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c r="AF743" s="407"/>
      <c r="AG743" s="407"/>
      <c r="AH743" s="407"/>
      <c r="AI743" s="407"/>
      <c r="AJ743" s="407"/>
      <c r="AK743" s="407"/>
      <c r="AL743" s="407"/>
      <c r="AM743" s="407"/>
      <c r="AN743" s="407"/>
      <c r="AO743" s="407"/>
      <c r="AP743" s="406"/>
      <c r="AQ743" s="408"/>
      <c r="AR743" s="396"/>
      <c r="AS743" s="396"/>
      <c r="AT743" s="396"/>
    </row>
    <row r="744" spans="1:46" ht="20.100000000000001" customHeight="1" x14ac:dyDescent="0.25">
      <c r="A744" s="396"/>
      <c r="B744" s="405"/>
      <c r="C744" s="398">
        <v>1.02</v>
      </c>
      <c r="D744" s="409"/>
      <c r="E744" s="473" t="s">
        <v>442</v>
      </c>
      <c r="F744" s="474"/>
      <c r="G744" s="410"/>
      <c r="H744" s="912" t="str">
        <f>COUNTIFS($B$1:$B744, "«")&amp;" Property: Livestock Management table - Sire &amp; Dam selling opportunities"</f>
        <v>4 Property: Livestock Management table - Sire &amp; Dam selling opportunities</v>
      </c>
      <c r="I744" s="439"/>
      <c r="J744" s="439"/>
      <c r="K744" s="439"/>
      <c r="L744" s="439"/>
      <c r="M744" s="439"/>
      <c r="N744" s="439"/>
      <c r="O744" s="439"/>
      <c r="P744" s="439"/>
      <c r="Q744" s="439"/>
      <c r="R744" s="439"/>
      <c r="S744" s="439"/>
      <c r="T744" s="439"/>
      <c r="U744" s="439"/>
      <c r="V744" s="439"/>
      <c r="W744" s="439"/>
      <c r="X744" s="439"/>
      <c r="Y744" s="439"/>
      <c r="Z744" s="439"/>
      <c r="AA744" s="567"/>
      <c r="AB744" s="567"/>
      <c r="AC744" s="567"/>
      <c r="AD744" s="567"/>
      <c r="AE744" s="567"/>
      <c r="AF744" s="567"/>
      <c r="AG744" s="567"/>
      <c r="AH744" s="567"/>
      <c r="AI744" s="567"/>
      <c r="AJ744" s="567"/>
      <c r="AK744" s="567"/>
      <c r="AL744" s="567"/>
      <c r="AM744" s="567"/>
      <c r="AN744" s="567"/>
      <c r="AO744" s="567"/>
      <c r="AP744" s="476"/>
      <c r="AQ744" s="408"/>
      <c r="AR744" s="396"/>
      <c r="AS744" s="396"/>
      <c r="AT744" s="396"/>
    </row>
    <row r="745" spans="1:46" ht="18.75" outlineLevel="1" collapsed="1" x14ac:dyDescent="0.25">
      <c r="A745" s="396"/>
      <c r="B745" s="405"/>
      <c r="C745" s="398">
        <f>INT($C$744)+1.02</f>
        <v>2.02</v>
      </c>
      <c r="D745" s="409"/>
      <c r="E745" s="473" t="s">
        <v>444</v>
      </c>
      <c r="F745" s="477">
        <v>1</v>
      </c>
      <c r="G745" s="414"/>
      <c r="H745" s="415" t="s">
        <v>668</v>
      </c>
      <c r="I745" s="416"/>
      <c r="J745" s="416"/>
      <c r="K745" s="416"/>
      <c r="L745" s="416"/>
      <c r="M745" s="416"/>
      <c r="N745" s="416"/>
      <c r="O745" s="416"/>
      <c r="P745" s="416"/>
      <c r="Q745" s="416"/>
      <c r="R745" s="416"/>
      <c r="S745" s="416"/>
      <c r="T745" s="416"/>
      <c r="U745" s="416"/>
      <c r="V745" s="416"/>
      <c r="W745" s="416"/>
      <c r="X745" s="416"/>
      <c r="Y745" s="416"/>
      <c r="Z745" s="416"/>
      <c r="AA745" s="568"/>
      <c r="AB745" s="568"/>
      <c r="AC745" s="568"/>
      <c r="AD745" s="568"/>
      <c r="AE745" s="568"/>
      <c r="AF745" s="568"/>
      <c r="AG745" s="568"/>
      <c r="AH745" s="568"/>
      <c r="AI745" s="568"/>
      <c r="AJ745" s="568"/>
      <c r="AK745" s="568"/>
      <c r="AL745" s="568"/>
      <c r="AM745" s="568"/>
      <c r="AN745" s="568"/>
      <c r="AO745" s="568"/>
      <c r="AP745" s="479"/>
      <c r="AQ745" s="408"/>
      <c r="AR745" s="396"/>
      <c r="AS745" s="396"/>
      <c r="AT745" s="396"/>
    </row>
    <row r="746" spans="1:46" ht="5.0999999999999996" hidden="1" customHeight="1" outlineLevel="2" x14ac:dyDescent="0.25">
      <c r="A746" s="396"/>
      <c r="B746" s="405"/>
      <c r="C746" s="398">
        <f>INT($C$744)+2.005</f>
        <v>3.0049999999999999</v>
      </c>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c r="AN746" s="406"/>
      <c r="AO746" s="406"/>
      <c r="AP746" s="406"/>
      <c r="AQ746" s="408"/>
      <c r="AR746" s="396"/>
      <c r="AS746" s="396"/>
      <c r="AT746" s="396"/>
    </row>
    <row r="747" spans="1:46" hidden="1" outlineLevel="2" x14ac:dyDescent="0.25">
      <c r="A747" s="396"/>
      <c r="B747" s="405"/>
      <c r="C747" s="398">
        <f>INT($C$744)+2</f>
        <v>3</v>
      </c>
      <c r="D747" s="406"/>
      <c r="E747" s="480"/>
      <c r="F747" s="480"/>
      <c r="G747" s="406"/>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06"/>
      <c r="AQ747" s="408"/>
      <c r="AR747" s="396"/>
      <c r="AS747" s="396"/>
      <c r="AT747" s="396"/>
    </row>
    <row r="748" spans="1:46" hidden="1" outlineLevel="2" x14ac:dyDescent="0.25">
      <c r="A748" s="396"/>
      <c r="B748" s="405"/>
      <c r="C748" s="398">
        <f>INT($C$744)+2</f>
        <v>3</v>
      </c>
      <c r="D748" s="406"/>
      <c r="E748" s="480"/>
      <c r="F748" s="480"/>
      <c r="G748" s="406"/>
      <c r="H748" s="420"/>
      <c r="I748" s="420"/>
      <c r="J748" s="420"/>
      <c r="K748" s="420"/>
      <c r="L748" s="420"/>
      <c r="M748" s="420"/>
      <c r="N748" s="420"/>
      <c r="O748" s="420"/>
      <c r="P748" s="420"/>
      <c r="Q748" s="420"/>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c r="AN748" s="421"/>
      <c r="AO748" s="421"/>
      <c r="AP748" s="406"/>
      <c r="AQ748" s="408"/>
      <c r="AR748" s="396"/>
      <c r="AS748" s="396"/>
      <c r="AT748" s="396"/>
    </row>
    <row r="749" spans="1:46" hidden="1" outlineLevel="2" x14ac:dyDescent="0.25">
      <c r="A749" s="396"/>
      <c r="B749" s="405"/>
      <c r="C749" s="398">
        <f>INT($C$744)+2</f>
        <v>3</v>
      </c>
      <c r="D749" s="406"/>
      <c r="E749" s="480"/>
      <c r="F749" s="480"/>
      <c r="G749" s="406"/>
      <c r="H749" s="421"/>
      <c r="I749" s="421"/>
      <c r="J749" s="421"/>
      <c r="K749" s="481" t="s">
        <v>485</v>
      </c>
      <c r="L749" s="481"/>
      <c r="M749" s="481"/>
      <c r="N749" s="481" t="s">
        <v>486</v>
      </c>
      <c r="O749" s="481"/>
      <c r="P749" s="481"/>
      <c r="Q749" s="48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c r="AN749" s="421"/>
      <c r="AO749" s="421"/>
      <c r="AP749" s="406"/>
      <c r="AQ749" s="408"/>
      <c r="AR749" s="396"/>
      <c r="AS749" s="396"/>
      <c r="AT749" s="396"/>
    </row>
    <row r="750" spans="1:46" hidden="1" outlineLevel="2" x14ac:dyDescent="0.25">
      <c r="A750" s="396"/>
      <c r="B750" s="405"/>
      <c r="C750" s="398">
        <f>INT($C$744)+2</f>
        <v>3</v>
      </c>
      <c r="D750" s="406"/>
      <c r="E750" s="480"/>
      <c r="F750" s="480"/>
      <c r="G750" s="406"/>
      <c r="H750" s="421"/>
      <c r="I750" s="421"/>
      <c r="J750" s="421"/>
      <c r="K750" s="470" t="s">
        <v>14</v>
      </c>
      <c r="L750" s="470" t="s">
        <v>554</v>
      </c>
      <c r="M750" s="470" t="s">
        <v>4</v>
      </c>
      <c r="N750" s="470" t="s">
        <v>578</v>
      </c>
      <c r="O750" s="470" t="s">
        <v>579</v>
      </c>
      <c r="P750" s="470" t="s">
        <v>580</v>
      </c>
      <c r="Q750" s="470" t="s">
        <v>581</v>
      </c>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ht="11.65" hidden="1" customHeight="1" outlineLevel="2" collapsed="1" x14ac:dyDescent="0.25">
      <c r="A751" s="396"/>
      <c r="B751" s="405" t="s">
        <v>448</v>
      </c>
      <c r="C751" s="398">
        <f>INT($C$744)+2.01</f>
        <v>3.01</v>
      </c>
      <c r="D751" s="406"/>
      <c r="E751" s="406"/>
      <c r="F751" s="406"/>
      <c r="G751" s="406"/>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hidden="1" outlineLevel="4" x14ac:dyDescent="0.25">
      <c r="A752" s="396"/>
      <c r="B752" s="405"/>
      <c r="C752" s="398">
        <f>INT(MAX($C$755:$C$799))+1</f>
        <v>5</v>
      </c>
      <c r="D752" s="423"/>
      <c r="E752" s="480"/>
      <c r="F752" s="480"/>
      <c r="G752" s="423"/>
      <c r="H752" s="480"/>
      <c r="I752" s="480"/>
      <c r="J752" s="480"/>
      <c r="K752" s="480"/>
      <c r="L752" s="480"/>
      <c r="M752" s="480"/>
      <c r="N752" s="480"/>
      <c r="O752" s="480"/>
      <c r="P752" s="480"/>
      <c r="Q752" s="480"/>
      <c r="R752" s="480"/>
      <c r="S752" s="480"/>
      <c r="T752" s="480"/>
      <c r="U752" s="480"/>
      <c r="V752" s="480"/>
      <c r="W752" s="480"/>
      <c r="X752" s="480"/>
      <c r="Y752" s="480"/>
      <c r="Z752" s="480"/>
      <c r="AA752" s="480"/>
      <c r="AB752" s="480"/>
      <c r="AC752" s="480"/>
      <c r="AD752" s="480"/>
      <c r="AE752" s="480"/>
      <c r="AF752" s="480"/>
      <c r="AG752" s="480"/>
      <c r="AH752" s="480"/>
      <c r="AI752" s="480"/>
      <c r="AJ752" s="480"/>
      <c r="AK752" s="480"/>
      <c r="AL752" s="480"/>
      <c r="AM752" s="480"/>
      <c r="AN752" s="480"/>
      <c r="AO752" s="480"/>
      <c r="AP752" s="423"/>
      <c r="AQ752" s="408"/>
      <c r="AR752" s="396"/>
      <c r="AS752" s="396"/>
      <c r="AT752" s="396"/>
    </row>
    <row r="753" spans="1:46" hidden="1" outlineLevel="4" x14ac:dyDescent="0.25">
      <c r="A753" s="396"/>
      <c r="B753" s="405" t="s">
        <v>449</v>
      </c>
      <c r="C753" s="398">
        <f>INT(MAX($C$755:$C$799))+1</f>
        <v>5</v>
      </c>
      <c r="D753" s="423" t="s">
        <v>450</v>
      </c>
      <c r="E753" s="480"/>
      <c r="F753" s="480"/>
      <c r="G753" s="423"/>
      <c r="H753" s="480"/>
      <c r="I753" s="480"/>
      <c r="J753" s="480"/>
      <c r="K753" s="480"/>
      <c r="L753" s="480"/>
      <c r="M753" s="480"/>
      <c r="N753" s="480"/>
      <c r="O753" s="480"/>
      <c r="P753" s="480"/>
      <c r="Q753" s="480"/>
      <c r="R753" s="480"/>
      <c r="S753" s="480"/>
      <c r="T753" s="480"/>
      <c r="U753" s="480"/>
      <c r="V753" s="480"/>
      <c r="W753" s="480"/>
      <c r="X753" s="480"/>
      <c r="Y753" s="480"/>
      <c r="Z753" s="480"/>
      <c r="AA753" s="480"/>
      <c r="AB753" s="480"/>
      <c r="AC753" s="480"/>
      <c r="AD753" s="480"/>
      <c r="AE753" s="480"/>
      <c r="AF753" s="480"/>
      <c r="AG753" s="480"/>
      <c r="AH753" s="480"/>
      <c r="AI753" s="480"/>
      <c r="AJ753" s="480"/>
      <c r="AK753" s="480"/>
      <c r="AL753" s="480"/>
      <c r="AM753" s="480"/>
      <c r="AN753" s="480"/>
      <c r="AO753" s="480"/>
      <c r="AP753" s="423"/>
      <c r="AQ753" s="408"/>
      <c r="AR753" s="396"/>
      <c r="AS753" s="396"/>
      <c r="AT753" s="396"/>
    </row>
    <row r="754" spans="1:46" outlineLevel="1" collapsed="1" x14ac:dyDescent="0.25">
      <c r="A754" s="396"/>
      <c r="B754" s="405"/>
      <c r="C754" s="398">
        <f>INT($C$744)+1</f>
        <v>2</v>
      </c>
      <c r="D754" s="423"/>
      <c r="E754" s="480"/>
      <c r="F754" s="480"/>
      <c r="G754" s="423"/>
      <c r="H754" s="483" t="s">
        <v>669</v>
      </c>
      <c r="I754" s="441" t="s">
        <v>670</v>
      </c>
      <c r="J754" s="441"/>
      <c r="K754" s="411"/>
      <c r="L754" s="411"/>
      <c r="M754" s="411"/>
      <c r="N754" s="411"/>
      <c r="O754" s="411"/>
      <c r="P754" s="411"/>
      <c r="Q754" s="411"/>
      <c r="R754" s="411"/>
      <c r="S754" s="411"/>
      <c r="T754" s="411"/>
      <c r="U754" s="411"/>
      <c r="V754" s="411"/>
      <c r="W754" s="411"/>
      <c r="X754" s="411"/>
      <c r="Y754" s="411"/>
      <c r="Z754" s="472"/>
      <c r="AA754" s="472"/>
      <c r="AB754" s="472"/>
      <c r="AC754" s="472"/>
      <c r="AD754" s="472"/>
      <c r="AE754" s="472"/>
      <c r="AF754" s="472"/>
      <c r="AG754" s="472"/>
      <c r="AH754" s="472"/>
      <c r="AI754" s="472"/>
      <c r="AJ754" s="472"/>
      <c r="AK754" s="472"/>
      <c r="AL754" s="472"/>
      <c r="AM754" s="472"/>
      <c r="AN754" s="472"/>
      <c r="AO754" s="472"/>
      <c r="AP754" s="423"/>
      <c r="AQ754" s="408"/>
      <c r="AR754" s="396"/>
      <c r="AS754" s="396"/>
      <c r="AT754" s="396"/>
    </row>
    <row r="755" spans="1:46" ht="5.0999999999999996" hidden="1" customHeight="1" outlineLevel="3" x14ac:dyDescent="0.25">
      <c r="A755" s="396"/>
      <c r="B755" s="405"/>
      <c r="C755" s="398">
        <f>INT($C$744)+3.005</f>
        <v>4.0049999999999999</v>
      </c>
      <c r="D755" s="423" t="s">
        <v>451</v>
      </c>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c r="AF755" s="423"/>
      <c r="AG755" s="423"/>
      <c r="AH755" s="423"/>
      <c r="AI755" s="423"/>
      <c r="AJ755" s="423"/>
      <c r="AK755" s="423"/>
      <c r="AL755" s="423"/>
      <c r="AM755" s="423"/>
      <c r="AN755" s="423"/>
      <c r="AO755" s="423"/>
      <c r="AP755" s="423"/>
      <c r="AQ755" s="408"/>
      <c r="AR755" s="396"/>
      <c r="AS755" s="396"/>
      <c r="AT755" s="396"/>
    </row>
    <row r="756" spans="1:46" hidden="1" outlineLevel="2" x14ac:dyDescent="0.25">
      <c r="A756" s="396"/>
      <c r="B756" s="405"/>
      <c r="C756" s="398">
        <f>INT($C$744)+2</f>
        <v>3</v>
      </c>
      <c r="D756" s="423"/>
      <c r="E756" s="480"/>
      <c r="F756" s="480"/>
      <c r="G756" s="423"/>
      <c r="H756" s="444" t="s">
        <v>671</v>
      </c>
      <c r="I756" s="430" t="s">
        <v>485</v>
      </c>
      <c r="J756" s="431">
        <v>1</v>
      </c>
      <c r="K756" s="428">
        <f>J756</f>
        <v>1</v>
      </c>
      <c r="L756" s="430" t="s">
        <v>486</v>
      </c>
      <c r="M756" s="431">
        <f>COUNTA($H$757:$H$776)</f>
        <v>2</v>
      </c>
      <c r="N756" s="428">
        <f>M756+3</f>
        <v>5</v>
      </c>
      <c r="O756" s="428" t="s">
        <v>672</v>
      </c>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3"/>
      <c r="AQ756" s="408"/>
      <c r="AR756" s="396"/>
      <c r="AS756" s="396"/>
      <c r="AT756" s="396"/>
    </row>
    <row r="757" spans="1:46" hidden="1" outlineLevel="2" collapsed="1" x14ac:dyDescent="0.25">
      <c r="A757" s="396"/>
      <c r="B757" s="405"/>
      <c r="C757" s="398">
        <f>INT($C$744)+2</f>
        <v>3</v>
      </c>
      <c r="D757" s="423"/>
      <c r="E757" s="480"/>
      <c r="F757" s="480"/>
      <c r="G757" s="423"/>
      <c r="H757" s="496" t="s">
        <v>673</v>
      </c>
      <c r="I757" s="451" t="s">
        <v>661</v>
      </c>
      <c r="J757" s="451"/>
      <c r="K757" s="451" t="s">
        <v>674</v>
      </c>
      <c r="L757" s="451"/>
      <c r="M757" s="451"/>
      <c r="N757" s="451"/>
      <c r="O757" s="451"/>
      <c r="P757" s="451"/>
      <c r="Q757" s="451"/>
      <c r="R757" s="451"/>
      <c r="S757" s="451"/>
      <c r="T757" s="451"/>
      <c r="U757" s="451"/>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3"/>
      <c r="AQ757" s="408"/>
      <c r="AR757" s="396"/>
      <c r="AS757" s="396"/>
      <c r="AT757" s="396"/>
    </row>
    <row r="758" spans="1:46" ht="15" hidden="1" customHeight="1" outlineLevel="3" x14ac:dyDescent="0.25">
      <c r="A758" s="396"/>
      <c r="B758" s="405"/>
      <c r="C758" s="398">
        <f t="shared" ref="C758:C765" si="330">INT($C$744)+3</f>
        <v>4</v>
      </c>
      <c r="D758" s="423"/>
      <c r="E758" s="480"/>
      <c r="F758" s="480"/>
      <c r="G758" s="423"/>
      <c r="H758" s="428"/>
      <c r="I758" s="444">
        <v>0</v>
      </c>
      <c r="J758" s="444"/>
      <c r="K758" s="428"/>
      <c r="L758" s="428"/>
      <c r="M758" s="428"/>
      <c r="N758" s="569">
        <v>0</v>
      </c>
      <c r="O758" s="569">
        <v>0</v>
      </c>
      <c r="P758" s="569">
        <v>0</v>
      </c>
      <c r="Q758" s="569">
        <v>0</v>
      </c>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hidden="1" outlineLevel="3" x14ac:dyDescent="0.25">
      <c r="A759" s="396"/>
      <c r="B759" s="405"/>
      <c r="C759" s="398">
        <f t="shared" si="330"/>
        <v>4</v>
      </c>
      <c r="D759" s="423"/>
      <c r="E759" s="480"/>
      <c r="F759" s="480"/>
      <c r="G759" s="423"/>
      <c r="H759" s="428"/>
      <c r="I759" s="444">
        <v>1</v>
      </c>
      <c r="J759" s="444"/>
      <c r="K759" s="428"/>
      <c r="L759" s="428"/>
      <c r="M759" s="428"/>
      <c r="N759" s="569">
        <v>0</v>
      </c>
      <c r="O759" s="569">
        <v>0</v>
      </c>
      <c r="P759" s="569">
        <v>0</v>
      </c>
      <c r="Q759" s="569">
        <v>0</v>
      </c>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hidden="1" outlineLevel="3" x14ac:dyDescent="0.25">
      <c r="A760" s="396"/>
      <c r="B760" s="405"/>
      <c r="C760" s="398">
        <f t="shared" si="330"/>
        <v>4</v>
      </c>
      <c r="D760" s="423"/>
      <c r="E760" s="480"/>
      <c r="F760" s="480"/>
      <c r="G760" s="423"/>
      <c r="H760" s="428"/>
      <c r="I760" s="444">
        <v>2</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hidden="1" outlineLevel="3" x14ac:dyDescent="0.25">
      <c r="A761" s="396"/>
      <c r="B761" s="405"/>
      <c r="C761" s="398">
        <f t="shared" si="330"/>
        <v>4</v>
      </c>
      <c r="D761" s="423"/>
      <c r="E761" s="480"/>
      <c r="F761" s="480"/>
      <c r="G761" s="423"/>
      <c r="H761" s="428"/>
      <c r="I761" s="444">
        <v>3</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hidden="1" outlineLevel="3" x14ac:dyDescent="0.25">
      <c r="A762" s="396"/>
      <c r="B762" s="405"/>
      <c r="C762" s="398">
        <f t="shared" si="330"/>
        <v>4</v>
      </c>
      <c r="D762" s="423"/>
      <c r="E762" s="480"/>
      <c r="F762" s="480"/>
      <c r="G762" s="423"/>
      <c r="H762" s="428"/>
      <c r="I762" s="444">
        <v>4</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hidden="1" outlineLevel="3" x14ac:dyDescent="0.25">
      <c r="A763" s="396"/>
      <c r="B763" s="405"/>
      <c r="C763" s="398">
        <f t="shared" si="330"/>
        <v>4</v>
      </c>
      <c r="D763" s="423"/>
      <c r="E763" s="480"/>
      <c r="F763" s="480"/>
      <c r="G763" s="423"/>
      <c r="H763" s="428"/>
      <c r="I763" s="444">
        <v>5</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hidden="1" outlineLevel="3" x14ac:dyDescent="0.25">
      <c r="A764" s="396"/>
      <c r="B764" s="405"/>
      <c r="C764" s="398">
        <f t="shared" si="330"/>
        <v>4</v>
      </c>
      <c r="D764" s="423"/>
      <c r="E764" s="480"/>
      <c r="F764" s="480"/>
      <c r="G764" s="423"/>
      <c r="H764" s="428"/>
      <c r="I764" s="444">
        <v>6</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hidden="1" outlineLevel="3" x14ac:dyDescent="0.25">
      <c r="A765" s="396"/>
      <c r="B765" s="405"/>
      <c r="C765" s="398">
        <f t="shared" si="330"/>
        <v>4</v>
      </c>
      <c r="D765" s="423"/>
      <c r="E765" s="480"/>
      <c r="F765" s="480"/>
      <c r="G765" s="423"/>
      <c r="H765" s="428"/>
      <c r="I765" s="444">
        <v>7</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t="5.0999999999999996" hidden="1" customHeight="1" outlineLevel="2" x14ac:dyDescent="0.25">
      <c r="A766" s="396"/>
      <c r="B766" s="405"/>
      <c r="C766" s="398">
        <f>INT($C$744)+2.005</f>
        <v>3.0049999999999999</v>
      </c>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c r="AF766" s="423"/>
      <c r="AG766" s="423"/>
      <c r="AH766" s="423"/>
      <c r="AI766" s="423"/>
      <c r="AJ766" s="423"/>
      <c r="AK766" s="423"/>
      <c r="AL766" s="423"/>
      <c r="AM766" s="423"/>
      <c r="AN766" s="423"/>
      <c r="AO766" s="423"/>
      <c r="AP766" s="423" t="s">
        <v>455</v>
      </c>
      <c r="AQ766" s="408"/>
      <c r="AR766" s="396"/>
      <c r="AS766" s="396"/>
      <c r="AT766" s="396"/>
    </row>
    <row r="767" spans="1:46" hidden="1" outlineLevel="2" collapsed="1" x14ac:dyDescent="0.25">
      <c r="A767" s="396"/>
      <c r="B767" s="405"/>
      <c r="C767" s="398">
        <f>INT($C$744)+2</f>
        <v>3</v>
      </c>
      <c r="D767" s="423"/>
      <c r="E767" s="480"/>
      <c r="F767" s="480"/>
      <c r="G767" s="423"/>
      <c r="H767" s="496" t="s">
        <v>675</v>
      </c>
      <c r="I767" s="451" t="s">
        <v>576</v>
      </c>
      <c r="J767" s="451"/>
      <c r="K767" s="428"/>
      <c r="L767" s="428"/>
      <c r="M767" s="428"/>
      <c r="N767" s="451" t="s">
        <v>676</v>
      </c>
      <c r="O767" s="451"/>
      <c r="P767" s="451"/>
      <c r="Q767" s="451"/>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3"/>
      <c r="AQ767" s="408"/>
      <c r="AR767" s="396"/>
      <c r="AS767" s="396"/>
      <c r="AT767" s="396"/>
    </row>
    <row r="768" spans="1:46" hidden="1" outlineLevel="3" x14ac:dyDescent="0.25">
      <c r="A768" s="396"/>
      <c r="B768" s="405"/>
      <c r="C768" s="398">
        <f t="shared" ref="C768:C775" si="331">INT($C$744)+3</f>
        <v>4</v>
      </c>
      <c r="D768" s="423"/>
      <c r="E768" s="480"/>
      <c r="F768" s="480"/>
      <c r="G768" s="423"/>
      <c r="H768" s="428"/>
      <c r="I768" s="428">
        <v>0</v>
      </c>
      <c r="J768" s="428" t="s">
        <v>598</v>
      </c>
      <c r="K768" s="428"/>
      <c r="L768" s="428"/>
      <c r="M768" s="428"/>
      <c r="N768" s="445">
        <v>0</v>
      </c>
      <c r="O768" s="445">
        <v>0</v>
      </c>
      <c r="P768" s="445">
        <v>0</v>
      </c>
      <c r="Q768" s="445">
        <v>0</v>
      </c>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3"/>
      <c r="AQ768" s="408"/>
      <c r="AR768" s="396"/>
      <c r="AS768" s="396"/>
      <c r="AT768" s="396"/>
    </row>
    <row r="769" spans="1:46" hidden="1" outlineLevel="3" x14ac:dyDescent="0.25">
      <c r="A769" s="396"/>
      <c r="B769" s="405"/>
      <c r="C769" s="398">
        <f t="shared" si="331"/>
        <v>4</v>
      </c>
      <c r="D769" s="423"/>
      <c r="E769" s="480"/>
      <c r="F769" s="480"/>
      <c r="G769" s="423"/>
      <c r="H769" s="428"/>
      <c r="I769" s="428">
        <v>1</v>
      </c>
      <c r="J769" s="428" t="s">
        <v>599</v>
      </c>
      <c r="K769" s="428"/>
      <c r="L769" s="428"/>
      <c r="M769" s="428"/>
      <c r="N769" s="445">
        <v>0</v>
      </c>
      <c r="O769" s="445">
        <v>0</v>
      </c>
      <c r="P769" s="445">
        <v>0</v>
      </c>
      <c r="Q769" s="445">
        <v>0</v>
      </c>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hidden="1" outlineLevel="3" x14ac:dyDescent="0.25">
      <c r="A770" s="396"/>
      <c r="B770" s="405"/>
      <c r="C770" s="398">
        <f t="shared" si="331"/>
        <v>4</v>
      </c>
      <c r="D770" s="423"/>
      <c r="E770" s="480"/>
      <c r="F770" s="480"/>
      <c r="G770" s="423"/>
      <c r="H770" s="428"/>
      <c r="I770" s="428">
        <v>2</v>
      </c>
      <c r="J770" s="428" t="s">
        <v>600</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hidden="1" outlineLevel="3" x14ac:dyDescent="0.25">
      <c r="A771" s="396"/>
      <c r="B771" s="405"/>
      <c r="C771" s="398">
        <f t="shared" si="331"/>
        <v>4</v>
      </c>
      <c r="D771" s="423"/>
      <c r="E771" s="480"/>
      <c r="F771" s="480"/>
      <c r="G771" s="423"/>
      <c r="H771" s="428"/>
      <c r="I771" s="428">
        <v>3</v>
      </c>
      <c r="J771" s="428" t="s">
        <v>585</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hidden="1" outlineLevel="3" x14ac:dyDescent="0.25">
      <c r="A772" s="396"/>
      <c r="B772" s="405"/>
      <c r="C772" s="398">
        <f t="shared" si="331"/>
        <v>4</v>
      </c>
      <c r="D772" s="423"/>
      <c r="E772" s="480"/>
      <c r="F772" s="480"/>
      <c r="G772" s="423"/>
      <c r="H772" s="428"/>
      <c r="I772" s="428">
        <v>4</v>
      </c>
      <c r="J772" s="428" t="s">
        <v>586</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hidden="1" outlineLevel="3" x14ac:dyDescent="0.25">
      <c r="A773" s="396"/>
      <c r="B773" s="405"/>
      <c r="C773" s="398">
        <f t="shared" si="331"/>
        <v>4</v>
      </c>
      <c r="D773" s="423"/>
      <c r="E773" s="480"/>
      <c r="F773" s="480"/>
      <c r="G773" s="423"/>
      <c r="H773" s="428"/>
      <c r="I773" s="428">
        <v>5</v>
      </c>
      <c r="J773" s="428" t="s">
        <v>587</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hidden="1" outlineLevel="3" x14ac:dyDescent="0.25">
      <c r="A774" s="396"/>
      <c r="B774" s="405"/>
      <c r="C774" s="398">
        <f t="shared" si="331"/>
        <v>4</v>
      </c>
      <c r="D774" s="423"/>
      <c r="E774" s="480"/>
      <c r="F774" s="480"/>
      <c r="G774" s="423"/>
      <c r="H774" s="428"/>
      <c r="I774" s="428">
        <v>6</v>
      </c>
      <c r="J774" s="428" t="s">
        <v>588</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hidden="1" outlineLevel="3" x14ac:dyDescent="0.25">
      <c r="A775" s="396"/>
      <c r="B775" s="405"/>
      <c r="C775" s="398">
        <f t="shared" si="331"/>
        <v>4</v>
      </c>
      <c r="D775" s="423"/>
      <c r="E775" s="480"/>
      <c r="F775" s="480"/>
      <c r="G775" s="423"/>
      <c r="H775" s="428"/>
      <c r="I775" s="428">
        <v>7</v>
      </c>
      <c r="J775" s="428" t="s">
        <v>589</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t="5.0999999999999996" hidden="1" customHeight="1" outlineLevel="2" x14ac:dyDescent="0.25">
      <c r="A776" s="396"/>
      <c r="B776" s="405"/>
      <c r="C776" s="398">
        <f>INT($C$744)+2.005</f>
        <v>3.0049999999999999</v>
      </c>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3" t="s">
        <v>455</v>
      </c>
      <c r="AQ776" s="408"/>
      <c r="AR776" s="396"/>
      <c r="AS776" s="396"/>
      <c r="AT776" s="396"/>
    </row>
    <row r="777" spans="1:46" outlineLevel="1" collapsed="1" x14ac:dyDescent="0.25">
      <c r="A777" s="396"/>
      <c r="B777" s="405"/>
      <c r="C777" s="398">
        <f>INT($C$744)+1</f>
        <v>2</v>
      </c>
      <c r="D777" s="423"/>
      <c r="E777" s="480"/>
      <c r="F777" s="480"/>
      <c r="G777" s="423"/>
      <c r="H777" s="483" t="s">
        <v>677</v>
      </c>
      <c r="I777" s="441"/>
      <c r="J777" s="441"/>
      <c r="K777" s="411"/>
      <c r="L777" s="411"/>
      <c r="M777" s="411"/>
      <c r="N777" s="411"/>
      <c r="O777" s="411"/>
      <c r="P777" s="411"/>
      <c r="Q777" s="411"/>
      <c r="R777" s="411"/>
      <c r="S777" s="411"/>
      <c r="T777" s="411"/>
      <c r="U777" s="411"/>
      <c r="V777" s="411"/>
      <c r="W777" s="411"/>
      <c r="X777" s="411"/>
      <c r="Y777" s="411"/>
      <c r="Z777" s="472"/>
      <c r="AA777" s="472"/>
      <c r="AB777" s="472"/>
      <c r="AC777" s="472"/>
      <c r="AD777" s="472"/>
      <c r="AE777" s="472"/>
      <c r="AF777" s="472"/>
      <c r="AG777" s="472"/>
      <c r="AH777" s="472"/>
      <c r="AI777" s="472"/>
      <c r="AJ777" s="472"/>
      <c r="AK777" s="472"/>
      <c r="AL777" s="472"/>
      <c r="AM777" s="472"/>
      <c r="AN777" s="472"/>
      <c r="AO777" s="472"/>
      <c r="AP777" s="423"/>
      <c r="AQ777" s="408"/>
      <c r="AR777" s="396"/>
      <c r="AS777" s="396"/>
      <c r="AT777" s="396"/>
    </row>
    <row r="778" spans="1:46" ht="5.0999999999999996" hidden="1" customHeight="1" outlineLevel="3" x14ac:dyDescent="0.25">
      <c r="A778" s="396"/>
      <c r="B778" s="405"/>
      <c r="C778" s="398">
        <f>INT($C$744)+3.005</f>
        <v>4.0049999999999999</v>
      </c>
      <c r="D778" s="423" t="s">
        <v>451</v>
      </c>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c r="AQ778" s="408"/>
      <c r="AR778" s="396"/>
      <c r="AS778" s="396"/>
      <c r="AT778" s="396"/>
    </row>
    <row r="779" spans="1:46" hidden="1" outlineLevel="2" x14ac:dyDescent="0.25">
      <c r="A779" s="396"/>
      <c r="B779" s="405"/>
      <c r="C779" s="398">
        <f>INT($C$744)+2</f>
        <v>3</v>
      </c>
      <c r="D779" s="423"/>
      <c r="E779" s="480"/>
      <c r="F779" s="480"/>
      <c r="G779" s="423"/>
      <c r="H779" s="444" t="s">
        <v>671</v>
      </c>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3"/>
      <c r="AQ779" s="408"/>
      <c r="AR779" s="396"/>
      <c r="AS779" s="396"/>
      <c r="AT779" s="396"/>
    </row>
    <row r="780" spans="1:46" hidden="1" outlineLevel="2" collapsed="1" x14ac:dyDescent="0.25">
      <c r="A780" s="396"/>
      <c r="B780" s="405"/>
      <c r="C780" s="398">
        <f>INT($C$744)+2</f>
        <v>3</v>
      </c>
      <c r="D780" s="423"/>
      <c r="E780" s="480"/>
      <c r="F780" s="480"/>
      <c r="G780" s="423"/>
      <c r="H780" s="496" t="s">
        <v>635</v>
      </c>
      <c r="I780" s="451" t="s">
        <v>678</v>
      </c>
      <c r="J780" s="451"/>
      <c r="K780" s="451" t="s">
        <v>679</v>
      </c>
      <c r="L780" s="451"/>
      <c r="M780" s="451"/>
      <c r="N780" s="557"/>
      <c r="O780" s="451"/>
      <c r="P780" s="451"/>
      <c r="Q780" s="451"/>
      <c r="R780" s="451"/>
      <c r="S780" s="451"/>
      <c r="T780" s="451"/>
      <c r="U780" s="451"/>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3"/>
      <c r="AQ780" s="408"/>
      <c r="AR780" s="396"/>
      <c r="AS780" s="396"/>
      <c r="AT780" s="396"/>
    </row>
    <row r="781" spans="1:46" ht="15" hidden="1" customHeight="1" outlineLevel="3" x14ac:dyDescent="0.25">
      <c r="A781" s="396"/>
      <c r="B781" s="405"/>
      <c r="C781" s="398">
        <f t="shared" ref="C781:C798" si="332">INT($C$744)+3</f>
        <v>4</v>
      </c>
      <c r="D781" s="423"/>
      <c r="E781" s="480">
        <v>0</v>
      </c>
      <c r="F781" s="480"/>
      <c r="G781" s="423"/>
      <c r="H781" s="444" t="str">
        <f>H$260</f>
        <v>Aut</v>
      </c>
      <c r="I781" s="570">
        <v>2</v>
      </c>
      <c r="J781" s="570"/>
      <c r="K781" s="526">
        <f t="shared" ref="K781:M783" si="333">INDEX(i_date_shear_sixg0,($E781*i_s_len+$I781)*i_x_len+1,0)</f>
        <v>44515</v>
      </c>
      <c r="L781" s="526">
        <f t="shared" si="333"/>
        <v>44515</v>
      </c>
      <c r="M781" s="526">
        <f t="shared" si="333"/>
        <v>44515</v>
      </c>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hidden="1" outlineLevel="3" x14ac:dyDescent="0.25">
      <c r="A782" s="396"/>
      <c r="B782" s="405"/>
      <c r="C782" s="398">
        <f t="shared" si="332"/>
        <v>4</v>
      </c>
      <c r="D782" s="423"/>
      <c r="E782" s="480">
        <v>1</v>
      </c>
      <c r="F782" s="480"/>
      <c r="G782" s="423"/>
      <c r="H782" s="444" t="str">
        <f>H$261</f>
        <v>Win</v>
      </c>
      <c r="I782" s="570">
        <v>2</v>
      </c>
      <c r="J782" s="570"/>
      <c r="K782" s="526">
        <f t="shared" si="333"/>
        <v>44545</v>
      </c>
      <c r="L782" s="526">
        <f t="shared" si="333"/>
        <v>44545</v>
      </c>
      <c r="M782" s="526">
        <f t="shared" si="333"/>
        <v>44545</v>
      </c>
      <c r="N782" s="42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idden="1" outlineLevel="3" x14ac:dyDescent="0.25">
      <c r="A783" s="396"/>
      <c r="B783" s="405"/>
      <c r="C783" s="398">
        <f t="shared" si="332"/>
        <v>4</v>
      </c>
      <c r="D783" s="423"/>
      <c r="E783" s="480">
        <v>2</v>
      </c>
      <c r="F783" s="480"/>
      <c r="G783" s="423"/>
      <c r="H783" s="444" t="str">
        <f>H$262</f>
        <v>Spr</v>
      </c>
      <c r="I783" s="570">
        <v>2</v>
      </c>
      <c r="J783" s="570"/>
      <c r="K783" s="526">
        <f t="shared" si="333"/>
        <v>44576</v>
      </c>
      <c r="L783" s="526">
        <f t="shared" si="333"/>
        <v>44576</v>
      </c>
      <c r="M783" s="526">
        <f t="shared" si="333"/>
        <v>44576</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25">
      <c r="A784" s="396"/>
      <c r="B784" s="405"/>
      <c r="C784" s="398">
        <f t="shared" si="332"/>
        <v>4</v>
      </c>
      <c r="D784" s="423"/>
      <c r="E784" s="480"/>
      <c r="F784" s="480"/>
      <c r="G784" s="423"/>
      <c r="H784" s="428"/>
      <c r="I784" s="444"/>
      <c r="J784" s="444"/>
      <c r="K784" s="428"/>
      <c r="L784" s="428"/>
      <c r="M784" s="428"/>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25">
      <c r="A785" s="396"/>
      <c r="B785" s="405"/>
      <c r="C785" s="398">
        <f t="shared" si="332"/>
        <v>4</v>
      </c>
      <c r="D785" s="423"/>
      <c r="E785" s="480"/>
      <c r="F785" s="480"/>
      <c r="G785" s="423"/>
      <c r="H785" s="428"/>
      <c r="I785" s="451" t="s">
        <v>680</v>
      </c>
      <c r="J785" s="450"/>
      <c r="K785" s="451" t="s">
        <v>681</v>
      </c>
      <c r="L785" s="451"/>
      <c r="M785" s="451"/>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25">
      <c r="A786" s="396"/>
      <c r="B786" s="405"/>
      <c r="C786" s="398">
        <f t="shared" si="332"/>
        <v>4</v>
      </c>
      <c r="D786" s="423"/>
      <c r="E786" s="480">
        <v>0</v>
      </c>
      <c r="F786" s="480"/>
      <c r="G786" s="423"/>
      <c r="H786" s="444" t="str">
        <f>H$260</f>
        <v>Aut</v>
      </c>
      <c r="I786" s="570">
        <v>5</v>
      </c>
      <c r="J786" s="570"/>
      <c r="K786" s="526">
        <f t="shared" ref="K786:M788" si="334">INDEX(i_date_shear_sixg0,($E786*i_s_len+$I786)*i_x_len+1,0)</f>
        <v>45611</v>
      </c>
      <c r="L786" s="526">
        <f t="shared" si="334"/>
        <v>45611</v>
      </c>
      <c r="M786" s="526">
        <f t="shared" si="334"/>
        <v>45611</v>
      </c>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25">
      <c r="A787" s="396"/>
      <c r="B787" s="405"/>
      <c r="C787" s="398">
        <f t="shared" si="332"/>
        <v>4</v>
      </c>
      <c r="D787" s="423"/>
      <c r="E787" s="480">
        <v>1</v>
      </c>
      <c r="F787" s="480"/>
      <c r="G787" s="423"/>
      <c r="H787" s="444" t="str">
        <f>H$261</f>
        <v>Win</v>
      </c>
      <c r="I787" s="570">
        <v>5</v>
      </c>
      <c r="J787" s="570"/>
      <c r="K787" s="526">
        <f t="shared" si="334"/>
        <v>45641</v>
      </c>
      <c r="L787" s="526">
        <f t="shared" si="334"/>
        <v>45641</v>
      </c>
      <c r="M787" s="526">
        <f t="shared" si="334"/>
        <v>45641</v>
      </c>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25">
      <c r="A788" s="396"/>
      <c r="B788" s="405"/>
      <c r="C788" s="398">
        <f t="shared" si="332"/>
        <v>4</v>
      </c>
      <c r="D788" s="423"/>
      <c r="E788" s="480">
        <v>2</v>
      </c>
      <c r="F788" s="480"/>
      <c r="G788" s="423"/>
      <c r="H788" s="444" t="str">
        <f>H$262</f>
        <v>Spr</v>
      </c>
      <c r="I788" s="570">
        <v>5</v>
      </c>
      <c r="J788" s="570"/>
      <c r="K788" s="526">
        <f t="shared" si="334"/>
        <v>45672</v>
      </c>
      <c r="L788" s="526">
        <f t="shared" si="334"/>
        <v>45672</v>
      </c>
      <c r="M788" s="526">
        <f t="shared" si="334"/>
        <v>45672</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25">
      <c r="A789" s="396"/>
      <c r="B789" s="405"/>
      <c r="C789" s="398">
        <f t="shared" si="332"/>
        <v>4</v>
      </c>
      <c r="D789" s="423"/>
      <c r="E789" s="480"/>
      <c r="F789" s="480"/>
      <c r="G789" s="423"/>
      <c r="H789" s="428"/>
      <c r="I789" s="444"/>
      <c r="J789" s="444"/>
      <c r="K789" s="428"/>
      <c r="L789" s="428"/>
      <c r="M789" s="428"/>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25">
      <c r="A790" s="396"/>
      <c r="B790" s="405"/>
      <c r="C790" s="398">
        <f t="shared" si="332"/>
        <v>4</v>
      </c>
      <c r="D790" s="423"/>
      <c r="E790" s="480"/>
      <c r="F790" s="480"/>
      <c r="G790" s="423"/>
      <c r="H790" s="428"/>
      <c r="I790" s="428"/>
      <c r="J790" s="428"/>
      <c r="K790" s="451" t="s">
        <v>799</v>
      </c>
      <c r="L790" s="451"/>
      <c r="M790" s="451"/>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25">
      <c r="A791" s="396"/>
      <c r="B791" s="405"/>
      <c r="C791" s="398">
        <f t="shared" si="332"/>
        <v>4</v>
      </c>
      <c r="D791" s="423"/>
      <c r="E791" s="480"/>
      <c r="F791" s="480"/>
      <c r="G791" s="423"/>
      <c r="H791" s="444" t="str">
        <f>H$260</f>
        <v>Aut</v>
      </c>
      <c r="I791" s="428"/>
      <c r="J791" s="428"/>
      <c r="K791" s="634">
        <v>1550</v>
      </c>
      <c r="L791" s="634">
        <v>1550</v>
      </c>
      <c r="M791" s="634">
        <v>1550</v>
      </c>
      <c r="N791" s="428"/>
      <c r="O791" s="428" t="s">
        <v>809</v>
      </c>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25">
      <c r="A792" s="396"/>
      <c r="B792" s="405"/>
      <c r="C792" s="398">
        <f t="shared" si="332"/>
        <v>4</v>
      </c>
      <c r="D792" s="423"/>
      <c r="E792" s="480"/>
      <c r="F792" s="480"/>
      <c r="G792" s="423"/>
      <c r="H792" s="444" t="str">
        <f>H$261</f>
        <v>Win</v>
      </c>
      <c r="I792" s="428"/>
      <c r="J792" s="428"/>
      <c r="K792" s="634">
        <v>1550</v>
      </c>
      <c r="L792" s="634">
        <v>1550</v>
      </c>
      <c r="M792" s="634">
        <v>1550</v>
      </c>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25">
      <c r="A793" s="396"/>
      <c r="B793" s="405"/>
      <c r="C793" s="398">
        <f t="shared" si="332"/>
        <v>4</v>
      </c>
      <c r="D793" s="423"/>
      <c r="E793" s="480"/>
      <c r="F793" s="480"/>
      <c r="G793" s="423"/>
      <c r="H793" s="444" t="str">
        <f>H$262</f>
        <v>Spr</v>
      </c>
      <c r="I793" s="428"/>
      <c r="J793" s="428"/>
      <c r="K793" s="634">
        <v>1550</v>
      </c>
      <c r="L793" s="634">
        <v>1550</v>
      </c>
      <c r="M793" s="634">
        <v>1550</v>
      </c>
      <c r="N793" s="42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25">
      <c r="A794" s="396"/>
      <c r="B794" s="405"/>
      <c r="C794" s="398">
        <f t="shared" si="332"/>
        <v>4</v>
      </c>
      <c r="D794" s="423"/>
      <c r="E794" s="480"/>
      <c r="F794" s="480"/>
      <c r="G794" s="423"/>
      <c r="H794" s="428"/>
      <c r="I794" s="444"/>
      <c r="J794" s="444"/>
      <c r="K794" s="428"/>
      <c r="L794" s="428"/>
      <c r="M794" s="428"/>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25">
      <c r="A795" s="396"/>
      <c r="B795" s="405"/>
      <c r="C795" s="398">
        <f t="shared" si="332"/>
        <v>4</v>
      </c>
      <c r="D795" s="423"/>
      <c r="E795" s="480"/>
      <c r="F795" s="480"/>
      <c r="G795" s="423"/>
      <c r="H795" s="428"/>
      <c r="I795" s="428"/>
      <c r="J795" s="428"/>
      <c r="K795" s="451" t="s">
        <v>682</v>
      </c>
      <c r="L795" s="451"/>
      <c r="M795" s="451"/>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25">
      <c r="A796" s="396"/>
      <c r="B796" s="405"/>
      <c r="C796" s="398">
        <f t="shared" si="332"/>
        <v>4</v>
      </c>
      <c r="D796" s="423"/>
      <c r="E796" s="480"/>
      <c r="F796" s="480"/>
      <c r="G796" s="423"/>
      <c r="H796" s="444" t="str">
        <f>H$260</f>
        <v>Aut</v>
      </c>
      <c r="I796" s="428"/>
      <c r="J796" s="428"/>
      <c r="K796" s="571">
        <f>(K786-K781)/30.5</f>
        <v>35.934426229508198</v>
      </c>
      <c r="L796" s="571">
        <f>(L786-L781)/30.5</f>
        <v>35.934426229508198</v>
      </c>
      <c r="M796" s="571">
        <f>(M786-M781)/30.5</f>
        <v>35.934426229508198</v>
      </c>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25">
      <c r="A797" s="396"/>
      <c r="B797" s="405"/>
      <c r="C797" s="398">
        <f t="shared" si="332"/>
        <v>4</v>
      </c>
      <c r="D797" s="423"/>
      <c r="E797" s="480"/>
      <c r="F797" s="480"/>
      <c r="G797" s="423"/>
      <c r="H797" s="444" t="str">
        <f>H$261</f>
        <v>Win</v>
      </c>
      <c r="I797" s="428"/>
      <c r="J797" s="428"/>
      <c r="K797" s="571">
        <f t="shared" ref="K797:M798" si="335">(K787-K782)/30.5</f>
        <v>35.934426229508198</v>
      </c>
      <c r="L797" s="571">
        <f t="shared" si="335"/>
        <v>35.934426229508198</v>
      </c>
      <c r="M797" s="571">
        <f t="shared" si="335"/>
        <v>35.934426229508198</v>
      </c>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25">
      <c r="A798" s="396"/>
      <c r="B798" s="405"/>
      <c r="C798" s="398">
        <f t="shared" si="332"/>
        <v>4</v>
      </c>
      <c r="D798" s="423"/>
      <c r="E798" s="480"/>
      <c r="F798" s="480"/>
      <c r="G798" s="423"/>
      <c r="H798" s="444" t="str">
        <f>H$262</f>
        <v>Spr</v>
      </c>
      <c r="I798" s="428"/>
      <c r="J798" s="428"/>
      <c r="K798" s="571">
        <f t="shared" si="335"/>
        <v>35.934426229508198</v>
      </c>
      <c r="L798" s="571">
        <f t="shared" si="335"/>
        <v>35.934426229508198</v>
      </c>
      <c r="M798" s="571">
        <f t="shared" si="335"/>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t="5.0999999999999996" hidden="1" customHeight="1" outlineLevel="2" x14ac:dyDescent="0.25">
      <c r="A799" s="396"/>
      <c r="B799" s="405"/>
      <c r="C799" s="398">
        <f>INT($C$744)+2.005</f>
        <v>3.0049999999999999</v>
      </c>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c r="AF799" s="423"/>
      <c r="AG799" s="423"/>
      <c r="AH799" s="423"/>
      <c r="AI799" s="423"/>
      <c r="AJ799" s="423"/>
      <c r="AK799" s="423"/>
      <c r="AL799" s="423"/>
      <c r="AM799" s="423"/>
      <c r="AN799" s="423"/>
      <c r="AO799" s="423"/>
      <c r="AP799" s="423" t="s">
        <v>455</v>
      </c>
      <c r="AQ799" s="408"/>
      <c r="AR799" s="396"/>
      <c r="AS799" s="396"/>
      <c r="AT799" s="396"/>
    </row>
    <row r="800" spans="1:46" ht="5.0999999999999996" hidden="1" customHeight="1" outlineLevel="2" x14ac:dyDescent="0.25">
      <c r="A800" s="396"/>
      <c r="B800" s="405"/>
      <c r="C800" s="398">
        <f>INT($C$744)+2.005</f>
        <v>3.0049999999999999</v>
      </c>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3"/>
      <c r="AQ800" s="408"/>
      <c r="AR800" s="396"/>
      <c r="AS800" s="396"/>
      <c r="AT800" s="396"/>
    </row>
    <row r="801" spans="1:46" ht="5.0999999999999996" customHeight="1" outlineLevel="1" x14ac:dyDescent="0.25">
      <c r="A801" s="396"/>
      <c r="B801" s="433"/>
      <c r="C801" s="434">
        <f>INT($C$744)+1.005</f>
        <v>2.0049999999999999</v>
      </c>
      <c r="D801" s="435"/>
      <c r="E801" s="435"/>
      <c r="F801" s="435"/>
      <c r="G801" s="435"/>
      <c r="H801" s="435"/>
      <c r="I801" s="435"/>
      <c r="J801" s="435"/>
      <c r="K801" s="435"/>
      <c r="L801" s="435"/>
      <c r="M801" s="435"/>
      <c r="N801" s="435"/>
      <c r="O801" s="435"/>
      <c r="P801" s="435"/>
      <c r="Q801" s="435"/>
      <c r="R801" s="435"/>
      <c r="S801" s="435"/>
      <c r="T801" s="435"/>
      <c r="U801" s="435"/>
      <c r="V801" s="435"/>
      <c r="W801" s="435"/>
      <c r="X801" s="435"/>
      <c r="Y801" s="435"/>
      <c r="Z801" s="435"/>
      <c r="AA801" s="435"/>
      <c r="AB801" s="435"/>
      <c r="AC801" s="435"/>
      <c r="AD801" s="435"/>
      <c r="AE801" s="435"/>
      <c r="AF801" s="435"/>
      <c r="AG801" s="435"/>
      <c r="AH801" s="435"/>
      <c r="AI801" s="435"/>
      <c r="AJ801" s="435"/>
      <c r="AK801" s="435"/>
      <c r="AL801" s="435"/>
      <c r="AM801" s="435"/>
      <c r="AN801" s="435"/>
      <c r="AO801" s="435"/>
      <c r="AP801" s="435"/>
      <c r="AQ801" s="436" t="s">
        <v>130</v>
      </c>
      <c r="AR801" s="396"/>
      <c r="AS801" s="396"/>
      <c r="AT801" s="396"/>
    </row>
    <row r="802" spans="1:46" ht="5.0999999999999996" customHeight="1" collapsed="1" x14ac:dyDescent="0.25">
      <c r="A802" s="396"/>
      <c r="B802" s="437"/>
      <c r="C802" s="438">
        <f>INT($C$744)+0.005</f>
        <v>1.0049999999999999</v>
      </c>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c r="AD802" s="437"/>
      <c r="AE802" s="437"/>
      <c r="AF802" s="437"/>
      <c r="AG802" s="437"/>
      <c r="AH802" s="437"/>
      <c r="AI802" s="437"/>
      <c r="AJ802" s="437"/>
      <c r="AK802" s="437"/>
      <c r="AL802" s="437"/>
      <c r="AM802" s="437"/>
      <c r="AN802" s="437"/>
      <c r="AO802" s="437"/>
      <c r="AP802" s="437"/>
      <c r="AQ802" s="437"/>
      <c r="AR802" s="396"/>
      <c r="AS802" s="396"/>
      <c r="AT802" s="396"/>
    </row>
    <row r="803" spans="1:46" hidden="1" outlineLevel="2" x14ac:dyDescent="0.25">
      <c r="A803" s="396"/>
      <c r="B803" s="396"/>
      <c r="C803" s="398">
        <f>INT($C$744)+2</f>
        <v>3</v>
      </c>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c r="Z803" s="396"/>
      <c r="AA803" s="396"/>
      <c r="AB803" s="396"/>
      <c r="AC803" s="396"/>
      <c r="AD803" s="396"/>
      <c r="AE803" s="396"/>
      <c r="AF803" s="396"/>
      <c r="AG803" s="396"/>
      <c r="AH803" s="396"/>
      <c r="AI803" s="396"/>
      <c r="AJ803" s="396"/>
      <c r="AK803" s="396"/>
      <c r="AL803" s="396"/>
      <c r="AM803" s="396"/>
      <c r="AN803" s="396"/>
      <c r="AO803" s="396"/>
      <c r="AP803" s="396"/>
      <c r="AQ803" s="396"/>
      <c r="AR803" s="396"/>
      <c r="AS803" s="396"/>
      <c r="AT803" s="396"/>
    </row>
    <row r="804" spans="1:46" hidden="1" outlineLevel="2" x14ac:dyDescent="0.25">
      <c r="A804" s="396"/>
      <c r="B804" s="396"/>
      <c r="C804" s="398">
        <f>INT($C$808)+2</f>
        <v>3</v>
      </c>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c r="AA804" s="396"/>
      <c r="AB804" s="396"/>
      <c r="AC804" s="396"/>
      <c r="AD804" s="396"/>
      <c r="AE804" s="396"/>
      <c r="AF804" s="396"/>
      <c r="AG804" s="396"/>
      <c r="AH804" s="396"/>
      <c r="AI804" s="396"/>
      <c r="AJ804" s="396"/>
      <c r="AK804" s="396"/>
      <c r="AL804" s="396"/>
      <c r="AM804" s="396"/>
      <c r="AN804" s="396"/>
      <c r="AO804" s="396"/>
      <c r="AP804" s="396"/>
      <c r="AQ804" s="396"/>
      <c r="AR804" s="396"/>
      <c r="AS804" s="396"/>
      <c r="AT804" s="396"/>
    </row>
    <row r="805" spans="1:46" ht="5.0999999999999996" customHeight="1" thickBot="1" x14ac:dyDescent="0.3">
      <c r="A805" s="396"/>
      <c r="B805" s="399"/>
      <c r="C805" s="400">
        <f>INT($C$808)+0.005</f>
        <v>1.0049999999999999</v>
      </c>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6"/>
      <c r="AS805" s="396"/>
      <c r="AT805" s="396"/>
    </row>
    <row r="806" spans="1:46" ht="5.0999999999999996" customHeight="1" outlineLevel="1" collapsed="1" x14ac:dyDescent="0.25">
      <c r="A806" s="396"/>
      <c r="B806" s="401" t="s">
        <v>0</v>
      </c>
      <c r="C806" s="402">
        <f>INT($C$808)+1.005</f>
        <v>2.0049999999999999</v>
      </c>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c r="AF806" s="403"/>
      <c r="AG806" s="403"/>
      <c r="AH806" s="403"/>
      <c r="AI806" s="403"/>
      <c r="AJ806" s="403"/>
      <c r="AK806" s="403"/>
      <c r="AL806" s="403"/>
      <c r="AM806" s="403"/>
      <c r="AN806" s="403"/>
      <c r="AO806" s="403"/>
      <c r="AP806" s="403"/>
      <c r="AQ806" s="404"/>
      <c r="AR806" s="396"/>
      <c r="AS806" s="396"/>
      <c r="AT806" s="396"/>
    </row>
    <row r="807" spans="1:46" hidden="1" outlineLevel="4" x14ac:dyDescent="0.25">
      <c r="A807" s="396"/>
      <c r="B807" s="405"/>
      <c r="C807" s="398">
        <f>INT(MAX($C$827:$C$857))+1</f>
        <v>6</v>
      </c>
      <c r="D807" s="406"/>
      <c r="E807" s="406"/>
      <c r="F807" s="406"/>
      <c r="G807" s="406"/>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7"/>
      <c r="AP807" s="406"/>
      <c r="AQ807" s="408"/>
      <c r="AR807" s="396"/>
      <c r="AS807" s="396"/>
      <c r="AT807" s="396"/>
    </row>
    <row r="808" spans="1:46" ht="20.100000000000001" customHeight="1" x14ac:dyDescent="0.25">
      <c r="A808" s="396"/>
      <c r="B808" s="405"/>
      <c r="C808" s="398">
        <v>1.02</v>
      </c>
      <c r="D808" s="409"/>
      <c r="E808" s="473" t="s">
        <v>442</v>
      </c>
      <c r="F808" s="474"/>
      <c r="G808" s="410"/>
      <c r="H808" s="912" t="str">
        <f>COUNTIFS($B$1:$B808, "«")&amp;" Sheep: Young at Foot and Offspring sale times &amp; shearing of sale animals"</f>
        <v>5 Sheep: Young at Foot and Offspring sale times &amp; shearing of sale animals</v>
      </c>
      <c r="I808" s="439"/>
      <c r="J808" s="439"/>
      <c r="K808" s="439"/>
      <c r="L808" s="439"/>
      <c r="M808" s="439"/>
      <c r="N808" s="439"/>
      <c r="O808" s="439"/>
      <c r="P808" s="439"/>
      <c r="Q808" s="439"/>
      <c r="R808" s="439"/>
      <c r="S808" s="439"/>
      <c r="T808" s="439"/>
      <c r="U808" s="439"/>
      <c r="V808" s="439"/>
      <c r="W808" s="439"/>
      <c r="X808" s="439"/>
      <c r="Y808" s="439"/>
      <c r="Z808" s="439"/>
      <c r="AA808" s="567"/>
      <c r="AB808" s="567"/>
      <c r="AC808" s="567"/>
      <c r="AD808" s="439"/>
      <c r="AE808" s="439"/>
      <c r="AF808" s="439"/>
      <c r="AG808" s="439"/>
      <c r="AH808" s="439"/>
      <c r="AI808" s="439"/>
      <c r="AJ808" s="439"/>
      <c r="AK808" s="439"/>
      <c r="AL808" s="439"/>
      <c r="AM808" s="439"/>
      <c r="AN808" s="439"/>
      <c r="AO808" s="439"/>
      <c r="AP808" s="476"/>
      <c r="AQ808" s="408"/>
      <c r="AR808" s="396"/>
      <c r="AS808" s="396"/>
      <c r="AT808" s="396"/>
    </row>
    <row r="809" spans="1:46" ht="37.5" outlineLevel="1" collapsed="1" x14ac:dyDescent="0.25">
      <c r="A809" s="396"/>
      <c r="B809" s="405"/>
      <c r="C809" s="398">
        <f>INT($C$808)+1.02</f>
        <v>2.02</v>
      </c>
      <c r="D809" s="409"/>
      <c r="E809" s="473" t="s">
        <v>444</v>
      </c>
      <c r="F809" s="477">
        <v>1</v>
      </c>
      <c r="G809" s="414"/>
      <c r="H809" s="572" t="s">
        <v>683</v>
      </c>
      <c r="I809" s="416"/>
      <c r="J809" s="416"/>
      <c r="K809" s="416"/>
      <c r="L809" s="416"/>
      <c r="M809" s="416"/>
      <c r="N809" s="416"/>
      <c r="O809" s="416"/>
      <c r="P809" s="416"/>
      <c r="Q809" s="416"/>
      <c r="R809" s="416"/>
      <c r="S809" s="416"/>
      <c r="T809" s="416"/>
      <c r="U809" s="416"/>
      <c r="V809" s="416"/>
      <c r="W809" s="416"/>
      <c r="X809" s="416"/>
      <c r="Y809" s="416"/>
      <c r="Z809" s="416"/>
      <c r="AA809" s="568"/>
      <c r="AB809" s="568"/>
      <c r="AC809" s="568"/>
      <c r="AD809" s="416"/>
      <c r="AE809" s="416"/>
      <c r="AF809" s="416"/>
      <c r="AG809" s="416"/>
      <c r="AH809" s="416"/>
      <c r="AI809" s="416"/>
      <c r="AJ809" s="416"/>
      <c r="AK809" s="416"/>
      <c r="AL809" s="416"/>
      <c r="AM809" s="416"/>
      <c r="AN809" s="416"/>
      <c r="AO809" s="416"/>
      <c r="AP809" s="479"/>
      <c r="AQ809" s="408"/>
      <c r="AR809" s="396"/>
      <c r="AS809" s="396"/>
      <c r="AT809" s="396"/>
    </row>
    <row r="810" spans="1:46" ht="5.0999999999999996" hidden="1" customHeight="1" outlineLevel="2" x14ac:dyDescent="0.25">
      <c r="A810" s="396"/>
      <c r="B810" s="405"/>
      <c r="C810" s="398">
        <f>INT($C$808)+2.005</f>
        <v>3.0049999999999999</v>
      </c>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c r="AN810" s="406"/>
      <c r="AO810" s="406"/>
      <c r="AP810" s="406"/>
      <c r="AQ810" s="408"/>
      <c r="AR810" s="396"/>
      <c r="AS810" s="396"/>
      <c r="AT810" s="396"/>
    </row>
    <row r="811" spans="1:46" hidden="1" outlineLevel="2" x14ac:dyDescent="0.25">
      <c r="A811" s="396"/>
      <c r="B811" s="405"/>
      <c r="C811" s="398">
        <f>INT($C$808)+2</f>
        <v>3</v>
      </c>
      <c r="D811" s="406"/>
      <c r="E811" s="480"/>
      <c r="F811" s="480"/>
      <c r="G811" s="406"/>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06"/>
      <c r="AQ811" s="408"/>
      <c r="AR811" s="396"/>
      <c r="AS811" s="396"/>
      <c r="AT811" s="396"/>
    </row>
    <row r="812" spans="1:46" hidden="1" outlineLevel="2" x14ac:dyDescent="0.25">
      <c r="A812" s="396"/>
      <c r="B812" s="405"/>
      <c r="C812" s="398">
        <f>INT($C$808)+2</f>
        <v>3</v>
      </c>
      <c r="D812" s="406"/>
      <c r="E812" s="480"/>
      <c r="F812" s="480"/>
      <c r="G812" s="406"/>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c r="AN812" s="421"/>
      <c r="AO812" s="421"/>
      <c r="AP812" s="406"/>
      <c r="AQ812" s="408"/>
      <c r="AR812" s="396"/>
      <c r="AS812" s="396"/>
      <c r="AT812" s="396"/>
    </row>
    <row r="813" spans="1:46" ht="30" hidden="1" outlineLevel="2" x14ac:dyDescent="0.25">
      <c r="A813" s="396"/>
      <c r="B813" s="405"/>
      <c r="C813" s="398">
        <f>INT($C$808)+2</f>
        <v>3</v>
      </c>
      <c r="D813" s="406"/>
      <c r="E813" s="480"/>
      <c r="F813" s="480"/>
      <c r="G813" s="406"/>
      <c r="H813" s="421"/>
      <c r="I813" s="421"/>
      <c r="J813" s="421"/>
      <c r="K813" s="481" t="s">
        <v>488</v>
      </c>
      <c r="L813" s="481"/>
      <c r="M813" s="481"/>
      <c r="N813" s="481"/>
      <c r="O813" s="481" t="str">
        <f>K813</f>
        <v>Offspring</v>
      </c>
      <c r="P813" s="481"/>
      <c r="Q813" s="481"/>
      <c r="R813" s="481"/>
      <c r="S813" s="481" t="str">
        <f>O813</f>
        <v>Offspring</v>
      </c>
      <c r="T813" s="481"/>
      <c r="U813" s="481"/>
      <c r="V813" s="481"/>
      <c r="W813" s="421"/>
      <c r="X813" s="421"/>
      <c r="Y813" s="421"/>
      <c r="Z813" s="421"/>
      <c r="AA813" s="421"/>
      <c r="AB813" s="421"/>
      <c r="AC813" s="421"/>
      <c r="AD813" s="421" t="str">
        <f>K813</f>
        <v>Offspring</v>
      </c>
      <c r="AE813" s="421"/>
      <c r="AF813" s="421"/>
      <c r="AG813" s="421"/>
      <c r="AH813" s="421" t="str">
        <f>O813</f>
        <v>Offspring</v>
      </c>
      <c r="AI813" s="421"/>
      <c r="AJ813" s="421"/>
      <c r="AK813" s="421"/>
      <c r="AL813" s="421" t="str">
        <f>S813</f>
        <v>Offspring</v>
      </c>
      <c r="AM813" s="421"/>
      <c r="AN813" s="421"/>
      <c r="AO813" s="421"/>
      <c r="AP813" s="406"/>
      <c r="AQ813" s="408"/>
      <c r="AR813" s="396"/>
      <c r="AS813" s="396"/>
      <c r="AT813" s="396"/>
    </row>
    <row r="814" spans="1:46" hidden="1" outlineLevel="2" x14ac:dyDescent="0.25">
      <c r="A814" s="396"/>
      <c r="B814" s="405"/>
      <c r="C814" s="398">
        <f>INT($C$808)+2</f>
        <v>3</v>
      </c>
      <c r="D814" s="406"/>
      <c r="E814" s="480"/>
      <c r="F814" s="480"/>
      <c r="G814" s="406"/>
      <c r="H814" s="421"/>
      <c r="I814" s="421"/>
      <c r="J814" s="421"/>
      <c r="K814" s="470" t="s">
        <v>555</v>
      </c>
      <c r="L814" s="470" t="s">
        <v>556</v>
      </c>
      <c r="M814" s="470" t="s">
        <v>557</v>
      </c>
      <c r="N814" s="470" t="s">
        <v>558</v>
      </c>
      <c r="O814" s="421" t="str">
        <f>K814</f>
        <v>BBB</v>
      </c>
      <c r="P814" s="421" t="str">
        <f>L814</f>
        <v>BBM</v>
      </c>
      <c r="Q814" s="421" t="str">
        <f>M814</f>
        <v>BBT</v>
      </c>
      <c r="R814" s="421" t="str">
        <f>N814</f>
        <v>BMT</v>
      </c>
      <c r="S814" s="421" t="str">
        <f>O814</f>
        <v>BBB</v>
      </c>
      <c r="T814" s="421" t="str">
        <f>P814</f>
        <v>BBM</v>
      </c>
      <c r="U814" s="421" t="str">
        <f>Q814</f>
        <v>BBT</v>
      </c>
      <c r="V814" s="421" t="str">
        <f>R814</f>
        <v>BMT</v>
      </c>
      <c r="W814" s="421"/>
      <c r="X814" s="421"/>
      <c r="Y814" s="421"/>
      <c r="Z814" s="421"/>
      <c r="AA814" s="421"/>
      <c r="AB814" s="421"/>
      <c r="AC814" s="421"/>
      <c r="AD814" s="421" t="str">
        <f>K814</f>
        <v>BBB</v>
      </c>
      <c r="AE814" s="421" t="str">
        <f>L814</f>
        <v>BBM</v>
      </c>
      <c r="AF814" s="421" t="str">
        <f>M814</f>
        <v>BBT</v>
      </c>
      <c r="AG814" s="421" t="str">
        <f>N814</f>
        <v>BMT</v>
      </c>
      <c r="AH814" s="421" t="str">
        <f>O814</f>
        <v>BBB</v>
      </c>
      <c r="AI814" s="421" t="str">
        <f>P814</f>
        <v>BBM</v>
      </c>
      <c r="AJ814" s="421" t="str">
        <f>Q814</f>
        <v>BBT</v>
      </c>
      <c r="AK814" s="421" t="str">
        <f>R814</f>
        <v>BMT</v>
      </c>
      <c r="AL814" s="421" t="str">
        <f>S814</f>
        <v>BBB</v>
      </c>
      <c r="AM814" s="421" t="str">
        <f>T814</f>
        <v>BBM</v>
      </c>
      <c r="AN814" s="421" t="str">
        <f>U814</f>
        <v>BBT</v>
      </c>
      <c r="AO814" s="421" t="str">
        <f>V814</f>
        <v>BMT</v>
      </c>
      <c r="AP814" s="406"/>
      <c r="AQ814" s="408"/>
      <c r="AR814" s="396"/>
      <c r="AS814" s="396"/>
      <c r="AT814" s="396"/>
    </row>
    <row r="815" spans="1:46" ht="11.65" hidden="1" customHeight="1" outlineLevel="2" collapsed="1" x14ac:dyDescent="0.25">
      <c r="A815" s="396"/>
      <c r="B815" s="405" t="s">
        <v>448</v>
      </c>
      <c r="C815" s="398">
        <f>INT($C$808)+2.01</f>
        <v>3.01</v>
      </c>
      <c r="D815" s="406"/>
      <c r="E815" s="406"/>
      <c r="F815" s="406"/>
      <c r="G815" s="406"/>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c r="AN815" s="421"/>
      <c r="AO815" s="421"/>
      <c r="AP815" s="406"/>
      <c r="AQ815" s="408"/>
      <c r="AR815" s="396"/>
      <c r="AS815" s="396"/>
      <c r="AT815" s="396"/>
    </row>
    <row r="816" spans="1:46" hidden="1" outlineLevel="4" x14ac:dyDescent="0.25">
      <c r="A816" s="396"/>
      <c r="B816" s="405"/>
      <c r="C816" s="398">
        <f>INT(MAX($C$827:$C$857))+1</f>
        <v>6</v>
      </c>
      <c r="D816" s="423"/>
      <c r="E816" s="480"/>
      <c r="F816" s="480"/>
      <c r="G816" s="423"/>
      <c r="H816" s="480"/>
      <c r="I816" s="480"/>
      <c r="J816" s="480"/>
      <c r="K816" s="480"/>
      <c r="L816" s="480"/>
      <c r="M816" s="480"/>
      <c r="N816" s="480"/>
      <c r="O816" s="480"/>
      <c r="P816" s="480"/>
      <c r="Q816" s="480"/>
      <c r="R816" s="480"/>
      <c r="S816" s="480"/>
      <c r="T816" s="480"/>
      <c r="U816" s="480"/>
      <c r="V816" s="480"/>
      <c r="W816" s="480"/>
      <c r="X816" s="480"/>
      <c r="Y816" s="480"/>
      <c r="Z816" s="480"/>
      <c r="AA816" s="480"/>
      <c r="AB816" s="480"/>
      <c r="AC816" s="480"/>
      <c r="AD816" s="480"/>
      <c r="AE816" s="480"/>
      <c r="AF816" s="480"/>
      <c r="AG816" s="480"/>
      <c r="AH816" s="480"/>
      <c r="AI816" s="480"/>
      <c r="AJ816" s="480"/>
      <c r="AK816" s="480"/>
      <c r="AL816" s="480"/>
      <c r="AM816" s="480"/>
      <c r="AN816" s="480"/>
      <c r="AO816" s="480"/>
      <c r="AP816" s="423"/>
      <c r="AQ816" s="408"/>
      <c r="AR816" s="396"/>
      <c r="AS816" s="396"/>
      <c r="AT816" s="396"/>
    </row>
    <row r="817" spans="1:46" hidden="1" outlineLevel="4" x14ac:dyDescent="0.25">
      <c r="A817" s="396"/>
      <c r="B817" s="405" t="s">
        <v>449</v>
      </c>
      <c r="C817" s="398">
        <f>INT(MAX($C$827:$C$857))+1</f>
        <v>6</v>
      </c>
      <c r="D817" s="423" t="s">
        <v>450</v>
      </c>
      <c r="E817" s="480"/>
      <c r="F817" s="480"/>
      <c r="G817" s="423"/>
      <c r="H817" s="480"/>
      <c r="I817" s="480"/>
      <c r="J817" s="480"/>
      <c r="K817" s="480"/>
      <c r="L817" s="480"/>
      <c r="M817" s="480"/>
      <c r="N817" s="480"/>
      <c r="O817" s="480"/>
      <c r="P817" s="480"/>
      <c r="Q817" s="480"/>
      <c r="R817" s="480"/>
      <c r="S817" s="480"/>
      <c r="T817" s="480"/>
      <c r="U817" s="480"/>
      <c r="V817" s="480"/>
      <c r="W817" s="480"/>
      <c r="X817" s="480"/>
      <c r="Y817" s="480"/>
      <c r="Z817" s="480"/>
      <c r="AA817" s="480"/>
      <c r="AB817" s="480"/>
      <c r="AC817" s="480"/>
      <c r="AD817" s="480"/>
      <c r="AE817" s="480"/>
      <c r="AF817" s="480"/>
      <c r="AG817" s="480"/>
      <c r="AH817" s="480"/>
      <c r="AI817" s="480"/>
      <c r="AJ817" s="480"/>
      <c r="AK817" s="480"/>
      <c r="AL817" s="480"/>
      <c r="AM817" s="480"/>
      <c r="AN817" s="480"/>
      <c r="AO817" s="480"/>
      <c r="AP817" s="423"/>
      <c r="AQ817" s="408"/>
      <c r="AR817" s="396"/>
      <c r="AS817" s="396"/>
      <c r="AT817" s="396"/>
    </row>
    <row r="818" spans="1:46" outlineLevel="1" collapsed="1" x14ac:dyDescent="0.25">
      <c r="A818" s="396"/>
      <c r="B818" s="405"/>
      <c r="C818" s="398">
        <f>INT($C$808)+1</f>
        <v>2</v>
      </c>
      <c r="D818" s="423"/>
      <c r="E818" s="480"/>
      <c r="F818" s="480"/>
      <c r="G818" s="423"/>
      <c r="H818" s="483" t="s">
        <v>684</v>
      </c>
      <c r="I818" s="441"/>
      <c r="J818" s="411"/>
      <c r="K818" s="411"/>
      <c r="L818" s="411"/>
      <c r="M818" s="411"/>
      <c r="N818" s="411"/>
      <c r="O818" s="411"/>
      <c r="P818" s="411"/>
      <c r="Q818" s="411"/>
      <c r="R818" s="411"/>
      <c r="S818" s="411"/>
      <c r="T818" s="411"/>
      <c r="U818" s="411"/>
      <c r="V818" s="411"/>
      <c r="W818" s="411"/>
      <c r="X818" s="411"/>
      <c r="Y818" s="472"/>
      <c r="Z818" s="472"/>
      <c r="AA818" s="472"/>
      <c r="AB818" s="472"/>
      <c r="AC818" s="472"/>
      <c r="AD818" s="472"/>
      <c r="AE818" s="472"/>
      <c r="AF818" s="472"/>
      <c r="AG818" s="472"/>
      <c r="AH818" s="472"/>
      <c r="AI818" s="472"/>
      <c r="AJ818" s="472"/>
      <c r="AK818" s="472"/>
      <c r="AL818" s="472"/>
      <c r="AM818" s="472"/>
      <c r="AN818" s="472"/>
      <c r="AO818" s="472"/>
      <c r="AP818" s="423"/>
      <c r="AQ818" s="408"/>
      <c r="AR818" s="396"/>
      <c r="AS818" s="396"/>
      <c r="AT818" s="396"/>
    </row>
    <row r="819" spans="1:46" ht="5.0999999999999996" hidden="1" customHeight="1" outlineLevel="3" x14ac:dyDescent="0.25">
      <c r="A819" s="396"/>
      <c r="B819" s="405"/>
      <c r="C819" s="398">
        <f>INT($C$808)+3.005</f>
        <v>4.0049999999999999</v>
      </c>
      <c r="D819" s="423" t="s">
        <v>451</v>
      </c>
      <c r="E819" s="423"/>
      <c r="F819" s="423"/>
      <c r="G819" s="423"/>
      <c r="H819" s="484"/>
      <c r="I819" s="484"/>
      <c r="J819" s="484"/>
      <c r="K819" s="484"/>
      <c r="L819" s="484"/>
      <c r="M819" s="484"/>
      <c r="N819" s="484"/>
      <c r="O819" s="484"/>
      <c r="P819" s="484"/>
      <c r="Q819" s="484"/>
      <c r="R819" s="484"/>
      <c r="S819" s="484"/>
      <c r="T819" s="484"/>
      <c r="U819" s="484"/>
      <c r="V819" s="484"/>
      <c r="W819" s="484"/>
      <c r="X819" s="484"/>
      <c r="Y819" s="484"/>
      <c r="Z819" s="484"/>
      <c r="AA819" s="484"/>
      <c r="AB819" s="425"/>
      <c r="AC819" s="425"/>
      <c r="AD819" s="425"/>
      <c r="AE819" s="425"/>
      <c r="AF819" s="425"/>
      <c r="AG819" s="425"/>
      <c r="AH819" s="425"/>
      <c r="AI819" s="425"/>
      <c r="AJ819" s="425"/>
      <c r="AK819" s="425"/>
      <c r="AL819" s="425"/>
      <c r="AM819" s="425"/>
      <c r="AN819" s="425"/>
      <c r="AO819" s="425"/>
      <c r="AP819" s="423"/>
      <c r="AQ819" s="408"/>
      <c r="AR819" s="396"/>
      <c r="AS819" s="396"/>
      <c r="AT819" s="396"/>
    </row>
    <row r="820" spans="1:46" hidden="1" outlineLevel="2" x14ac:dyDescent="0.25">
      <c r="A820" s="396"/>
      <c r="B820" s="405"/>
      <c r="C820" s="398">
        <f>INT($C$808)+2</f>
        <v>3</v>
      </c>
      <c r="D820" s="423"/>
      <c r="E820" s="480"/>
      <c r="F820" s="480"/>
      <c r="G820" s="423"/>
      <c r="H820" s="428"/>
      <c r="I820" s="428"/>
      <c r="J820" s="428"/>
      <c r="K820" s="444"/>
      <c r="L820" s="431">
        <v>3</v>
      </c>
      <c r="M820" s="428"/>
      <c r="N820" s="428"/>
      <c r="O820" s="428"/>
      <c r="P820" s="428"/>
      <c r="Q820" s="428"/>
      <c r="R820" s="428"/>
      <c r="S820" s="428"/>
      <c r="T820" s="428"/>
      <c r="U820" s="428"/>
      <c r="V820" s="428"/>
      <c r="W820" s="428"/>
      <c r="X820" s="428"/>
      <c r="Y820" s="428"/>
      <c r="Z820" s="428"/>
      <c r="AA820" s="428"/>
      <c r="AB820" s="428"/>
      <c r="AC820" s="428"/>
      <c r="AD820" s="573" t="s">
        <v>685</v>
      </c>
      <c r="AE820" s="428"/>
      <c r="AF820" s="428"/>
      <c r="AG820" s="428"/>
      <c r="AH820" s="428"/>
      <c r="AI820" s="428"/>
      <c r="AJ820" s="428"/>
      <c r="AK820" s="428"/>
      <c r="AL820" s="428"/>
      <c r="AM820" s="428"/>
      <c r="AN820" s="428"/>
      <c r="AO820" s="428"/>
      <c r="AP820" s="423"/>
      <c r="AQ820" s="408"/>
      <c r="AR820" s="396"/>
      <c r="AS820" s="396"/>
      <c r="AT820" s="396"/>
    </row>
    <row r="821" spans="1:46" ht="15" hidden="1" customHeight="1" outlineLevel="2" collapsed="1" x14ac:dyDescent="0.25">
      <c r="A821" s="396"/>
      <c r="B821" s="405"/>
      <c r="C821" s="398">
        <f>INT($C$808)+2</f>
        <v>3</v>
      </c>
      <c r="D821" s="423"/>
      <c r="E821" s="480"/>
      <c r="F821" s="480"/>
      <c r="G821" s="423"/>
      <c r="H821" s="539"/>
      <c r="I821" s="574" t="s">
        <v>686</v>
      </c>
      <c r="J821" s="539" t="s">
        <v>687</v>
      </c>
      <c r="K821" s="497"/>
      <c r="L821" s="497"/>
      <c r="M821" s="497"/>
      <c r="N821" s="497"/>
      <c r="O821" s="497"/>
      <c r="P821" s="497"/>
      <c r="Q821" s="497"/>
      <c r="R821" s="497"/>
      <c r="S821" s="497"/>
      <c r="T821" s="497"/>
      <c r="U821" s="497"/>
      <c r="V821" s="497"/>
      <c r="W821" s="428"/>
      <c r="X821" s="428"/>
      <c r="Y821" s="428"/>
      <c r="Z821" s="428"/>
      <c r="AA821" s="428"/>
      <c r="AB821" s="428"/>
      <c r="AC821" s="428"/>
      <c r="AD821" s="450" t="s">
        <v>688</v>
      </c>
      <c r="AE821" s="450"/>
      <c r="AF821" s="450"/>
      <c r="AG821" s="450"/>
      <c r="AH821" s="450" t="s">
        <v>689</v>
      </c>
      <c r="AI821" s="450"/>
      <c r="AJ821" s="450"/>
      <c r="AK821" s="450"/>
      <c r="AL821" s="450" t="s">
        <v>690</v>
      </c>
      <c r="AM821" s="450"/>
      <c r="AN821" s="450"/>
      <c r="AO821" s="450"/>
      <c r="AP821" s="423"/>
      <c r="AQ821" s="408"/>
      <c r="AR821" s="396"/>
      <c r="AS821" s="396"/>
      <c r="AT821" s="396"/>
    </row>
    <row r="822" spans="1:46" hidden="1" outlineLevel="4" x14ac:dyDescent="0.25">
      <c r="A822" s="396"/>
      <c r="B822" s="405"/>
      <c r="C822" s="398">
        <f>INT($C$808)+4</f>
        <v>5</v>
      </c>
      <c r="D822" s="423"/>
      <c r="E822" s="480"/>
      <c r="F822" s="480"/>
      <c r="G822" s="423"/>
      <c r="H822" s="575"/>
      <c r="I822" s="576">
        <v>0</v>
      </c>
      <c r="J822" s="576" t="s">
        <v>691</v>
      </c>
      <c r="K822" s="428"/>
      <c r="L822" s="428"/>
      <c r="M822" s="428"/>
      <c r="N822" s="428"/>
      <c r="O822" s="428"/>
      <c r="P822" s="428"/>
      <c r="Q822" s="428"/>
      <c r="R822" s="428"/>
      <c r="S822" s="428"/>
      <c r="T822" s="428"/>
      <c r="U822" s="428"/>
      <c r="V822" s="428"/>
      <c r="W822" s="428"/>
      <c r="X822" s="428"/>
      <c r="Y822" s="428"/>
      <c r="Z822" s="428"/>
      <c r="AA822" s="428"/>
      <c r="AB822" s="428"/>
      <c r="AC822" s="428"/>
      <c r="AD822" s="577">
        <f t="shared" ref="AD822:AH824" si="336">K822</f>
        <v>0</v>
      </c>
      <c r="AE822" s="577">
        <f t="shared" si="336"/>
        <v>0</v>
      </c>
      <c r="AF822" s="577">
        <f t="shared" si="336"/>
        <v>0</v>
      </c>
      <c r="AG822" s="577">
        <f t="shared" si="336"/>
        <v>0</v>
      </c>
      <c r="AH822" s="577">
        <f t="shared" si="336"/>
        <v>0</v>
      </c>
      <c r="AI822" s="577">
        <f t="shared" ref="AI822:AO824" si="337">P822</f>
        <v>0</v>
      </c>
      <c r="AJ822" s="577">
        <f t="shared" si="337"/>
        <v>0</v>
      </c>
      <c r="AK822" s="577">
        <f t="shared" si="337"/>
        <v>0</v>
      </c>
      <c r="AL822" s="577">
        <f t="shared" si="337"/>
        <v>0</v>
      </c>
      <c r="AM822" s="577">
        <f t="shared" si="337"/>
        <v>0</v>
      </c>
      <c r="AN822" s="577">
        <f t="shared" si="337"/>
        <v>0</v>
      </c>
      <c r="AO822" s="577">
        <f t="shared" si="337"/>
        <v>0</v>
      </c>
      <c r="AP822" s="423"/>
      <c r="AQ822" s="408"/>
      <c r="AR822" s="396"/>
      <c r="AS822" s="396"/>
      <c r="AT822" s="396"/>
    </row>
    <row r="823" spans="1:46" hidden="1" outlineLevel="4" x14ac:dyDescent="0.25">
      <c r="A823" s="396"/>
      <c r="B823" s="405"/>
      <c r="C823" s="398">
        <f>INT($C$808)+4</f>
        <v>5</v>
      </c>
      <c r="D823" s="423"/>
      <c r="E823" s="480"/>
      <c r="F823" s="480"/>
      <c r="G823" s="423"/>
      <c r="H823" s="444"/>
      <c r="I823" s="450">
        <v>1</v>
      </c>
      <c r="J823" s="444" t="s">
        <v>692</v>
      </c>
      <c r="K823" s="428"/>
      <c r="L823" s="428"/>
      <c r="M823" s="428"/>
      <c r="N823" s="428"/>
      <c r="O823" s="428"/>
      <c r="P823" s="428"/>
      <c r="Q823" s="428"/>
      <c r="R823" s="428"/>
      <c r="S823" s="428"/>
      <c r="T823" s="428"/>
      <c r="U823" s="428"/>
      <c r="V823" s="428"/>
      <c r="W823" s="428"/>
      <c r="X823" s="428"/>
      <c r="Y823" s="428"/>
      <c r="Z823" s="428"/>
      <c r="AA823" s="428"/>
      <c r="AB823" s="428"/>
      <c r="AC823" s="428"/>
      <c r="AD823" s="577">
        <f t="shared" si="336"/>
        <v>0</v>
      </c>
      <c r="AE823" s="577">
        <f t="shared" si="336"/>
        <v>0</v>
      </c>
      <c r="AF823" s="577">
        <f t="shared" si="336"/>
        <v>0</v>
      </c>
      <c r="AG823" s="577">
        <f t="shared" si="336"/>
        <v>0</v>
      </c>
      <c r="AH823" s="577">
        <f t="shared" si="336"/>
        <v>0</v>
      </c>
      <c r="AI823" s="577">
        <f t="shared" si="337"/>
        <v>0</v>
      </c>
      <c r="AJ823" s="577">
        <f t="shared" si="337"/>
        <v>0</v>
      </c>
      <c r="AK823" s="577">
        <f t="shared" si="337"/>
        <v>0</v>
      </c>
      <c r="AL823" s="577">
        <f t="shared" si="337"/>
        <v>0</v>
      </c>
      <c r="AM823" s="577">
        <f t="shared" si="337"/>
        <v>0</v>
      </c>
      <c r="AN823" s="577">
        <f t="shared" si="337"/>
        <v>0</v>
      </c>
      <c r="AO823" s="577">
        <f t="shared" si="337"/>
        <v>0</v>
      </c>
      <c r="AP823" s="423"/>
      <c r="AQ823" s="408"/>
      <c r="AR823" s="396"/>
      <c r="AS823" s="396"/>
      <c r="AT823" s="396"/>
    </row>
    <row r="824" spans="1:46" hidden="1" outlineLevel="4" x14ac:dyDescent="0.25">
      <c r="A824" s="396"/>
      <c r="B824" s="405"/>
      <c r="C824" s="398">
        <f>INT($C$808)+4</f>
        <v>5</v>
      </c>
      <c r="D824" s="423"/>
      <c r="E824" s="480"/>
      <c r="F824" s="480"/>
      <c r="G824" s="423"/>
      <c r="H824" s="444"/>
      <c r="I824" s="450">
        <v>2</v>
      </c>
      <c r="J824" s="444" t="s">
        <v>693</v>
      </c>
      <c r="K824" s="428"/>
      <c r="L824" s="428"/>
      <c r="M824" s="428"/>
      <c r="N824" s="428"/>
      <c r="O824" s="428"/>
      <c r="P824" s="428"/>
      <c r="Q824" s="428"/>
      <c r="R824" s="428"/>
      <c r="S824" s="428"/>
      <c r="T824" s="428"/>
      <c r="U824" s="428"/>
      <c r="V824" s="428"/>
      <c r="W824" s="428"/>
      <c r="X824" s="428"/>
      <c r="Y824" s="428"/>
      <c r="Z824" s="428"/>
      <c r="AA824" s="428"/>
      <c r="AB824" s="428"/>
      <c r="AC824" s="428"/>
      <c r="AD824" s="577">
        <f t="shared" si="336"/>
        <v>0</v>
      </c>
      <c r="AE824" s="577">
        <f t="shared" si="336"/>
        <v>0</v>
      </c>
      <c r="AF824" s="577">
        <f t="shared" si="336"/>
        <v>0</v>
      </c>
      <c r="AG824" s="577">
        <f t="shared" si="336"/>
        <v>0</v>
      </c>
      <c r="AH824" s="577">
        <f t="shared" si="336"/>
        <v>0</v>
      </c>
      <c r="AI824" s="577">
        <f t="shared" si="337"/>
        <v>0</v>
      </c>
      <c r="AJ824" s="577">
        <f t="shared" si="337"/>
        <v>0</v>
      </c>
      <c r="AK824" s="577">
        <f t="shared" si="337"/>
        <v>0</v>
      </c>
      <c r="AL824" s="577">
        <f t="shared" si="337"/>
        <v>0</v>
      </c>
      <c r="AM824" s="577">
        <f t="shared" si="337"/>
        <v>0</v>
      </c>
      <c r="AN824" s="577">
        <f t="shared" si="337"/>
        <v>0</v>
      </c>
      <c r="AO824" s="577">
        <f t="shared" si="337"/>
        <v>0</v>
      </c>
      <c r="AP824" s="423"/>
      <c r="AQ824" s="408"/>
      <c r="AR824" s="396"/>
      <c r="AS824" s="396"/>
      <c r="AT824" s="396"/>
    </row>
    <row r="825" spans="1:46" ht="5.0999999999999996" hidden="1" customHeight="1" outlineLevel="2" x14ac:dyDescent="0.25">
      <c r="A825" s="396"/>
      <c r="B825" s="405"/>
      <c r="C825" s="398">
        <f>INT($C$808)+2.005</f>
        <v>3.0049999999999999</v>
      </c>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c r="AF825" s="423"/>
      <c r="AG825" s="423"/>
      <c r="AH825" s="423"/>
      <c r="AI825" s="423"/>
      <c r="AJ825" s="423"/>
      <c r="AK825" s="423"/>
      <c r="AL825" s="423"/>
      <c r="AM825" s="423"/>
      <c r="AN825" s="423"/>
      <c r="AO825" s="423"/>
      <c r="AP825" s="423" t="s">
        <v>455</v>
      </c>
      <c r="AQ825" s="408"/>
      <c r="AR825" s="396"/>
      <c r="AS825" s="396"/>
      <c r="AT825" s="396"/>
    </row>
    <row r="826" spans="1:46" outlineLevel="1" collapsed="1" x14ac:dyDescent="0.25">
      <c r="A826" s="396"/>
      <c r="B826" s="405"/>
      <c r="C826" s="398">
        <f>INT($C$808)+1</f>
        <v>2</v>
      </c>
      <c r="D826" s="423"/>
      <c r="E826" s="480"/>
      <c r="F826" s="480"/>
      <c r="G826" s="423"/>
      <c r="H826" s="483" t="s">
        <v>694</v>
      </c>
      <c r="I826" s="441"/>
      <c r="J826" s="411"/>
      <c r="K826" s="411"/>
      <c r="L826" s="411"/>
      <c r="M826" s="411"/>
      <c r="N826" s="411"/>
      <c r="O826" s="411"/>
      <c r="P826" s="411"/>
      <c r="Q826" s="411"/>
      <c r="R826" s="411"/>
      <c r="S826" s="411"/>
      <c r="T826" s="411"/>
      <c r="U826" s="411"/>
      <c r="V826" s="411"/>
      <c r="W826" s="411"/>
      <c r="X826" s="411"/>
      <c r="Y826" s="472"/>
      <c r="Z826" s="472"/>
      <c r="AA826" s="472"/>
      <c r="AB826" s="472"/>
      <c r="AC826" s="472"/>
      <c r="AD826" s="472"/>
      <c r="AE826" s="472"/>
      <c r="AF826" s="472"/>
      <c r="AG826" s="472"/>
      <c r="AH826" s="472"/>
      <c r="AI826" s="472"/>
      <c r="AJ826" s="472"/>
      <c r="AK826" s="472"/>
      <c r="AL826" s="472"/>
      <c r="AM826" s="472"/>
      <c r="AN826" s="472"/>
      <c r="AO826" s="472"/>
      <c r="AP826" s="423"/>
      <c r="AQ826" s="408"/>
      <c r="AR826" s="396"/>
      <c r="AS826" s="396"/>
      <c r="AT826" s="396"/>
    </row>
    <row r="827" spans="1:46" ht="5.0999999999999996" hidden="1" customHeight="1" outlineLevel="3" x14ac:dyDescent="0.25">
      <c r="A827" s="396"/>
      <c r="B827" s="405"/>
      <c r="C827" s="398">
        <f>INT($C$808)+3.005</f>
        <v>4.0049999999999999</v>
      </c>
      <c r="D827" s="423" t="s">
        <v>451</v>
      </c>
      <c r="E827" s="423"/>
      <c r="F827" s="423"/>
      <c r="G827" s="423"/>
      <c r="H827" s="484"/>
      <c r="I827" s="484"/>
      <c r="J827" s="484"/>
      <c r="K827" s="484"/>
      <c r="L827" s="484"/>
      <c r="M827" s="484"/>
      <c r="N827" s="484"/>
      <c r="O827" s="484"/>
      <c r="P827" s="484"/>
      <c r="Q827" s="484"/>
      <c r="R827" s="484"/>
      <c r="S827" s="484"/>
      <c r="T827" s="484"/>
      <c r="U827" s="484"/>
      <c r="V827" s="484"/>
      <c r="W827" s="484"/>
      <c r="X827" s="484"/>
      <c r="Y827" s="484"/>
      <c r="Z827" s="484"/>
      <c r="AA827" s="484"/>
      <c r="AB827" s="425"/>
      <c r="AC827" s="425"/>
      <c r="AD827" s="425"/>
      <c r="AE827" s="425"/>
      <c r="AF827" s="425"/>
      <c r="AG827" s="425"/>
      <c r="AH827" s="425"/>
      <c r="AI827" s="425"/>
      <c r="AJ827" s="425"/>
      <c r="AK827" s="425"/>
      <c r="AL827" s="425"/>
      <c r="AM827" s="425"/>
      <c r="AN827" s="425"/>
      <c r="AO827" s="425"/>
      <c r="AP827" s="423"/>
      <c r="AQ827" s="408"/>
      <c r="AR827" s="396"/>
      <c r="AS827" s="396"/>
      <c r="AT827" s="396"/>
    </row>
    <row r="828" spans="1:46" hidden="1" outlineLevel="2" x14ac:dyDescent="0.25">
      <c r="A828" s="396"/>
      <c r="B828" s="405"/>
      <c r="C828" s="398">
        <f>INT($C$808)+2</f>
        <v>3</v>
      </c>
      <c r="D828" s="423"/>
      <c r="E828" s="480"/>
      <c r="F828" s="480"/>
      <c r="G828" s="423"/>
      <c r="H828" s="428"/>
      <c r="I828" s="428"/>
      <c r="J828" s="428"/>
      <c r="K828" s="444">
        <f>i_s_len</f>
        <v>8</v>
      </c>
      <c r="L828" s="431">
        <v>3</v>
      </c>
      <c r="M828" s="428"/>
      <c r="N828" s="429" t="s">
        <v>695</v>
      </c>
      <c r="O828" s="428"/>
      <c r="P828" s="428"/>
      <c r="Q828" s="428"/>
      <c r="R828" s="428"/>
      <c r="S828" s="428"/>
      <c r="T828" s="428"/>
      <c r="U828" s="428"/>
      <c r="V828" s="428"/>
      <c r="W828" s="428"/>
      <c r="X828" s="428"/>
      <c r="Y828" s="428"/>
      <c r="Z828" s="428"/>
      <c r="AA828" s="428"/>
      <c r="AB828" s="428"/>
      <c r="AC828" s="428"/>
      <c r="AD828" s="573" t="s">
        <v>685</v>
      </c>
      <c r="AE828" s="428"/>
      <c r="AF828" s="428"/>
      <c r="AG828" s="428"/>
      <c r="AH828" s="428"/>
      <c r="AI828" s="428"/>
      <c r="AJ828" s="428"/>
      <c r="AK828" s="428"/>
      <c r="AL828" s="428"/>
      <c r="AM828" s="428"/>
      <c r="AN828" s="428"/>
      <c r="AO828" s="428"/>
      <c r="AP828" s="423"/>
      <c r="AQ828" s="408"/>
      <c r="AR828" s="396"/>
      <c r="AS828" s="396"/>
      <c r="AT828" s="396"/>
    </row>
    <row r="829" spans="1:46" ht="15" hidden="1" customHeight="1" outlineLevel="2" collapsed="1" x14ac:dyDescent="0.25">
      <c r="A829" s="396"/>
      <c r="B829" s="405"/>
      <c r="C829" s="398">
        <f>INT($C$808)+2</f>
        <v>3</v>
      </c>
      <c r="D829" s="423"/>
      <c r="E829" s="480"/>
      <c r="F829" s="480"/>
      <c r="G829" s="423"/>
      <c r="H829" s="539" t="s">
        <v>696</v>
      </c>
      <c r="I829" s="539" t="s">
        <v>686</v>
      </c>
      <c r="J829" s="539" t="s">
        <v>687</v>
      </c>
      <c r="K829" s="497" t="s">
        <v>697</v>
      </c>
      <c r="L829" s="497"/>
      <c r="M829" s="497"/>
      <c r="N829" s="497"/>
      <c r="O829" s="497" t="s">
        <v>698</v>
      </c>
      <c r="P829" s="497"/>
      <c r="Q829" s="497"/>
      <c r="R829" s="497"/>
      <c r="S829" s="497" t="s">
        <v>699</v>
      </c>
      <c r="T829" s="497"/>
      <c r="U829" s="497"/>
      <c r="V829" s="497"/>
      <c r="W829" s="428"/>
      <c r="X829" s="428"/>
      <c r="Y829" s="428"/>
      <c r="Z829" s="428"/>
      <c r="AA829" s="428"/>
      <c r="AB829" s="428"/>
      <c r="AC829" s="428"/>
      <c r="AD829" s="578" t="s">
        <v>688</v>
      </c>
      <c r="AE829" s="578"/>
      <c r="AF829" s="578"/>
      <c r="AG829" s="578"/>
      <c r="AH829" s="578" t="s">
        <v>689</v>
      </c>
      <c r="AI829" s="578"/>
      <c r="AJ829" s="578"/>
      <c r="AK829" s="578"/>
      <c r="AL829" s="578" t="s">
        <v>690</v>
      </c>
      <c r="AM829" s="578"/>
      <c r="AN829" s="578"/>
      <c r="AO829" s="578"/>
      <c r="AP829" s="423"/>
      <c r="AQ829" s="408"/>
      <c r="AR829" s="396"/>
      <c r="AS829" s="396"/>
      <c r="AT829" s="396"/>
    </row>
    <row r="830" spans="1:46" hidden="1" outlineLevel="4" x14ac:dyDescent="0.25">
      <c r="A830" s="396"/>
      <c r="B830" s="405"/>
      <c r="C830" s="398">
        <f t="shared" ref="C830:C838" si="338">INT($C$808)+4</f>
        <v>5</v>
      </c>
      <c r="D830" s="423"/>
      <c r="E830" s="480"/>
      <c r="F830" s="480"/>
      <c r="G830" s="423"/>
      <c r="H830" s="575" t="s">
        <v>700</v>
      </c>
      <c r="I830" s="576">
        <v>0</v>
      </c>
      <c r="J830" s="576" t="s">
        <v>701</v>
      </c>
      <c r="K830" s="579"/>
      <c r="L830" s="579"/>
      <c r="M830" s="579"/>
      <c r="N830" s="579"/>
      <c r="O830" s="580"/>
      <c r="P830" s="580"/>
      <c r="Q830" s="580"/>
      <c r="R830" s="580"/>
      <c r="S830" s="580"/>
      <c r="T830" s="580"/>
      <c r="U830" s="580"/>
      <c r="V830" s="580"/>
      <c r="W830" s="428" t="s">
        <v>1150</v>
      </c>
      <c r="X830" s="428"/>
      <c r="Y830" s="428"/>
      <c r="Z830" s="428"/>
      <c r="AA830" s="428"/>
      <c r="AB830" s="428"/>
      <c r="AC830" s="428"/>
      <c r="AD830" s="581">
        <f t="shared" ref="AD830:AD838" si="339">IF(K830="",3650,K830)</f>
        <v>3650</v>
      </c>
      <c r="AE830" s="581">
        <f t="shared" ref="AE830:AE838" si="340">IF(L830="",3650,L830)</f>
        <v>3650</v>
      </c>
      <c r="AF830" s="581">
        <f t="shared" ref="AF830:AF838" si="341">IF(M830="",3650,M830)</f>
        <v>3650</v>
      </c>
      <c r="AG830" s="581">
        <f t="shared" ref="AG830:AG838" si="342">IF(N830="",3650,N830)</f>
        <v>3650</v>
      </c>
      <c r="AH830" s="581">
        <f t="shared" ref="AH830:AH856" si="343">IF(O830="",1000,O830)</f>
        <v>1000</v>
      </c>
      <c r="AI830" s="581">
        <f t="shared" ref="AI830:AI856" si="344">IF(P830="",1000,P830)</f>
        <v>1000</v>
      </c>
      <c r="AJ830" s="581">
        <f t="shared" ref="AJ830:AJ856" si="345">IF(Q830="",1000,Q830)</f>
        <v>1000</v>
      </c>
      <c r="AK830" s="581">
        <f t="shared" ref="AK830:AK856" si="346">IF(R830="",1000,R830)</f>
        <v>1000</v>
      </c>
      <c r="AL830" s="581">
        <f t="shared" ref="AL830:AL856" si="347">S830</f>
        <v>0</v>
      </c>
      <c r="AM830" s="581">
        <f t="shared" ref="AM830:AM856" si="348">T830</f>
        <v>0</v>
      </c>
      <c r="AN830" s="581">
        <f t="shared" ref="AN830:AN856" si="349">U830</f>
        <v>0</v>
      </c>
      <c r="AO830" s="581">
        <f t="shared" ref="AO830:AO856" si="350">V830</f>
        <v>0</v>
      </c>
      <c r="AP830" s="423"/>
      <c r="AQ830" s="408"/>
      <c r="AR830" s="396"/>
      <c r="AS830" s="396"/>
      <c r="AT830" s="396"/>
    </row>
    <row r="831" spans="1:46" hidden="1" outlineLevel="4" x14ac:dyDescent="0.25">
      <c r="A831" s="396"/>
      <c r="B831" s="405"/>
      <c r="C831" s="398">
        <f t="shared" si="338"/>
        <v>5</v>
      </c>
      <c r="D831" s="423"/>
      <c r="E831" s="480"/>
      <c r="F831" s="480"/>
      <c r="G831" s="423"/>
      <c r="H831" s="444" t="s">
        <v>702</v>
      </c>
      <c r="I831" s="450"/>
      <c r="J831" s="444" t="s">
        <v>703</v>
      </c>
      <c r="K831" s="582"/>
      <c r="L831" s="582"/>
      <c r="M831" s="582"/>
      <c r="N831" s="582"/>
      <c r="O831" s="569"/>
      <c r="P831" s="569"/>
      <c r="Q831" s="569"/>
      <c r="R831" s="569"/>
      <c r="S831" s="569"/>
      <c r="T831" s="569"/>
      <c r="U831" s="569"/>
      <c r="V831" s="569"/>
      <c r="W831" s="428"/>
      <c r="X831" s="428"/>
      <c r="Y831" s="428"/>
      <c r="Z831" s="428"/>
      <c r="AA831" s="428"/>
      <c r="AB831" s="428"/>
      <c r="AC831" s="428"/>
      <c r="AD831" s="577">
        <f t="shared" si="339"/>
        <v>3650</v>
      </c>
      <c r="AE831" s="577">
        <f t="shared" si="340"/>
        <v>3650</v>
      </c>
      <c r="AF831" s="577">
        <f t="shared" si="341"/>
        <v>3650</v>
      </c>
      <c r="AG831" s="577">
        <f t="shared" si="342"/>
        <v>3650</v>
      </c>
      <c r="AH831" s="577">
        <f t="shared" si="343"/>
        <v>1000</v>
      </c>
      <c r="AI831" s="577">
        <f t="shared" si="344"/>
        <v>1000</v>
      </c>
      <c r="AJ831" s="577">
        <f t="shared" si="345"/>
        <v>1000</v>
      </c>
      <c r="AK831" s="577">
        <f t="shared" si="346"/>
        <v>1000</v>
      </c>
      <c r="AL831" s="577">
        <f t="shared" si="347"/>
        <v>0</v>
      </c>
      <c r="AM831" s="577">
        <f t="shared" si="348"/>
        <v>0</v>
      </c>
      <c r="AN831" s="577">
        <f t="shared" si="349"/>
        <v>0</v>
      </c>
      <c r="AO831" s="577">
        <f t="shared" si="350"/>
        <v>0</v>
      </c>
      <c r="AP831" s="423"/>
      <c r="AQ831" s="408"/>
      <c r="AR831" s="396"/>
      <c r="AS831" s="396"/>
      <c r="AT831" s="396"/>
    </row>
    <row r="832" spans="1:46" hidden="1" outlineLevel="4" x14ac:dyDescent="0.25">
      <c r="A832" s="396"/>
      <c r="B832" s="405"/>
      <c r="C832" s="398">
        <f t="shared" si="338"/>
        <v>5</v>
      </c>
      <c r="D832" s="423"/>
      <c r="E832" s="480"/>
      <c r="F832" s="480"/>
      <c r="G832" s="423"/>
      <c r="H832" s="444" t="s">
        <v>704</v>
      </c>
      <c r="I832" s="450"/>
      <c r="J832" s="444" t="s">
        <v>703</v>
      </c>
      <c r="K832" s="582"/>
      <c r="L832" s="582"/>
      <c r="M832" s="582"/>
      <c r="N832" s="582"/>
      <c r="O832" s="569"/>
      <c r="P832" s="569"/>
      <c r="Q832" s="569"/>
      <c r="R832" s="569"/>
      <c r="S832" s="569"/>
      <c r="T832" s="569"/>
      <c r="U832" s="569"/>
      <c r="V832" s="569"/>
      <c r="W832" s="428"/>
      <c r="X832" s="428"/>
      <c r="Y832" s="428"/>
      <c r="Z832" s="428"/>
      <c r="AA832" s="428"/>
      <c r="AB832" s="428"/>
      <c r="AC832" s="428"/>
      <c r="AD832" s="577">
        <f t="shared" si="339"/>
        <v>3650</v>
      </c>
      <c r="AE832" s="577">
        <f t="shared" si="340"/>
        <v>3650</v>
      </c>
      <c r="AF832" s="577">
        <f t="shared" si="341"/>
        <v>3650</v>
      </c>
      <c r="AG832" s="577">
        <f t="shared" si="342"/>
        <v>3650</v>
      </c>
      <c r="AH832" s="577">
        <f t="shared" si="343"/>
        <v>1000</v>
      </c>
      <c r="AI832" s="577">
        <f t="shared" si="344"/>
        <v>1000</v>
      </c>
      <c r="AJ832" s="577">
        <f t="shared" si="345"/>
        <v>1000</v>
      </c>
      <c r="AK832" s="577">
        <f t="shared" si="346"/>
        <v>1000</v>
      </c>
      <c r="AL832" s="577">
        <f t="shared" si="347"/>
        <v>0</v>
      </c>
      <c r="AM832" s="577">
        <f t="shared" si="348"/>
        <v>0</v>
      </c>
      <c r="AN832" s="577">
        <f t="shared" si="349"/>
        <v>0</v>
      </c>
      <c r="AO832" s="577">
        <f t="shared" si="350"/>
        <v>0</v>
      </c>
      <c r="AP832" s="423"/>
      <c r="AQ832" s="408"/>
      <c r="AR832" s="396"/>
      <c r="AS832" s="396"/>
      <c r="AT832" s="396"/>
    </row>
    <row r="833" spans="1:46" hidden="1" outlineLevel="4" x14ac:dyDescent="0.25">
      <c r="A833" s="396"/>
      <c r="B833" s="405"/>
      <c r="C833" s="398">
        <f t="shared" si="338"/>
        <v>5</v>
      </c>
      <c r="D833" s="423"/>
      <c r="E833" s="480"/>
      <c r="F833" s="480"/>
      <c r="G833" s="423"/>
      <c r="H833" s="444">
        <v>3</v>
      </c>
      <c r="I833" s="450"/>
      <c r="J833" s="444" t="s">
        <v>703</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9"/>
        <v>3650</v>
      </c>
      <c r="AE833" s="577">
        <f t="shared" si="340"/>
        <v>3650</v>
      </c>
      <c r="AF833" s="577">
        <f t="shared" si="341"/>
        <v>3650</v>
      </c>
      <c r="AG833" s="577">
        <f t="shared" si="342"/>
        <v>3650</v>
      </c>
      <c r="AH833" s="577">
        <f t="shared" si="343"/>
        <v>1000</v>
      </c>
      <c r="AI833" s="577">
        <f t="shared" si="344"/>
        <v>1000</v>
      </c>
      <c r="AJ833" s="577">
        <f t="shared" si="345"/>
        <v>1000</v>
      </c>
      <c r="AK833" s="577">
        <f t="shared" si="346"/>
        <v>1000</v>
      </c>
      <c r="AL833" s="577">
        <f t="shared" si="347"/>
        <v>0</v>
      </c>
      <c r="AM833" s="577">
        <f t="shared" si="348"/>
        <v>0</v>
      </c>
      <c r="AN833" s="577">
        <f t="shared" si="349"/>
        <v>0</v>
      </c>
      <c r="AO833" s="577">
        <f t="shared" si="350"/>
        <v>0</v>
      </c>
      <c r="AP833" s="423"/>
      <c r="AQ833" s="408"/>
      <c r="AR833" s="396"/>
      <c r="AS833" s="396"/>
      <c r="AT833" s="396"/>
    </row>
    <row r="834" spans="1:46" hidden="1" outlineLevel="4" x14ac:dyDescent="0.25">
      <c r="A834" s="396"/>
      <c r="B834" s="405"/>
      <c r="C834" s="398">
        <f t="shared" si="338"/>
        <v>5</v>
      </c>
      <c r="D834" s="423"/>
      <c r="E834" s="480"/>
      <c r="F834" s="480"/>
      <c r="G834" s="423"/>
      <c r="H834" s="444">
        <v>4</v>
      </c>
      <c r="I834" s="450"/>
      <c r="J834" s="444" t="s">
        <v>703</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9"/>
        <v>3650</v>
      </c>
      <c r="AE834" s="577">
        <f t="shared" si="340"/>
        <v>3650</v>
      </c>
      <c r="AF834" s="577">
        <f t="shared" si="341"/>
        <v>3650</v>
      </c>
      <c r="AG834" s="577">
        <f t="shared" si="342"/>
        <v>3650</v>
      </c>
      <c r="AH834" s="577">
        <f t="shared" si="343"/>
        <v>1000</v>
      </c>
      <c r="AI834" s="577">
        <f t="shared" si="344"/>
        <v>1000</v>
      </c>
      <c r="AJ834" s="577">
        <f t="shared" si="345"/>
        <v>1000</v>
      </c>
      <c r="AK834" s="577">
        <f t="shared" si="346"/>
        <v>1000</v>
      </c>
      <c r="AL834" s="577">
        <f t="shared" si="347"/>
        <v>0</v>
      </c>
      <c r="AM834" s="577">
        <f t="shared" si="348"/>
        <v>0</v>
      </c>
      <c r="AN834" s="577">
        <f t="shared" si="349"/>
        <v>0</v>
      </c>
      <c r="AO834" s="577">
        <f t="shared" si="350"/>
        <v>0</v>
      </c>
      <c r="AP834" s="423"/>
      <c r="AQ834" s="408"/>
      <c r="AR834" s="396"/>
      <c r="AS834" s="396"/>
      <c r="AT834" s="396"/>
    </row>
    <row r="835" spans="1:46" hidden="1" outlineLevel="4" x14ac:dyDescent="0.25">
      <c r="A835" s="396"/>
      <c r="B835" s="405"/>
      <c r="C835" s="398">
        <f t="shared" si="338"/>
        <v>5</v>
      </c>
      <c r="D835" s="423"/>
      <c r="E835" s="480"/>
      <c r="F835" s="480"/>
      <c r="G835" s="423"/>
      <c r="H835" s="444">
        <v>5</v>
      </c>
      <c r="I835" s="450"/>
      <c r="J835" s="444" t="s">
        <v>703</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9"/>
        <v>3650</v>
      </c>
      <c r="AE835" s="577">
        <f t="shared" si="340"/>
        <v>3650</v>
      </c>
      <c r="AF835" s="577">
        <f t="shared" si="341"/>
        <v>3650</v>
      </c>
      <c r="AG835" s="577">
        <f t="shared" si="342"/>
        <v>3650</v>
      </c>
      <c r="AH835" s="577">
        <f t="shared" si="343"/>
        <v>1000</v>
      </c>
      <c r="AI835" s="577">
        <f t="shared" si="344"/>
        <v>1000</v>
      </c>
      <c r="AJ835" s="577">
        <f t="shared" si="345"/>
        <v>1000</v>
      </c>
      <c r="AK835" s="577">
        <f t="shared" si="346"/>
        <v>1000</v>
      </c>
      <c r="AL835" s="577">
        <f t="shared" si="347"/>
        <v>0</v>
      </c>
      <c r="AM835" s="577">
        <f t="shared" si="348"/>
        <v>0</v>
      </c>
      <c r="AN835" s="577">
        <f t="shared" si="349"/>
        <v>0</v>
      </c>
      <c r="AO835" s="577">
        <f t="shared" si="350"/>
        <v>0</v>
      </c>
      <c r="AP835" s="423"/>
      <c r="AQ835" s="408"/>
      <c r="AR835" s="396"/>
      <c r="AS835" s="396"/>
      <c r="AT835" s="396"/>
    </row>
    <row r="836" spans="1:46" hidden="1" outlineLevel="4" x14ac:dyDescent="0.25">
      <c r="A836" s="396"/>
      <c r="B836" s="405"/>
      <c r="C836" s="398">
        <f t="shared" si="338"/>
        <v>5</v>
      </c>
      <c r="D836" s="423"/>
      <c r="E836" s="480"/>
      <c r="F836" s="480"/>
      <c r="G836" s="423"/>
      <c r="H836" s="444">
        <v>6</v>
      </c>
      <c r="I836" s="450"/>
      <c r="J836" s="444" t="s">
        <v>703</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9"/>
        <v>3650</v>
      </c>
      <c r="AE836" s="577">
        <f t="shared" si="340"/>
        <v>3650</v>
      </c>
      <c r="AF836" s="577">
        <f t="shared" si="341"/>
        <v>3650</v>
      </c>
      <c r="AG836" s="577">
        <f t="shared" si="342"/>
        <v>3650</v>
      </c>
      <c r="AH836" s="577">
        <f t="shared" si="343"/>
        <v>1000</v>
      </c>
      <c r="AI836" s="577">
        <f t="shared" si="344"/>
        <v>1000</v>
      </c>
      <c r="AJ836" s="577">
        <f t="shared" si="345"/>
        <v>1000</v>
      </c>
      <c r="AK836" s="577">
        <f t="shared" si="346"/>
        <v>1000</v>
      </c>
      <c r="AL836" s="577">
        <f t="shared" si="347"/>
        <v>0</v>
      </c>
      <c r="AM836" s="577">
        <f t="shared" si="348"/>
        <v>0</v>
      </c>
      <c r="AN836" s="577">
        <f t="shared" si="349"/>
        <v>0</v>
      </c>
      <c r="AO836" s="577">
        <f t="shared" si="350"/>
        <v>0</v>
      </c>
      <c r="AP836" s="423"/>
      <c r="AQ836" s="408"/>
      <c r="AR836" s="396"/>
      <c r="AS836" s="396"/>
      <c r="AT836" s="396"/>
    </row>
    <row r="837" spans="1:46" hidden="1" outlineLevel="4" x14ac:dyDescent="0.25">
      <c r="A837" s="396"/>
      <c r="B837" s="405"/>
      <c r="C837" s="398">
        <f t="shared" si="338"/>
        <v>5</v>
      </c>
      <c r="D837" s="423"/>
      <c r="E837" s="480"/>
      <c r="F837" s="480"/>
      <c r="G837" s="423"/>
      <c r="H837" s="444">
        <v>7</v>
      </c>
      <c r="I837" s="450"/>
      <c r="J837" s="444" t="s">
        <v>703</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9"/>
        <v>3650</v>
      </c>
      <c r="AE837" s="577">
        <f t="shared" si="340"/>
        <v>3650</v>
      </c>
      <c r="AF837" s="577">
        <f t="shared" si="341"/>
        <v>3650</v>
      </c>
      <c r="AG837" s="577">
        <f t="shared" si="342"/>
        <v>3650</v>
      </c>
      <c r="AH837" s="577">
        <f t="shared" si="343"/>
        <v>1000</v>
      </c>
      <c r="AI837" s="577">
        <f t="shared" si="344"/>
        <v>1000</v>
      </c>
      <c r="AJ837" s="577">
        <f t="shared" si="345"/>
        <v>1000</v>
      </c>
      <c r="AK837" s="577">
        <f t="shared" si="346"/>
        <v>1000</v>
      </c>
      <c r="AL837" s="577">
        <f t="shared" si="347"/>
        <v>0</v>
      </c>
      <c r="AM837" s="577">
        <f t="shared" si="348"/>
        <v>0</v>
      </c>
      <c r="AN837" s="577">
        <f t="shared" si="349"/>
        <v>0</v>
      </c>
      <c r="AO837" s="577">
        <f t="shared" si="350"/>
        <v>0</v>
      </c>
      <c r="AP837" s="423"/>
      <c r="AQ837" s="408"/>
      <c r="AR837" s="396"/>
      <c r="AS837" s="396"/>
      <c r="AT837" s="396"/>
    </row>
    <row r="838" spans="1:46" hidden="1" outlineLevel="4" x14ac:dyDescent="0.25">
      <c r="A838" s="396"/>
      <c r="B838" s="405"/>
      <c r="C838" s="398">
        <f t="shared" si="338"/>
        <v>5</v>
      </c>
      <c r="D838" s="423"/>
      <c r="E838" s="480"/>
      <c r="F838" s="480"/>
      <c r="G838" s="423"/>
      <c r="H838" s="583">
        <v>8</v>
      </c>
      <c r="I838" s="584"/>
      <c r="J838" s="583" t="s">
        <v>703</v>
      </c>
      <c r="K838" s="585"/>
      <c r="L838" s="585"/>
      <c r="M838" s="585"/>
      <c r="N838" s="585"/>
      <c r="O838" s="586"/>
      <c r="P838" s="586"/>
      <c r="Q838" s="586"/>
      <c r="R838" s="586"/>
      <c r="S838" s="586"/>
      <c r="T838" s="586"/>
      <c r="U838" s="586"/>
      <c r="V838" s="586"/>
      <c r="W838" s="428"/>
      <c r="X838" s="428"/>
      <c r="Y838" s="428"/>
      <c r="Z838" s="428"/>
      <c r="AA838" s="428"/>
      <c r="AB838" s="428"/>
      <c r="AC838" s="428"/>
      <c r="AD838" s="587">
        <f t="shared" si="339"/>
        <v>3650</v>
      </c>
      <c r="AE838" s="587">
        <f t="shared" si="340"/>
        <v>3650</v>
      </c>
      <c r="AF838" s="587">
        <f t="shared" si="341"/>
        <v>3650</v>
      </c>
      <c r="AG838" s="587">
        <f t="shared" si="342"/>
        <v>3650</v>
      </c>
      <c r="AH838" s="587">
        <f t="shared" si="343"/>
        <v>1000</v>
      </c>
      <c r="AI838" s="587">
        <f t="shared" si="344"/>
        <v>1000</v>
      </c>
      <c r="AJ838" s="587">
        <f t="shared" si="345"/>
        <v>1000</v>
      </c>
      <c r="AK838" s="587">
        <f t="shared" si="346"/>
        <v>1000</v>
      </c>
      <c r="AL838" s="587">
        <f t="shared" si="347"/>
        <v>0</v>
      </c>
      <c r="AM838" s="587">
        <f t="shared" si="348"/>
        <v>0</v>
      </c>
      <c r="AN838" s="587">
        <f t="shared" si="349"/>
        <v>0</v>
      </c>
      <c r="AO838" s="587">
        <f t="shared" si="350"/>
        <v>0</v>
      </c>
      <c r="AP838" s="423"/>
      <c r="AQ838" s="408"/>
      <c r="AR838" s="396"/>
      <c r="AS838" s="396"/>
      <c r="AT838" s="396"/>
    </row>
    <row r="839" spans="1:46" ht="22.5" hidden="1" outlineLevel="3" x14ac:dyDescent="0.25">
      <c r="A839" s="396"/>
      <c r="B839" s="405"/>
      <c r="C839" s="398">
        <f t="shared" ref="C839:C856" si="351">INT($C$808)+3</f>
        <v>4</v>
      </c>
      <c r="D839" s="423"/>
      <c r="E839" s="480"/>
      <c r="F839" s="480"/>
      <c r="G839" s="423"/>
      <c r="H839" s="575" t="s">
        <v>700</v>
      </c>
      <c r="I839" s="576">
        <v>1</v>
      </c>
      <c r="J839" s="1026" t="s">
        <v>1148</v>
      </c>
      <c r="K839" s="582">
        <v>350</v>
      </c>
      <c r="L839" s="582">
        <v>350</v>
      </c>
      <c r="M839" s="582">
        <v>350</v>
      </c>
      <c r="N839" s="582">
        <v>350</v>
      </c>
      <c r="O839" s="580">
        <v>45</v>
      </c>
      <c r="P839" s="580">
        <v>45</v>
      </c>
      <c r="Q839" s="580">
        <v>45</v>
      </c>
      <c r="R839" s="580">
        <v>47</v>
      </c>
      <c r="S839" s="569">
        <v>1</v>
      </c>
      <c r="T839" s="569">
        <v>1</v>
      </c>
      <c r="U839" s="569">
        <v>1</v>
      </c>
      <c r="V839" s="569">
        <v>1</v>
      </c>
      <c r="W839" s="1068" t="s">
        <v>1151</v>
      </c>
      <c r="X839" s="1069"/>
      <c r="Y839" s="1069"/>
      <c r="Z839" s="1069"/>
      <c r="AA839" s="1070"/>
      <c r="AB839" s="687"/>
      <c r="AC839" s="687"/>
      <c r="AD839" s="588">
        <f t="shared" ref="AD839:AD847" si="352">IF(K839="",0,K839)</f>
        <v>350</v>
      </c>
      <c r="AE839" s="588">
        <f t="shared" ref="AE839:AE847" si="353">IF(L839="",0,L839)</f>
        <v>350</v>
      </c>
      <c r="AF839" s="588">
        <f t="shared" ref="AF839:AF847" si="354">IF(M839="",0,M839)</f>
        <v>350</v>
      </c>
      <c r="AG839" s="588">
        <f t="shared" ref="AG839:AG847" si="355">IF(N839="",0,N839)</f>
        <v>350</v>
      </c>
      <c r="AH839" s="581">
        <f t="shared" si="343"/>
        <v>45</v>
      </c>
      <c r="AI839" s="581">
        <f t="shared" si="344"/>
        <v>45</v>
      </c>
      <c r="AJ839" s="581">
        <f t="shared" si="345"/>
        <v>45</v>
      </c>
      <c r="AK839" s="581">
        <f t="shared" si="346"/>
        <v>47</v>
      </c>
      <c r="AL839" s="581">
        <f t="shared" si="347"/>
        <v>1</v>
      </c>
      <c r="AM839" s="581">
        <f t="shared" si="348"/>
        <v>1</v>
      </c>
      <c r="AN839" s="581">
        <f t="shared" si="349"/>
        <v>1</v>
      </c>
      <c r="AO839" s="581">
        <f t="shared" si="350"/>
        <v>1</v>
      </c>
      <c r="AP839" s="423"/>
      <c r="AQ839" s="408"/>
      <c r="AR839" s="396"/>
      <c r="AS839" s="396"/>
      <c r="AT839" s="396"/>
    </row>
    <row r="840" spans="1:46" hidden="1" outlineLevel="3" x14ac:dyDescent="0.25">
      <c r="A840" s="396"/>
      <c r="B840" s="405"/>
      <c r="C840" s="398">
        <f t="shared" si="351"/>
        <v>4</v>
      </c>
      <c r="D840" s="423"/>
      <c r="E840" s="480"/>
      <c r="F840" s="480"/>
      <c r="G840" s="423"/>
      <c r="H840" s="444" t="s">
        <v>702</v>
      </c>
      <c r="I840" s="450"/>
      <c r="J840" s="450" t="s">
        <v>1149</v>
      </c>
      <c r="K840" s="582">
        <v>250</v>
      </c>
      <c r="L840" s="582">
        <v>250</v>
      </c>
      <c r="M840" s="582">
        <v>250</v>
      </c>
      <c r="N840" s="582">
        <v>250</v>
      </c>
      <c r="O840" s="569">
        <v>45</v>
      </c>
      <c r="P840" s="569">
        <v>45</v>
      </c>
      <c r="Q840" s="569">
        <v>45</v>
      </c>
      <c r="R840" s="569">
        <v>47</v>
      </c>
      <c r="S840" s="569">
        <v>1</v>
      </c>
      <c r="T840" s="569">
        <v>1</v>
      </c>
      <c r="U840" s="569">
        <v>1</v>
      </c>
      <c r="V840" s="569">
        <v>1</v>
      </c>
      <c r="W840" s="1071"/>
      <c r="X840" s="1072"/>
      <c r="Y840" s="1072"/>
      <c r="Z840" s="1072"/>
      <c r="AA840" s="1073"/>
      <c r="AB840" s="687"/>
      <c r="AC840" s="687"/>
      <c r="AD840" s="588">
        <f t="shared" si="352"/>
        <v>250</v>
      </c>
      <c r="AE840" s="588">
        <f t="shared" si="353"/>
        <v>250</v>
      </c>
      <c r="AF840" s="588">
        <f t="shared" si="354"/>
        <v>250</v>
      </c>
      <c r="AG840" s="588">
        <f t="shared" si="355"/>
        <v>250</v>
      </c>
      <c r="AH840" s="577">
        <f t="shared" si="343"/>
        <v>45</v>
      </c>
      <c r="AI840" s="577">
        <f t="shared" si="344"/>
        <v>45</v>
      </c>
      <c r="AJ840" s="577">
        <f t="shared" si="345"/>
        <v>45</v>
      </c>
      <c r="AK840" s="577">
        <f t="shared" si="346"/>
        <v>47</v>
      </c>
      <c r="AL840" s="577">
        <f t="shared" si="347"/>
        <v>1</v>
      </c>
      <c r="AM840" s="577">
        <f t="shared" si="348"/>
        <v>1</v>
      </c>
      <c r="AN840" s="577">
        <f t="shared" si="349"/>
        <v>1</v>
      </c>
      <c r="AO840" s="577">
        <f t="shared" si="350"/>
        <v>1</v>
      </c>
      <c r="AP840" s="423"/>
      <c r="AQ840" s="408"/>
      <c r="AR840" s="396"/>
      <c r="AS840" s="396"/>
      <c r="AT840" s="396"/>
    </row>
    <row r="841" spans="1:46" hidden="1" outlineLevel="3" x14ac:dyDescent="0.25">
      <c r="A841" s="396"/>
      <c r="B841" s="405"/>
      <c r="C841" s="398">
        <f t="shared" si="351"/>
        <v>4</v>
      </c>
      <c r="D841" s="423"/>
      <c r="E841" s="480"/>
      <c r="F841" s="480"/>
      <c r="G841" s="423"/>
      <c r="H841" s="444" t="s">
        <v>704</v>
      </c>
      <c r="I841" s="450"/>
      <c r="J841" s="444" t="s">
        <v>703</v>
      </c>
      <c r="K841" s="582">
        <v>180</v>
      </c>
      <c r="L841" s="582">
        <v>180</v>
      </c>
      <c r="M841" s="582">
        <v>180</v>
      </c>
      <c r="N841" s="582">
        <v>180</v>
      </c>
      <c r="O841" s="569"/>
      <c r="P841" s="569"/>
      <c r="Q841" s="569"/>
      <c r="R841" s="569"/>
      <c r="S841" s="569">
        <v>1</v>
      </c>
      <c r="T841" s="569">
        <v>1</v>
      </c>
      <c r="U841" s="569">
        <v>1</v>
      </c>
      <c r="V841" s="569">
        <v>1</v>
      </c>
      <c r="W841" s="1071"/>
      <c r="X841" s="1072"/>
      <c r="Y841" s="1072"/>
      <c r="Z841" s="1072"/>
      <c r="AA841" s="1073"/>
      <c r="AB841" s="687"/>
      <c r="AC841" s="687"/>
      <c r="AD841" s="588">
        <f t="shared" si="352"/>
        <v>180</v>
      </c>
      <c r="AE841" s="588">
        <f t="shared" si="353"/>
        <v>180</v>
      </c>
      <c r="AF841" s="588">
        <f t="shared" si="354"/>
        <v>180</v>
      </c>
      <c r="AG841" s="588">
        <f t="shared" si="355"/>
        <v>180</v>
      </c>
      <c r="AH841" s="577">
        <f t="shared" si="343"/>
        <v>1000</v>
      </c>
      <c r="AI841" s="577">
        <f t="shared" si="344"/>
        <v>1000</v>
      </c>
      <c r="AJ841" s="577">
        <f t="shared" si="345"/>
        <v>1000</v>
      </c>
      <c r="AK841" s="577">
        <f t="shared" si="346"/>
        <v>1000</v>
      </c>
      <c r="AL841" s="577">
        <f t="shared" si="347"/>
        <v>1</v>
      </c>
      <c r="AM841" s="577">
        <f t="shared" si="348"/>
        <v>1</v>
      </c>
      <c r="AN841" s="577">
        <f t="shared" si="349"/>
        <v>1</v>
      </c>
      <c r="AO841" s="577">
        <f t="shared" si="350"/>
        <v>1</v>
      </c>
      <c r="AP841" s="423"/>
      <c r="AQ841" s="408"/>
      <c r="AR841" s="396"/>
      <c r="AS841" s="396"/>
      <c r="AT841" s="396"/>
    </row>
    <row r="842" spans="1:46" hidden="1" outlineLevel="3" x14ac:dyDescent="0.25">
      <c r="A842" s="396"/>
      <c r="B842" s="405"/>
      <c r="C842" s="398">
        <f t="shared" si="351"/>
        <v>4</v>
      </c>
      <c r="D842" s="423"/>
      <c r="E842" s="480"/>
      <c r="F842" s="480"/>
      <c r="G842" s="423"/>
      <c r="H842" s="444">
        <v>3</v>
      </c>
      <c r="I842" s="450"/>
      <c r="J842" s="444" t="s">
        <v>703</v>
      </c>
      <c r="K842" s="582">
        <v>180</v>
      </c>
      <c r="L842" s="582">
        <v>180</v>
      </c>
      <c r="M842" s="582">
        <v>180</v>
      </c>
      <c r="N842" s="582">
        <v>180</v>
      </c>
      <c r="O842" s="569"/>
      <c r="P842" s="569"/>
      <c r="Q842" s="569"/>
      <c r="R842" s="569"/>
      <c r="S842" s="569">
        <v>1</v>
      </c>
      <c r="T842" s="569">
        <v>1</v>
      </c>
      <c r="U842" s="569">
        <v>1</v>
      </c>
      <c r="V842" s="569">
        <v>1</v>
      </c>
      <c r="W842" s="1071"/>
      <c r="X842" s="1072"/>
      <c r="Y842" s="1072"/>
      <c r="Z842" s="1072"/>
      <c r="AA842" s="1073"/>
      <c r="AB842" s="687"/>
      <c r="AC842" s="687"/>
      <c r="AD842" s="588">
        <f t="shared" si="352"/>
        <v>180</v>
      </c>
      <c r="AE842" s="588">
        <f t="shared" si="353"/>
        <v>180</v>
      </c>
      <c r="AF842" s="588">
        <f t="shared" si="354"/>
        <v>180</v>
      </c>
      <c r="AG842" s="588">
        <f t="shared" si="355"/>
        <v>180</v>
      </c>
      <c r="AH842" s="577">
        <f t="shared" si="343"/>
        <v>1000</v>
      </c>
      <c r="AI842" s="577">
        <f t="shared" si="344"/>
        <v>1000</v>
      </c>
      <c r="AJ842" s="577">
        <f t="shared" si="345"/>
        <v>1000</v>
      </c>
      <c r="AK842" s="577">
        <f t="shared" si="346"/>
        <v>1000</v>
      </c>
      <c r="AL842" s="577">
        <f t="shared" si="347"/>
        <v>1</v>
      </c>
      <c r="AM842" s="577">
        <f t="shared" si="348"/>
        <v>1</v>
      </c>
      <c r="AN842" s="577">
        <f t="shared" si="349"/>
        <v>1</v>
      </c>
      <c r="AO842" s="577">
        <f t="shared" si="350"/>
        <v>1</v>
      </c>
      <c r="AP842" s="423"/>
      <c r="AQ842" s="408"/>
      <c r="AR842" s="396"/>
      <c r="AS842" s="396"/>
      <c r="AT842" s="396"/>
    </row>
    <row r="843" spans="1:46" hidden="1" outlineLevel="3" x14ac:dyDescent="0.25">
      <c r="A843" s="396"/>
      <c r="B843" s="405"/>
      <c r="C843" s="398">
        <f t="shared" si="351"/>
        <v>4</v>
      </c>
      <c r="D843" s="423"/>
      <c r="E843" s="480"/>
      <c r="F843" s="480"/>
      <c r="G843" s="423"/>
      <c r="H843" s="444">
        <v>4</v>
      </c>
      <c r="I843" s="450"/>
      <c r="J843" s="444" t="s">
        <v>703</v>
      </c>
      <c r="K843" s="582">
        <v>180</v>
      </c>
      <c r="L843" s="582">
        <v>180</v>
      </c>
      <c r="M843" s="582">
        <v>180</v>
      </c>
      <c r="N843" s="582">
        <v>180</v>
      </c>
      <c r="O843" s="569"/>
      <c r="P843" s="569"/>
      <c r="Q843" s="569"/>
      <c r="R843" s="569"/>
      <c r="S843" s="569">
        <v>1</v>
      </c>
      <c r="T843" s="569">
        <v>1</v>
      </c>
      <c r="U843" s="569">
        <v>1</v>
      </c>
      <c r="V843" s="569">
        <v>1</v>
      </c>
      <c r="W843" s="1071"/>
      <c r="X843" s="1072"/>
      <c r="Y843" s="1072"/>
      <c r="Z843" s="1072"/>
      <c r="AA843" s="1073"/>
      <c r="AB843" s="687"/>
      <c r="AC843" s="687"/>
      <c r="AD843" s="588">
        <f t="shared" si="352"/>
        <v>180</v>
      </c>
      <c r="AE843" s="588">
        <f t="shared" si="353"/>
        <v>180</v>
      </c>
      <c r="AF843" s="588">
        <f t="shared" si="354"/>
        <v>180</v>
      </c>
      <c r="AG843" s="588">
        <f t="shared" si="355"/>
        <v>180</v>
      </c>
      <c r="AH843" s="577">
        <f t="shared" si="343"/>
        <v>1000</v>
      </c>
      <c r="AI843" s="577">
        <f t="shared" si="344"/>
        <v>1000</v>
      </c>
      <c r="AJ843" s="577">
        <f t="shared" si="345"/>
        <v>1000</v>
      </c>
      <c r="AK843" s="577">
        <f t="shared" si="346"/>
        <v>1000</v>
      </c>
      <c r="AL843" s="577">
        <f t="shared" si="347"/>
        <v>1</v>
      </c>
      <c r="AM843" s="577">
        <f t="shared" si="348"/>
        <v>1</v>
      </c>
      <c r="AN843" s="577">
        <f t="shared" si="349"/>
        <v>1</v>
      </c>
      <c r="AO843" s="577">
        <f t="shared" si="350"/>
        <v>1</v>
      </c>
      <c r="AP843" s="423"/>
      <c r="AQ843" s="408"/>
      <c r="AR843" s="396"/>
      <c r="AS843" s="396"/>
      <c r="AT843" s="396"/>
    </row>
    <row r="844" spans="1:46" hidden="1" outlineLevel="3" x14ac:dyDescent="0.25">
      <c r="A844" s="396"/>
      <c r="B844" s="405"/>
      <c r="C844" s="398">
        <f t="shared" si="351"/>
        <v>4</v>
      </c>
      <c r="D844" s="423"/>
      <c r="E844" s="480"/>
      <c r="F844" s="480"/>
      <c r="G844" s="423"/>
      <c r="H844" s="444">
        <v>5</v>
      </c>
      <c r="I844" s="450"/>
      <c r="J844" s="444" t="s">
        <v>703</v>
      </c>
      <c r="K844" s="582">
        <v>180</v>
      </c>
      <c r="L844" s="582">
        <v>180</v>
      </c>
      <c r="M844" s="582">
        <v>180</v>
      </c>
      <c r="N844" s="582">
        <v>180</v>
      </c>
      <c r="O844" s="569"/>
      <c r="P844" s="569"/>
      <c r="Q844" s="569"/>
      <c r="R844" s="569"/>
      <c r="S844" s="569">
        <v>1</v>
      </c>
      <c r="T844" s="569">
        <v>1</v>
      </c>
      <c r="U844" s="569">
        <v>1</v>
      </c>
      <c r="V844" s="569">
        <v>1</v>
      </c>
      <c r="W844" s="1071"/>
      <c r="X844" s="1072"/>
      <c r="Y844" s="1072"/>
      <c r="Z844" s="1072"/>
      <c r="AA844" s="1073"/>
      <c r="AB844" s="687"/>
      <c r="AC844" s="687"/>
      <c r="AD844" s="588">
        <f t="shared" si="352"/>
        <v>180</v>
      </c>
      <c r="AE844" s="588">
        <f t="shared" si="353"/>
        <v>180</v>
      </c>
      <c r="AF844" s="588">
        <f t="shared" si="354"/>
        <v>180</v>
      </c>
      <c r="AG844" s="588">
        <f t="shared" si="355"/>
        <v>180</v>
      </c>
      <c r="AH844" s="577">
        <f t="shared" si="343"/>
        <v>1000</v>
      </c>
      <c r="AI844" s="577">
        <f t="shared" si="344"/>
        <v>1000</v>
      </c>
      <c r="AJ844" s="577">
        <f t="shared" si="345"/>
        <v>1000</v>
      </c>
      <c r="AK844" s="577">
        <f t="shared" si="346"/>
        <v>1000</v>
      </c>
      <c r="AL844" s="577">
        <f t="shared" si="347"/>
        <v>1</v>
      </c>
      <c r="AM844" s="577">
        <f t="shared" si="348"/>
        <v>1</v>
      </c>
      <c r="AN844" s="577">
        <f t="shared" si="349"/>
        <v>1</v>
      </c>
      <c r="AO844" s="577">
        <f t="shared" si="350"/>
        <v>1</v>
      </c>
      <c r="AP844" s="423"/>
      <c r="AQ844" s="408"/>
      <c r="AR844" s="396"/>
      <c r="AS844" s="396"/>
      <c r="AT844" s="396"/>
    </row>
    <row r="845" spans="1:46" hidden="1" outlineLevel="3" x14ac:dyDescent="0.25">
      <c r="A845" s="396"/>
      <c r="B845" s="405"/>
      <c r="C845" s="398">
        <f t="shared" si="351"/>
        <v>4</v>
      </c>
      <c r="D845" s="423"/>
      <c r="E845" s="480"/>
      <c r="F845" s="480"/>
      <c r="G845" s="423"/>
      <c r="H845" s="444">
        <v>6</v>
      </c>
      <c r="I845" s="450"/>
      <c r="J845" s="444" t="s">
        <v>703</v>
      </c>
      <c r="K845" s="582">
        <v>180</v>
      </c>
      <c r="L845" s="582">
        <v>180</v>
      </c>
      <c r="M845" s="582">
        <v>180</v>
      </c>
      <c r="N845" s="582">
        <v>180</v>
      </c>
      <c r="O845" s="569"/>
      <c r="P845" s="569"/>
      <c r="Q845" s="569"/>
      <c r="R845" s="569"/>
      <c r="S845" s="569">
        <v>1</v>
      </c>
      <c r="T845" s="569">
        <v>1</v>
      </c>
      <c r="U845" s="569">
        <v>1</v>
      </c>
      <c r="V845" s="569">
        <v>1</v>
      </c>
      <c r="W845" s="1071"/>
      <c r="X845" s="1072"/>
      <c r="Y845" s="1072"/>
      <c r="Z845" s="1072"/>
      <c r="AA845" s="1073"/>
      <c r="AB845" s="687"/>
      <c r="AC845" s="687"/>
      <c r="AD845" s="588">
        <f t="shared" si="352"/>
        <v>180</v>
      </c>
      <c r="AE845" s="588">
        <f t="shared" si="353"/>
        <v>180</v>
      </c>
      <c r="AF845" s="588">
        <f t="shared" si="354"/>
        <v>180</v>
      </c>
      <c r="AG845" s="588">
        <f t="shared" si="355"/>
        <v>180</v>
      </c>
      <c r="AH845" s="577">
        <f t="shared" si="343"/>
        <v>1000</v>
      </c>
      <c r="AI845" s="577">
        <f t="shared" si="344"/>
        <v>1000</v>
      </c>
      <c r="AJ845" s="577">
        <f t="shared" si="345"/>
        <v>1000</v>
      </c>
      <c r="AK845" s="577">
        <f t="shared" si="346"/>
        <v>1000</v>
      </c>
      <c r="AL845" s="577">
        <f t="shared" si="347"/>
        <v>1</v>
      </c>
      <c r="AM845" s="577">
        <f t="shared" si="348"/>
        <v>1</v>
      </c>
      <c r="AN845" s="577">
        <f t="shared" si="349"/>
        <v>1</v>
      </c>
      <c r="AO845" s="577">
        <f t="shared" si="350"/>
        <v>1</v>
      </c>
      <c r="AP845" s="423"/>
      <c r="AQ845" s="408"/>
      <c r="AR845" s="396"/>
      <c r="AS845" s="396"/>
      <c r="AT845" s="396"/>
    </row>
    <row r="846" spans="1:46" hidden="1" outlineLevel="3" x14ac:dyDescent="0.25">
      <c r="A846" s="396"/>
      <c r="B846" s="405"/>
      <c r="C846" s="398">
        <f t="shared" si="351"/>
        <v>4</v>
      </c>
      <c r="D846" s="423"/>
      <c r="E846" s="480"/>
      <c r="F846" s="480"/>
      <c r="G846" s="423"/>
      <c r="H846" s="444">
        <v>7</v>
      </c>
      <c r="I846" s="450"/>
      <c r="J846" s="444" t="s">
        <v>703</v>
      </c>
      <c r="K846" s="582">
        <v>180</v>
      </c>
      <c r="L846" s="582">
        <v>180</v>
      </c>
      <c r="M846" s="582">
        <v>180</v>
      </c>
      <c r="N846" s="582">
        <v>180</v>
      </c>
      <c r="O846" s="569"/>
      <c r="P846" s="569"/>
      <c r="Q846" s="569"/>
      <c r="R846" s="569"/>
      <c r="S846" s="569">
        <v>1</v>
      </c>
      <c r="T846" s="569">
        <v>1</v>
      </c>
      <c r="U846" s="569">
        <v>1</v>
      </c>
      <c r="V846" s="569">
        <v>1</v>
      </c>
      <c r="W846" s="1071"/>
      <c r="X846" s="1072"/>
      <c r="Y846" s="1072"/>
      <c r="Z846" s="1072"/>
      <c r="AA846" s="1073"/>
      <c r="AB846" s="687"/>
      <c r="AC846" s="687"/>
      <c r="AD846" s="588">
        <f t="shared" si="352"/>
        <v>180</v>
      </c>
      <c r="AE846" s="588">
        <f t="shared" si="353"/>
        <v>180</v>
      </c>
      <c r="AF846" s="588">
        <f t="shared" si="354"/>
        <v>180</v>
      </c>
      <c r="AG846" s="588">
        <f t="shared" si="355"/>
        <v>180</v>
      </c>
      <c r="AH846" s="577">
        <f t="shared" si="343"/>
        <v>1000</v>
      </c>
      <c r="AI846" s="577">
        <f t="shared" si="344"/>
        <v>1000</v>
      </c>
      <c r="AJ846" s="577">
        <f t="shared" si="345"/>
        <v>1000</v>
      </c>
      <c r="AK846" s="577">
        <f t="shared" si="346"/>
        <v>1000</v>
      </c>
      <c r="AL846" s="577">
        <f t="shared" si="347"/>
        <v>1</v>
      </c>
      <c r="AM846" s="577">
        <f t="shared" si="348"/>
        <v>1</v>
      </c>
      <c r="AN846" s="577">
        <f t="shared" si="349"/>
        <v>1</v>
      </c>
      <c r="AO846" s="577">
        <f t="shared" si="350"/>
        <v>1</v>
      </c>
      <c r="AP846" s="423"/>
      <c r="AQ846" s="408"/>
      <c r="AR846" s="396"/>
      <c r="AS846" s="396"/>
      <c r="AT846" s="396"/>
    </row>
    <row r="847" spans="1:46" hidden="1" outlineLevel="3" x14ac:dyDescent="0.25">
      <c r="A847" s="396"/>
      <c r="B847" s="405"/>
      <c r="C847" s="398">
        <f t="shared" si="351"/>
        <v>4</v>
      </c>
      <c r="D847" s="423"/>
      <c r="E847" s="480"/>
      <c r="F847" s="480"/>
      <c r="G847" s="423"/>
      <c r="H847" s="583">
        <v>8</v>
      </c>
      <c r="I847" s="584"/>
      <c r="J847" s="583" t="s">
        <v>703</v>
      </c>
      <c r="K847" s="582">
        <v>180</v>
      </c>
      <c r="L847" s="582">
        <v>180</v>
      </c>
      <c r="M847" s="582">
        <v>180</v>
      </c>
      <c r="N847" s="582">
        <v>180</v>
      </c>
      <c r="O847" s="586"/>
      <c r="P847" s="586"/>
      <c r="Q847" s="586"/>
      <c r="R847" s="586"/>
      <c r="S847" s="586">
        <v>1</v>
      </c>
      <c r="T847" s="586">
        <v>1</v>
      </c>
      <c r="U847" s="586">
        <v>1</v>
      </c>
      <c r="V847" s="586">
        <v>1</v>
      </c>
      <c r="W847" s="1071"/>
      <c r="X847" s="1072"/>
      <c r="Y847" s="1072"/>
      <c r="Z847" s="1072"/>
      <c r="AA847" s="1073"/>
      <c r="AB847" s="687"/>
      <c r="AC847" s="687"/>
      <c r="AD847" s="588">
        <f t="shared" si="352"/>
        <v>180</v>
      </c>
      <c r="AE847" s="588">
        <f t="shared" si="353"/>
        <v>180</v>
      </c>
      <c r="AF847" s="588">
        <f t="shared" si="354"/>
        <v>180</v>
      </c>
      <c r="AG847" s="588">
        <f t="shared" si="355"/>
        <v>180</v>
      </c>
      <c r="AH847" s="587">
        <f t="shared" si="343"/>
        <v>1000</v>
      </c>
      <c r="AI847" s="587">
        <f t="shared" si="344"/>
        <v>1000</v>
      </c>
      <c r="AJ847" s="587">
        <f t="shared" si="345"/>
        <v>1000</v>
      </c>
      <c r="AK847" s="587">
        <f t="shared" si="346"/>
        <v>1000</v>
      </c>
      <c r="AL847" s="587">
        <f t="shared" si="347"/>
        <v>1</v>
      </c>
      <c r="AM847" s="587">
        <f t="shared" si="348"/>
        <v>1</v>
      </c>
      <c r="AN847" s="587">
        <f t="shared" si="349"/>
        <v>1</v>
      </c>
      <c r="AO847" s="587">
        <f t="shared" si="350"/>
        <v>1</v>
      </c>
      <c r="AP847" s="423"/>
      <c r="AQ847" s="408"/>
      <c r="AR847" s="396"/>
      <c r="AS847" s="396"/>
      <c r="AT847" s="396"/>
    </row>
    <row r="848" spans="1:46" hidden="1" outlineLevel="3" x14ac:dyDescent="0.25">
      <c r="A848" s="396"/>
      <c r="B848" s="405"/>
      <c r="C848" s="398">
        <f t="shared" si="351"/>
        <v>4</v>
      </c>
      <c r="D848" s="423"/>
      <c r="E848" s="480"/>
      <c r="F848" s="480"/>
      <c r="G848" s="423"/>
      <c r="H848" s="575" t="s">
        <v>700</v>
      </c>
      <c r="I848" s="576">
        <v>2</v>
      </c>
      <c r="J848" s="576" t="s">
        <v>706</v>
      </c>
      <c r="K848" s="582"/>
      <c r="L848" s="582"/>
      <c r="M848" s="582"/>
      <c r="N848" s="582"/>
      <c r="O848" s="569"/>
      <c r="P848" s="569"/>
      <c r="Q848" s="569"/>
      <c r="R848" s="569"/>
      <c r="S848" s="569">
        <v>1</v>
      </c>
      <c r="T848" s="569">
        <v>1</v>
      </c>
      <c r="U848" s="569">
        <v>1</v>
      </c>
      <c r="V848" s="569">
        <v>1</v>
      </c>
      <c r="W848" s="1071"/>
      <c r="X848" s="1072"/>
      <c r="Y848" s="1072"/>
      <c r="Z848" s="1072"/>
      <c r="AA848" s="1073"/>
      <c r="AB848" s="687"/>
      <c r="AC848" s="687"/>
      <c r="AD848" s="589">
        <f t="shared" ref="AD848:AD856" si="356">IF(K848="",350,K848)</f>
        <v>350</v>
      </c>
      <c r="AE848" s="589">
        <f t="shared" ref="AE848:AE856" si="357">IF(L848="",350,L848)</f>
        <v>350</v>
      </c>
      <c r="AF848" s="589">
        <f t="shared" ref="AF848:AF856" si="358">IF(M848="",350,M848)</f>
        <v>350</v>
      </c>
      <c r="AG848" s="589">
        <f t="shared" ref="AG848:AG856" si="359">IF(N848="",350,N848)</f>
        <v>350</v>
      </c>
      <c r="AH848" s="581">
        <f t="shared" si="343"/>
        <v>1000</v>
      </c>
      <c r="AI848" s="581">
        <f t="shared" si="344"/>
        <v>1000</v>
      </c>
      <c r="AJ848" s="581">
        <f t="shared" si="345"/>
        <v>1000</v>
      </c>
      <c r="AK848" s="581">
        <f t="shared" si="346"/>
        <v>1000</v>
      </c>
      <c r="AL848" s="581">
        <f t="shared" si="347"/>
        <v>1</v>
      </c>
      <c r="AM848" s="581">
        <f t="shared" si="348"/>
        <v>1</v>
      </c>
      <c r="AN848" s="581">
        <f t="shared" si="349"/>
        <v>1</v>
      </c>
      <c r="AO848" s="581">
        <f t="shared" si="350"/>
        <v>1</v>
      </c>
      <c r="AP848" s="423"/>
      <c r="AQ848" s="408"/>
      <c r="AR848" s="396"/>
      <c r="AS848" s="396"/>
      <c r="AT848" s="396"/>
    </row>
    <row r="849" spans="1:46" hidden="1" outlineLevel="3" x14ac:dyDescent="0.25">
      <c r="A849" s="396"/>
      <c r="B849" s="405"/>
      <c r="C849" s="398">
        <f t="shared" si="351"/>
        <v>4</v>
      </c>
      <c r="D849" s="423"/>
      <c r="E849" s="480"/>
      <c r="F849" s="480"/>
      <c r="G849" s="423"/>
      <c r="H849" s="444" t="s">
        <v>702</v>
      </c>
      <c r="I849" s="450"/>
      <c r="J849" s="450" t="s">
        <v>706</v>
      </c>
      <c r="K849" s="582"/>
      <c r="L849" s="582"/>
      <c r="M849" s="582"/>
      <c r="N849" s="582"/>
      <c r="O849" s="569"/>
      <c r="P849" s="569"/>
      <c r="Q849" s="569"/>
      <c r="R849" s="569"/>
      <c r="S849" s="569">
        <v>1</v>
      </c>
      <c r="T849" s="569">
        <v>1</v>
      </c>
      <c r="U849" s="569">
        <v>1</v>
      </c>
      <c r="V849" s="569">
        <v>1</v>
      </c>
      <c r="W849" s="1071"/>
      <c r="X849" s="1072"/>
      <c r="Y849" s="1072"/>
      <c r="Z849" s="1072"/>
      <c r="AA849" s="1073"/>
      <c r="AB849" s="687"/>
      <c r="AC849" s="687"/>
      <c r="AD849" s="589">
        <f t="shared" si="356"/>
        <v>350</v>
      </c>
      <c r="AE849" s="589">
        <f t="shared" si="357"/>
        <v>350</v>
      </c>
      <c r="AF849" s="589">
        <f t="shared" si="358"/>
        <v>350</v>
      </c>
      <c r="AG849" s="589">
        <f t="shared" si="359"/>
        <v>350</v>
      </c>
      <c r="AH849" s="577">
        <f t="shared" si="343"/>
        <v>1000</v>
      </c>
      <c r="AI849" s="577">
        <f t="shared" si="344"/>
        <v>1000</v>
      </c>
      <c r="AJ849" s="577">
        <f t="shared" si="345"/>
        <v>1000</v>
      </c>
      <c r="AK849" s="577">
        <f t="shared" si="346"/>
        <v>1000</v>
      </c>
      <c r="AL849" s="577">
        <f t="shared" si="347"/>
        <v>1</v>
      </c>
      <c r="AM849" s="577">
        <f t="shared" si="348"/>
        <v>1</v>
      </c>
      <c r="AN849" s="577">
        <f t="shared" si="349"/>
        <v>1</v>
      </c>
      <c r="AO849" s="577">
        <f t="shared" si="350"/>
        <v>1</v>
      </c>
      <c r="AP849" s="423"/>
      <c r="AQ849" s="408"/>
      <c r="AR849" s="396"/>
      <c r="AS849" s="396"/>
      <c r="AT849" s="396"/>
    </row>
    <row r="850" spans="1:46" hidden="1" outlineLevel="3" x14ac:dyDescent="0.25">
      <c r="A850" s="396"/>
      <c r="B850" s="405"/>
      <c r="C850" s="398">
        <f t="shared" si="351"/>
        <v>4</v>
      </c>
      <c r="D850" s="423"/>
      <c r="E850" s="480"/>
      <c r="F850" s="480"/>
      <c r="G850" s="423"/>
      <c r="H850" s="444" t="s">
        <v>704</v>
      </c>
      <c r="I850" s="450"/>
      <c r="J850" s="450" t="s">
        <v>705</v>
      </c>
      <c r="K850" s="582"/>
      <c r="L850" s="582"/>
      <c r="M850" s="582"/>
      <c r="N850" s="582"/>
      <c r="O850" s="569"/>
      <c r="P850" s="569"/>
      <c r="Q850" s="569"/>
      <c r="R850" s="569"/>
      <c r="S850" s="569">
        <v>1</v>
      </c>
      <c r="T850" s="569">
        <v>1</v>
      </c>
      <c r="U850" s="569">
        <v>1</v>
      </c>
      <c r="V850" s="569">
        <v>1</v>
      </c>
      <c r="W850" s="1071"/>
      <c r="X850" s="1072"/>
      <c r="Y850" s="1072"/>
      <c r="Z850" s="1072"/>
      <c r="AA850" s="1073"/>
      <c r="AB850" s="687"/>
      <c r="AC850" s="687"/>
      <c r="AD850" s="589">
        <f t="shared" si="356"/>
        <v>350</v>
      </c>
      <c r="AE850" s="589">
        <f t="shared" si="357"/>
        <v>350</v>
      </c>
      <c r="AF850" s="589">
        <f t="shared" si="358"/>
        <v>350</v>
      </c>
      <c r="AG850" s="589">
        <f t="shared" si="359"/>
        <v>350</v>
      </c>
      <c r="AH850" s="577">
        <f t="shared" si="343"/>
        <v>1000</v>
      </c>
      <c r="AI850" s="577">
        <f t="shared" si="344"/>
        <v>1000</v>
      </c>
      <c r="AJ850" s="577">
        <f t="shared" si="345"/>
        <v>1000</v>
      </c>
      <c r="AK850" s="577">
        <f t="shared" si="346"/>
        <v>1000</v>
      </c>
      <c r="AL850" s="577">
        <f t="shared" si="347"/>
        <v>1</v>
      </c>
      <c r="AM850" s="577">
        <f t="shared" si="348"/>
        <v>1</v>
      </c>
      <c r="AN850" s="577">
        <f t="shared" si="349"/>
        <v>1</v>
      </c>
      <c r="AO850" s="577">
        <f t="shared" si="350"/>
        <v>1</v>
      </c>
      <c r="AP850" s="423"/>
      <c r="AQ850" s="408"/>
      <c r="AR850" s="396"/>
      <c r="AS850" s="396"/>
      <c r="AT850" s="396"/>
    </row>
    <row r="851" spans="1:46" hidden="1" outlineLevel="3" x14ac:dyDescent="0.25">
      <c r="A851" s="396"/>
      <c r="B851" s="405"/>
      <c r="C851" s="398">
        <f t="shared" si="351"/>
        <v>4</v>
      </c>
      <c r="D851" s="423"/>
      <c r="E851" s="480"/>
      <c r="F851" s="480"/>
      <c r="G851" s="423"/>
      <c r="H851" s="444">
        <v>3</v>
      </c>
      <c r="I851" s="450"/>
      <c r="J851" s="444" t="s">
        <v>703</v>
      </c>
      <c r="K851" s="582"/>
      <c r="L851" s="582"/>
      <c r="M851" s="582"/>
      <c r="N851" s="582"/>
      <c r="O851" s="569"/>
      <c r="P851" s="569"/>
      <c r="Q851" s="569"/>
      <c r="R851" s="569"/>
      <c r="S851" s="569">
        <v>1</v>
      </c>
      <c r="T851" s="569">
        <v>1</v>
      </c>
      <c r="U851" s="569">
        <v>1</v>
      </c>
      <c r="V851" s="569">
        <v>1</v>
      </c>
      <c r="W851" s="1071"/>
      <c r="X851" s="1072"/>
      <c r="Y851" s="1072"/>
      <c r="Z851" s="1072"/>
      <c r="AA851" s="1073"/>
      <c r="AB851" s="687"/>
      <c r="AC851" s="687"/>
      <c r="AD851" s="589">
        <f t="shared" si="356"/>
        <v>350</v>
      </c>
      <c r="AE851" s="589">
        <f t="shared" si="357"/>
        <v>350</v>
      </c>
      <c r="AF851" s="589">
        <f t="shared" si="358"/>
        <v>350</v>
      </c>
      <c r="AG851" s="589">
        <f t="shared" si="359"/>
        <v>350</v>
      </c>
      <c r="AH851" s="577">
        <f t="shared" si="343"/>
        <v>1000</v>
      </c>
      <c r="AI851" s="577">
        <f t="shared" si="344"/>
        <v>1000</v>
      </c>
      <c r="AJ851" s="577">
        <f t="shared" si="345"/>
        <v>1000</v>
      </c>
      <c r="AK851" s="577">
        <f t="shared" si="346"/>
        <v>1000</v>
      </c>
      <c r="AL851" s="577">
        <f t="shared" si="347"/>
        <v>1</v>
      </c>
      <c r="AM851" s="577">
        <f t="shared" si="348"/>
        <v>1</v>
      </c>
      <c r="AN851" s="577">
        <f t="shared" si="349"/>
        <v>1</v>
      </c>
      <c r="AO851" s="577">
        <f t="shared" si="350"/>
        <v>1</v>
      </c>
      <c r="AP851" s="423"/>
      <c r="AQ851" s="408"/>
      <c r="AR851" s="396"/>
      <c r="AS851" s="396"/>
      <c r="AT851" s="396"/>
    </row>
    <row r="852" spans="1:46" hidden="1" outlineLevel="3" x14ac:dyDescent="0.25">
      <c r="A852" s="396"/>
      <c r="B852" s="405"/>
      <c r="C852" s="398">
        <f t="shared" si="351"/>
        <v>4</v>
      </c>
      <c r="D852" s="423"/>
      <c r="E852" s="480"/>
      <c r="F852" s="480"/>
      <c r="G852" s="423"/>
      <c r="H852" s="444">
        <v>4</v>
      </c>
      <c r="I852" s="450"/>
      <c r="J852" s="444" t="s">
        <v>703</v>
      </c>
      <c r="K852" s="582"/>
      <c r="L852" s="582"/>
      <c r="M852" s="582"/>
      <c r="N852" s="582"/>
      <c r="O852" s="569"/>
      <c r="P852" s="569"/>
      <c r="Q852" s="569"/>
      <c r="R852" s="569"/>
      <c r="S852" s="569">
        <v>1</v>
      </c>
      <c r="T852" s="569">
        <v>1</v>
      </c>
      <c r="U852" s="569">
        <v>1</v>
      </c>
      <c r="V852" s="569">
        <v>1</v>
      </c>
      <c r="W852" s="1071"/>
      <c r="X852" s="1072"/>
      <c r="Y852" s="1072"/>
      <c r="Z852" s="1072"/>
      <c r="AA852" s="1073"/>
      <c r="AB852" s="687"/>
      <c r="AC852" s="687"/>
      <c r="AD852" s="589">
        <f t="shared" si="356"/>
        <v>350</v>
      </c>
      <c r="AE852" s="589">
        <f t="shared" si="357"/>
        <v>350</v>
      </c>
      <c r="AF852" s="589">
        <f t="shared" si="358"/>
        <v>350</v>
      </c>
      <c r="AG852" s="589">
        <f t="shared" si="359"/>
        <v>350</v>
      </c>
      <c r="AH852" s="577">
        <f t="shared" si="343"/>
        <v>1000</v>
      </c>
      <c r="AI852" s="577">
        <f t="shared" si="344"/>
        <v>1000</v>
      </c>
      <c r="AJ852" s="577">
        <f t="shared" si="345"/>
        <v>1000</v>
      </c>
      <c r="AK852" s="577">
        <f t="shared" si="346"/>
        <v>1000</v>
      </c>
      <c r="AL852" s="577">
        <f t="shared" si="347"/>
        <v>1</v>
      </c>
      <c r="AM852" s="577">
        <f t="shared" si="348"/>
        <v>1</v>
      </c>
      <c r="AN852" s="577">
        <f t="shared" si="349"/>
        <v>1</v>
      </c>
      <c r="AO852" s="577">
        <f t="shared" si="350"/>
        <v>1</v>
      </c>
      <c r="AP852" s="423"/>
      <c r="AQ852" s="408"/>
      <c r="AR852" s="396"/>
      <c r="AS852" s="396"/>
      <c r="AT852" s="396"/>
    </row>
    <row r="853" spans="1:46" hidden="1" outlineLevel="3" x14ac:dyDescent="0.25">
      <c r="A853" s="396"/>
      <c r="B853" s="405"/>
      <c r="C853" s="398">
        <f t="shared" si="351"/>
        <v>4</v>
      </c>
      <c r="D853" s="423"/>
      <c r="E853" s="480"/>
      <c r="F853" s="480"/>
      <c r="G853" s="423"/>
      <c r="H853" s="444">
        <v>5</v>
      </c>
      <c r="I853" s="450"/>
      <c r="J853" s="444" t="s">
        <v>703</v>
      </c>
      <c r="K853" s="582"/>
      <c r="L853" s="582"/>
      <c r="M853" s="582"/>
      <c r="N853" s="582"/>
      <c r="O853" s="569"/>
      <c r="P853" s="569"/>
      <c r="Q853" s="569"/>
      <c r="R853" s="569"/>
      <c r="S853" s="569">
        <v>1</v>
      </c>
      <c r="T853" s="569">
        <v>1</v>
      </c>
      <c r="U853" s="569">
        <v>1</v>
      </c>
      <c r="V853" s="569">
        <v>1</v>
      </c>
      <c r="W853" s="1071"/>
      <c r="X853" s="1072"/>
      <c r="Y853" s="1072"/>
      <c r="Z853" s="1072"/>
      <c r="AA853" s="1073"/>
      <c r="AB853" s="687"/>
      <c r="AC853" s="687"/>
      <c r="AD853" s="589">
        <f t="shared" si="356"/>
        <v>350</v>
      </c>
      <c r="AE853" s="589">
        <f t="shared" si="357"/>
        <v>350</v>
      </c>
      <c r="AF853" s="589">
        <f t="shared" si="358"/>
        <v>350</v>
      </c>
      <c r="AG853" s="589">
        <f t="shared" si="359"/>
        <v>350</v>
      </c>
      <c r="AH853" s="577">
        <f t="shared" si="343"/>
        <v>1000</v>
      </c>
      <c r="AI853" s="577">
        <f t="shared" si="344"/>
        <v>1000</v>
      </c>
      <c r="AJ853" s="577">
        <f t="shared" si="345"/>
        <v>1000</v>
      </c>
      <c r="AK853" s="577">
        <f t="shared" si="346"/>
        <v>1000</v>
      </c>
      <c r="AL853" s="577">
        <f t="shared" si="347"/>
        <v>1</v>
      </c>
      <c r="AM853" s="577">
        <f t="shared" si="348"/>
        <v>1</v>
      </c>
      <c r="AN853" s="577">
        <f t="shared" si="349"/>
        <v>1</v>
      </c>
      <c r="AO853" s="577">
        <f t="shared" si="350"/>
        <v>1</v>
      </c>
      <c r="AP853" s="423"/>
      <c r="AQ853" s="408"/>
      <c r="AR853" s="396"/>
      <c r="AS853" s="396"/>
      <c r="AT853" s="396"/>
    </row>
    <row r="854" spans="1:46" hidden="1" outlineLevel="3" x14ac:dyDescent="0.25">
      <c r="A854" s="396"/>
      <c r="B854" s="405"/>
      <c r="C854" s="398">
        <f t="shared" si="351"/>
        <v>4</v>
      </c>
      <c r="D854" s="423"/>
      <c r="E854" s="480"/>
      <c r="F854" s="480"/>
      <c r="G854" s="423"/>
      <c r="H854" s="444">
        <v>6</v>
      </c>
      <c r="I854" s="450"/>
      <c r="J854" s="444" t="s">
        <v>703</v>
      </c>
      <c r="K854" s="582"/>
      <c r="L854" s="582"/>
      <c r="M854" s="582"/>
      <c r="N854" s="582"/>
      <c r="O854" s="569"/>
      <c r="P854" s="569"/>
      <c r="Q854" s="569"/>
      <c r="R854" s="569"/>
      <c r="S854" s="569">
        <v>1</v>
      </c>
      <c r="T854" s="569">
        <v>1</v>
      </c>
      <c r="U854" s="569">
        <v>1</v>
      </c>
      <c r="V854" s="569">
        <v>1</v>
      </c>
      <c r="W854" s="1071"/>
      <c r="X854" s="1072"/>
      <c r="Y854" s="1072"/>
      <c r="Z854" s="1072"/>
      <c r="AA854" s="1073"/>
      <c r="AB854" s="688"/>
      <c r="AC854" s="688"/>
      <c r="AD854" s="589">
        <f t="shared" si="356"/>
        <v>350</v>
      </c>
      <c r="AE854" s="589">
        <f t="shared" si="357"/>
        <v>350</v>
      </c>
      <c r="AF854" s="589">
        <f t="shared" si="358"/>
        <v>350</v>
      </c>
      <c r="AG854" s="589">
        <f t="shared" si="359"/>
        <v>350</v>
      </c>
      <c r="AH854" s="577">
        <f t="shared" si="343"/>
        <v>1000</v>
      </c>
      <c r="AI854" s="577">
        <f t="shared" si="344"/>
        <v>1000</v>
      </c>
      <c r="AJ854" s="577">
        <f t="shared" si="345"/>
        <v>1000</v>
      </c>
      <c r="AK854" s="577">
        <f t="shared" si="346"/>
        <v>1000</v>
      </c>
      <c r="AL854" s="577">
        <f t="shared" si="347"/>
        <v>1</v>
      </c>
      <c r="AM854" s="577">
        <f t="shared" si="348"/>
        <v>1</v>
      </c>
      <c r="AN854" s="577">
        <f t="shared" si="349"/>
        <v>1</v>
      </c>
      <c r="AO854" s="577">
        <f t="shared" si="350"/>
        <v>1</v>
      </c>
      <c r="AP854" s="423"/>
      <c r="AQ854" s="408"/>
      <c r="AR854" s="396"/>
      <c r="AS854" s="396"/>
      <c r="AT854" s="396"/>
    </row>
    <row r="855" spans="1:46" hidden="1" outlineLevel="3" x14ac:dyDescent="0.25">
      <c r="A855" s="396"/>
      <c r="B855" s="405"/>
      <c r="C855" s="398">
        <f t="shared" si="351"/>
        <v>4</v>
      </c>
      <c r="D855" s="423"/>
      <c r="E855" s="480"/>
      <c r="F855" s="480"/>
      <c r="G855" s="423"/>
      <c r="H855" s="444">
        <v>7</v>
      </c>
      <c r="I855" s="450"/>
      <c r="J855" s="444" t="s">
        <v>703</v>
      </c>
      <c r="K855" s="582"/>
      <c r="L855" s="582"/>
      <c r="M855" s="582"/>
      <c r="N855" s="582"/>
      <c r="O855" s="569"/>
      <c r="P855" s="569"/>
      <c r="Q855" s="569"/>
      <c r="R855" s="569"/>
      <c r="S855" s="569">
        <v>1</v>
      </c>
      <c r="T855" s="569">
        <v>1</v>
      </c>
      <c r="U855" s="569">
        <v>1</v>
      </c>
      <c r="V855" s="569">
        <v>1</v>
      </c>
      <c r="W855" s="1071"/>
      <c r="X855" s="1072"/>
      <c r="Y855" s="1072"/>
      <c r="Z855" s="1072"/>
      <c r="AA855" s="1073"/>
      <c r="AB855" s="428"/>
      <c r="AC855" s="428"/>
      <c r="AD855" s="589">
        <f t="shared" si="356"/>
        <v>350</v>
      </c>
      <c r="AE855" s="589">
        <f t="shared" si="357"/>
        <v>350</v>
      </c>
      <c r="AF855" s="589">
        <f t="shared" si="358"/>
        <v>350</v>
      </c>
      <c r="AG855" s="589">
        <f t="shared" si="359"/>
        <v>350</v>
      </c>
      <c r="AH855" s="577">
        <f t="shared" si="343"/>
        <v>1000</v>
      </c>
      <c r="AI855" s="577">
        <f t="shared" si="344"/>
        <v>1000</v>
      </c>
      <c r="AJ855" s="577">
        <f t="shared" si="345"/>
        <v>1000</v>
      </c>
      <c r="AK855" s="577">
        <f t="shared" si="346"/>
        <v>1000</v>
      </c>
      <c r="AL855" s="577">
        <f t="shared" si="347"/>
        <v>1</v>
      </c>
      <c r="AM855" s="577">
        <f t="shared" si="348"/>
        <v>1</v>
      </c>
      <c r="AN855" s="577">
        <f t="shared" si="349"/>
        <v>1</v>
      </c>
      <c r="AO855" s="577">
        <f t="shared" si="350"/>
        <v>1</v>
      </c>
      <c r="AP855" s="423"/>
      <c r="AQ855" s="408"/>
      <c r="AR855" s="396"/>
      <c r="AS855" s="396"/>
      <c r="AT855" s="396"/>
    </row>
    <row r="856" spans="1:46" hidden="1" outlineLevel="3" x14ac:dyDescent="0.25">
      <c r="A856" s="396"/>
      <c r="B856" s="405"/>
      <c r="C856" s="398">
        <f t="shared" si="351"/>
        <v>4</v>
      </c>
      <c r="D856" s="423"/>
      <c r="E856" s="480"/>
      <c r="F856" s="480"/>
      <c r="G856" s="423"/>
      <c r="H856" s="583">
        <v>8</v>
      </c>
      <c r="I856" s="584"/>
      <c r="J856" s="583" t="s">
        <v>703</v>
      </c>
      <c r="K856" s="582"/>
      <c r="L856" s="582"/>
      <c r="M856" s="582"/>
      <c r="N856" s="582"/>
      <c r="O856" s="586"/>
      <c r="P856" s="586"/>
      <c r="Q856" s="586"/>
      <c r="R856" s="586"/>
      <c r="S856" s="586">
        <v>1</v>
      </c>
      <c r="T856" s="586">
        <v>1</v>
      </c>
      <c r="U856" s="586">
        <v>1</v>
      </c>
      <c r="V856" s="586">
        <v>1</v>
      </c>
      <c r="W856" s="1074"/>
      <c r="X856" s="1075"/>
      <c r="Y856" s="1075"/>
      <c r="Z856" s="1075"/>
      <c r="AA856" s="1076"/>
      <c r="AB856" s="428"/>
      <c r="AC856" s="428"/>
      <c r="AD856" s="589">
        <f t="shared" si="356"/>
        <v>350</v>
      </c>
      <c r="AE856" s="589">
        <f t="shared" si="357"/>
        <v>350</v>
      </c>
      <c r="AF856" s="589">
        <f t="shared" si="358"/>
        <v>350</v>
      </c>
      <c r="AG856" s="589">
        <f t="shared" si="359"/>
        <v>350</v>
      </c>
      <c r="AH856" s="587">
        <f t="shared" si="343"/>
        <v>1000</v>
      </c>
      <c r="AI856" s="587">
        <f t="shared" si="344"/>
        <v>1000</v>
      </c>
      <c r="AJ856" s="587">
        <f t="shared" si="345"/>
        <v>1000</v>
      </c>
      <c r="AK856" s="587">
        <f t="shared" si="346"/>
        <v>1000</v>
      </c>
      <c r="AL856" s="587">
        <f t="shared" si="347"/>
        <v>1</v>
      </c>
      <c r="AM856" s="587">
        <f t="shared" si="348"/>
        <v>1</v>
      </c>
      <c r="AN856" s="587">
        <f t="shared" si="349"/>
        <v>1</v>
      </c>
      <c r="AO856" s="587">
        <f t="shared" si="350"/>
        <v>1</v>
      </c>
      <c r="AP856" s="423"/>
      <c r="AQ856" s="408"/>
      <c r="AR856" s="396"/>
      <c r="AS856" s="396"/>
      <c r="AT856" s="396"/>
    </row>
    <row r="857" spans="1:46" ht="5.0999999999999996" hidden="1" customHeight="1" outlineLevel="2" x14ac:dyDescent="0.25">
      <c r="A857" s="396"/>
      <c r="B857" s="405"/>
      <c r="C857" s="398">
        <f>INT($C$808)+2.005</f>
        <v>3.0049999999999999</v>
      </c>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c r="AF857" s="423"/>
      <c r="AG857" s="423"/>
      <c r="AH857" s="423"/>
      <c r="AI857" s="423"/>
      <c r="AJ857" s="423"/>
      <c r="AK857" s="423"/>
      <c r="AL857" s="423"/>
      <c r="AM857" s="423"/>
      <c r="AN857" s="423"/>
      <c r="AO857" s="423"/>
      <c r="AP857" s="423" t="s">
        <v>455</v>
      </c>
      <c r="AQ857" s="408"/>
      <c r="AR857" s="396"/>
      <c r="AS857" s="396"/>
      <c r="AT857" s="396"/>
    </row>
    <row r="858" spans="1:46" ht="5.0999999999999996" hidden="1" customHeight="1" outlineLevel="2" x14ac:dyDescent="0.25">
      <c r="A858" s="396"/>
      <c r="B858" s="405"/>
      <c r="C858" s="398">
        <f>INT($C$808)+2.005</f>
        <v>3.0049999999999999</v>
      </c>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3"/>
      <c r="AQ858" s="408"/>
      <c r="AR858" s="396"/>
      <c r="AS858" s="396"/>
      <c r="AT858" s="396"/>
    </row>
    <row r="859" spans="1:46" ht="5.0999999999999996" customHeight="1" outlineLevel="1" x14ac:dyDescent="0.25">
      <c r="A859" s="396"/>
      <c r="B859" s="433"/>
      <c r="C859" s="434">
        <f>INT($C$808)+1.005</f>
        <v>2.0049999999999999</v>
      </c>
      <c r="D859" s="435"/>
      <c r="E859" s="435"/>
      <c r="F859" s="435"/>
      <c r="G859" s="435"/>
      <c r="H859" s="435"/>
      <c r="I859" s="435"/>
      <c r="J859" s="435"/>
      <c r="K859" s="435"/>
      <c r="L859" s="435"/>
      <c r="M859" s="435"/>
      <c r="N859" s="435"/>
      <c r="O859" s="435"/>
      <c r="P859" s="435"/>
      <c r="Q859" s="435"/>
      <c r="R859" s="435"/>
      <c r="S859" s="435"/>
      <c r="T859" s="435"/>
      <c r="U859" s="435"/>
      <c r="V859" s="435"/>
      <c r="W859" s="435"/>
      <c r="X859" s="435"/>
      <c r="Y859" s="435"/>
      <c r="Z859" s="435"/>
      <c r="AA859" s="435"/>
      <c r="AB859" s="435"/>
      <c r="AC859" s="435"/>
      <c r="AD859" s="435"/>
      <c r="AE859" s="435"/>
      <c r="AF859" s="435"/>
      <c r="AG859" s="435"/>
      <c r="AH859" s="435"/>
      <c r="AI859" s="435"/>
      <c r="AJ859" s="435"/>
      <c r="AK859" s="435"/>
      <c r="AL859" s="435"/>
      <c r="AM859" s="435"/>
      <c r="AN859" s="435"/>
      <c r="AO859" s="435"/>
      <c r="AP859" s="435"/>
      <c r="AQ859" s="436" t="s">
        <v>130</v>
      </c>
      <c r="AR859" s="396"/>
      <c r="AS859" s="396"/>
      <c r="AT859" s="396"/>
    </row>
    <row r="860" spans="1:46" ht="5.0999999999999996" customHeight="1" collapsed="1" x14ac:dyDescent="0.25">
      <c r="A860" s="396"/>
      <c r="B860" s="437"/>
      <c r="C860" s="438">
        <f>INT($C$808)+0.005</f>
        <v>1.0049999999999999</v>
      </c>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c r="AD860" s="437"/>
      <c r="AE860" s="437"/>
      <c r="AF860" s="437"/>
      <c r="AG860" s="437"/>
      <c r="AH860" s="437"/>
      <c r="AI860" s="437"/>
      <c r="AJ860" s="437"/>
      <c r="AK860" s="437"/>
      <c r="AL860" s="437"/>
      <c r="AM860" s="437"/>
      <c r="AN860" s="437"/>
      <c r="AO860" s="437"/>
      <c r="AP860" s="437"/>
      <c r="AQ860" s="437"/>
      <c r="AR860" s="396"/>
      <c r="AS860" s="396"/>
      <c r="AT860" s="396"/>
    </row>
    <row r="861" spans="1:46" hidden="1" outlineLevel="2" x14ac:dyDescent="0.25">
      <c r="A861" s="396"/>
      <c r="B861" s="396"/>
      <c r="C861" s="398">
        <f>INT($C$808)+2</f>
        <v>3</v>
      </c>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c r="Z861" s="396"/>
      <c r="AA861" s="396"/>
      <c r="AB861" s="396"/>
      <c r="AC861" s="396"/>
      <c r="AD861" s="396"/>
      <c r="AE861" s="396"/>
      <c r="AF861" s="396"/>
      <c r="AG861" s="396"/>
      <c r="AH861" s="396"/>
      <c r="AI861" s="396"/>
      <c r="AJ861" s="396"/>
      <c r="AK861" s="396"/>
      <c r="AL861" s="396"/>
      <c r="AM861" s="396"/>
      <c r="AN861" s="396"/>
      <c r="AO861" s="396"/>
      <c r="AP861" s="396"/>
      <c r="AQ861" s="396"/>
      <c r="AR861" s="396"/>
      <c r="AS861" s="396"/>
      <c r="AT861" s="396"/>
    </row>
    <row r="862" spans="1:46" hidden="1" outlineLevel="2" x14ac:dyDescent="0.25">
      <c r="A862" s="396"/>
      <c r="B862" s="396"/>
      <c r="C862" s="398">
        <f>INT($C$866)+2</f>
        <v>3</v>
      </c>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c r="AA862" s="396"/>
      <c r="AB862" s="396"/>
      <c r="AC862" s="396"/>
      <c r="AD862" s="396"/>
      <c r="AE862" s="396"/>
      <c r="AF862" s="396"/>
      <c r="AG862" s="396"/>
      <c r="AH862" s="396"/>
      <c r="AI862" s="396"/>
      <c r="AJ862" s="396"/>
      <c r="AK862" s="396"/>
      <c r="AL862" s="396"/>
      <c r="AM862" s="396"/>
      <c r="AN862" s="396"/>
      <c r="AO862" s="396"/>
      <c r="AP862" s="396"/>
      <c r="AQ862" s="396"/>
      <c r="AR862" s="396"/>
      <c r="AS862" s="396"/>
      <c r="AT862" s="396"/>
    </row>
    <row r="863" spans="1:46" ht="5.0999999999999996" customHeight="1" thickBot="1" x14ac:dyDescent="0.3">
      <c r="A863" s="396"/>
      <c r="B863" s="399"/>
      <c r="C863" s="400">
        <f>INT($C$866)+0.005</f>
        <v>1.0049999999999999</v>
      </c>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c r="AA863" s="399"/>
      <c r="AB863" s="399"/>
      <c r="AC863" s="399"/>
      <c r="AD863" s="399"/>
      <c r="AE863" s="399"/>
      <c r="AF863" s="399"/>
      <c r="AG863" s="399"/>
      <c r="AH863" s="399"/>
      <c r="AI863" s="399"/>
      <c r="AJ863" s="399"/>
      <c r="AK863" s="399"/>
      <c r="AL863" s="399"/>
      <c r="AM863" s="399"/>
      <c r="AN863" s="399"/>
      <c r="AO863" s="399"/>
      <c r="AP863" s="399"/>
      <c r="AQ863" s="399"/>
      <c r="AR863" s="396"/>
      <c r="AS863" s="396"/>
      <c r="AT863" s="396"/>
    </row>
    <row r="864" spans="1:46" ht="5.0999999999999996" customHeight="1" outlineLevel="1" collapsed="1" x14ac:dyDescent="0.25">
      <c r="A864" s="396"/>
      <c r="B864" s="401" t="s">
        <v>0</v>
      </c>
      <c r="C864" s="402">
        <f>INT($C$866)+1.005</f>
        <v>2.0049999999999999</v>
      </c>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c r="AF864" s="403"/>
      <c r="AG864" s="403"/>
      <c r="AH864" s="403"/>
      <c r="AI864" s="403"/>
      <c r="AJ864" s="403"/>
      <c r="AK864" s="403"/>
      <c r="AL864" s="403"/>
      <c r="AM864" s="403"/>
      <c r="AN864" s="403"/>
      <c r="AO864" s="403"/>
      <c r="AP864" s="403"/>
      <c r="AQ864" s="404"/>
      <c r="AR864" s="396"/>
      <c r="AS864" s="396"/>
      <c r="AT864" s="396"/>
    </row>
    <row r="865" spans="1:46" hidden="1" outlineLevel="4" x14ac:dyDescent="0.25">
      <c r="A865" s="396"/>
      <c r="B865" s="405"/>
      <c r="C865" s="398">
        <f>INT(MAX($C$876:$C$986))+1</f>
        <v>5</v>
      </c>
      <c r="D865" s="406"/>
      <c r="E865" s="406"/>
      <c r="F865" s="406"/>
      <c r="G865" s="406"/>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c r="AF865" s="407"/>
      <c r="AG865" s="407"/>
      <c r="AH865" s="407"/>
      <c r="AI865" s="407"/>
      <c r="AJ865" s="407"/>
      <c r="AK865" s="407"/>
      <c r="AL865" s="407"/>
      <c r="AM865" s="407"/>
      <c r="AN865" s="407"/>
      <c r="AO865" s="407"/>
      <c r="AP865" s="406"/>
      <c r="AQ865" s="408"/>
      <c r="AR865" s="396"/>
      <c r="AS865" s="396"/>
      <c r="AT865" s="396"/>
    </row>
    <row r="866" spans="1:46" ht="20.100000000000001" customHeight="1" x14ac:dyDescent="0.25">
      <c r="A866" s="396"/>
      <c r="B866" s="405"/>
      <c r="C866" s="398">
        <v>1.02</v>
      </c>
      <c r="D866" s="409"/>
      <c r="E866" s="473" t="s">
        <v>442</v>
      </c>
      <c r="F866" s="474"/>
      <c r="G866" s="410"/>
      <c r="H866" s="912" t="str">
        <f>COUNTIFS($B$1:$B866, "«")&amp;" Sheep: Husbandry &amp; Labour requirements"</f>
        <v>6 Sheep: Husbandry &amp; Labour requirements</v>
      </c>
      <c r="I866" s="439"/>
      <c r="J866" s="439"/>
      <c r="K866" s="439"/>
      <c r="L866" s="439"/>
      <c r="M866" s="439"/>
      <c r="N866" s="439"/>
      <c r="O866" s="439"/>
      <c r="P866" s="439"/>
      <c r="Q866" s="439"/>
      <c r="R866" s="439"/>
      <c r="S866" s="439"/>
      <c r="T866" s="439"/>
      <c r="U866" s="439"/>
      <c r="V866" s="439"/>
      <c r="W866" s="567"/>
      <c r="X866" s="439"/>
      <c r="Y866" s="439"/>
      <c r="Z866" s="439"/>
      <c r="AA866" s="439"/>
      <c r="AB866" s="439"/>
      <c r="AC866" s="439"/>
      <c r="AD866" s="439"/>
      <c r="AE866" s="439"/>
      <c r="AF866" s="439"/>
      <c r="AG866" s="439"/>
      <c r="AH866" s="439"/>
      <c r="AI866" s="439"/>
      <c r="AJ866" s="439"/>
      <c r="AK866" s="439"/>
      <c r="AL866" s="439"/>
      <c r="AM866" s="439"/>
      <c r="AN866" s="439"/>
      <c r="AO866" s="439"/>
      <c r="AP866" s="476"/>
      <c r="AQ866" s="408"/>
      <c r="AR866" s="396"/>
      <c r="AS866" s="396"/>
      <c r="AT866" s="396"/>
    </row>
    <row r="867" spans="1:46" ht="20.100000000000001" customHeight="1" outlineLevel="1" x14ac:dyDescent="0.25">
      <c r="A867" s="396"/>
      <c r="B867" s="405"/>
      <c r="C867" s="398">
        <f>INT($C$866)+1.02</f>
        <v>2.02</v>
      </c>
      <c r="D867" s="409"/>
      <c r="E867" s="473" t="s">
        <v>444</v>
      </c>
      <c r="F867" s="477">
        <v>1</v>
      </c>
      <c r="G867" s="414"/>
      <c r="H867" s="415" t="s">
        <v>707</v>
      </c>
      <c r="I867" s="416"/>
      <c r="J867" s="416"/>
      <c r="K867" s="416"/>
      <c r="L867" s="416"/>
      <c r="M867" s="416"/>
      <c r="N867" s="416"/>
      <c r="O867" s="416"/>
      <c r="P867" s="416"/>
      <c r="Q867" s="416"/>
      <c r="R867" s="416"/>
      <c r="S867" s="416"/>
      <c r="T867" s="416"/>
      <c r="U867" s="416"/>
      <c r="V867" s="416"/>
      <c r="W867" s="568"/>
      <c r="X867" s="416"/>
      <c r="Y867" s="416"/>
      <c r="Z867" s="416"/>
      <c r="AA867" s="416"/>
      <c r="AB867" s="416"/>
      <c r="AC867" s="416"/>
      <c r="AD867" s="416"/>
      <c r="AE867" s="416"/>
      <c r="AF867" s="416"/>
      <c r="AG867" s="416"/>
      <c r="AH867" s="416"/>
      <c r="AI867" s="416"/>
      <c r="AJ867" s="416"/>
      <c r="AK867" s="416"/>
      <c r="AL867" s="416"/>
      <c r="AM867" s="416"/>
      <c r="AN867" s="416"/>
      <c r="AO867" s="416"/>
      <c r="AP867" s="479"/>
      <c r="AQ867" s="408"/>
      <c r="AR867" s="396"/>
      <c r="AS867" s="396"/>
      <c r="AT867" s="396"/>
    </row>
    <row r="868" spans="1:46" ht="5.0999999999999996" customHeight="1" outlineLevel="2" x14ac:dyDescent="0.25">
      <c r="A868" s="396"/>
      <c r="B868" s="405"/>
      <c r="C868" s="398">
        <f>INT($C$866)+2.005</f>
        <v>3.0049999999999999</v>
      </c>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c r="AN868" s="406"/>
      <c r="AO868" s="406"/>
      <c r="AP868" s="406"/>
      <c r="AQ868" s="408"/>
      <c r="AR868" s="396"/>
      <c r="AS868" s="396"/>
      <c r="AT868" s="396"/>
    </row>
    <row r="869" spans="1:46" outlineLevel="2" x14ac:dyDescent="0.25">
      <c r="A869" s="396"/>
      <c r="B869" s="405"/>
      <c r="C869" s="398">
        <f>INT($C$866)+2</f>
        <v>3</v>
      </c>
      <c r="D869" s="406"/>
      <c r="E869" s="480"/>
      <c r="F869" s="480"/>
      <c r="G869" s="406"/>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06"/>
      <c r="AQ869" s="408"/>
      <c r="AR869" s="396"/>
      <c r="AS869" s="396"/>
      <c r="AT869" s="396"/>
    </row>
    <row r="870" spans="1:46" outlineLevel="2" x14ac:dyDescent="0.25">
      <c r="A870" s="396"/>
      <c r="B870" s="405"/>
      <c r="C870" s="398">
        <f>INT($C$866)+2</f>
        <v>3</v>
      </c>
      <c r="D870" s="406"/>
      <c r="E870" s="480"/>
      <c r="F870" s="480"/>
      <c r="G870" s="406"/>
      <c r="H870" s="421"/>
      <c r="I870" s="421"/>
      <c r="J870" s="421"/>
      <c r="K870" s="421"/>
      <c r="L870" s="481" t="s">
        <v>708</v>
      </c>
      <c r="M870" s="481"/>
      <c r="N870" s="481"/>
      <c r="O870" s="481"/>
      <c r="P870" s="481"/>
      <c r="Q870" s="481"/>
      <c r="R870" s="481"/>
      <c r="S870" s="481"/>
      <c r="T870" s="481"/>
      <c r="U870" s="481"/>
      <c r="V870" s="481"/>
      <c r="W870" s="421"/>
      <c r="X870" s="421"/>
      <c r="Y870" s="421"/>
      <c r="Z870" s="421"/>
      <c r="AA870" s="421"/>
      <c r="AB870" s="421"/>
      <c r="AC870" s="421"/>
      <c r="AD870" s="421"/>
      <c r="AE870" s="421"/>
      <c r="AF870" s="421"/>
      <c r="AG870" s="421"/>
      <c r="AH870" s="421"/>
      <c r="AI870" s="421"/>
      <c r="AJ870" s="421"/>
      <c r="AK870" s="421"/>
      <c r="AL870" s="421"/>
      <c r="AM870" s="421"/>
      <c r="AN870" s="421"/>
      <c r="AO870" s="421"/>
      <c r="AP870" s="406"/>
      <c r="AQ870" s="408"/>
      <c r="AR870" s="396"/>
      <c r="AS870" s="396"/>
      <c r="AT870" s="396"/>
    </row>
    <row r="871" spans="1:46" outlineLevel="2" x14ac:dyDescent="0.25">
      <c r="A871" s="396"/>
      <c r="B871" s="405"/>
      <c r="C871" s="398">
        <f>INT($C$866)+2</f>
        <v>3</v>
      </c>
      <c r="D871" s="406"/>
      <c r="E871" s="480"/>
      <c r="F871" s="480"/>
      <c r="G871" s="406"/>
      <c r="H871" s="421"/>
      <c r="I871" s="421"/>
      <c r="J871" s="421"/>
      <c r="K871" s="421"/>
      <c r="L871" s="421"/>
      <c r="M871" s="421"/>
      <c r="N871" s="481" t="s">
        <v>709</v>
      </c>
      <c r="O871" s="481"/>
      <c r="P871" s="481"/>
      <c r="Q871" s="481"/>
      <c r="R871" s="48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c r="AN871" s="421"/>
      <c r="AO871" s="421"/>
      <c r="AP871" s="406"/>
      <c r="AQ871" s="408"/>
      <c r="AR871" s="396"/>
      <c r="AS871" s="396"/>
      <c r="AT871" s="396"/>
    </row>
    <row r="872" spans="1:46" ht="30" outlineLevel="2" x14ac:dyDescent="0.25">
      <c r="A872" s="396"/>
      <c r="B872" s="405"/>
      <c r="C872" s="398">
        <f>INT($C$866)+2</f>
        <v>3</v>
      </c>
      <c r="D872" s="406"/>
      <c r="E872" s="480"/>
      <c r="F872" s="480"/>
      <c r="G872" s="406"/>
      <c r="H872" s="421" t="s">
        <v>710</v>
      </c>
      <c r="I872" s="421"/>
      <c r="J872" s="421" t="s">
        <v>711</v>
      </c>
      <c r="K872" s="421" t="s">
        <v>167</v>
      </c>
      <c r="L872" s="421" t="s">
        <v>712</v>
      </c>
      <c r="M872" s="421" t="s">
        <v>713</v>
      </c>
      <c r="N872" s="421" t="s">
        <v>714</v>
      </c>
      <c r="O872" s="421" t="s">
        <v>715</v>
      </c>
      <c r="P872" s="421" t="s">
        <v>716</v>
      </c>
      <c r="Q872" s="590" t="s">
        <v>717</v>
      </c>
      <c r="R872" s="421" t="s">
        <v>718</v>
      </c>
      <c r="S872" s="421" t="s">
        <v>719</v>
      </c>
      <c r="T872" s="421" t="s">
        <v>979</v>
      </c>
      <c r="U872" s="421" t="s">
        <v>662</v>
      </c>
      <c r="V872" s="421" t="s">
        <v>720</v>
      </c>
      <c r="W872" s="421" t="s">
        <v>721</v>
      </c>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ht="11.65" customHeight="1" outlineLevel="2" collapsed="1" x14ac:dyDescent="0.25">
      <c r="A873" s="396"/>
      <c r="B873" s="405" t="s">
        <v>448</v>
      </c>
      <c r="C873" s="398">
        <f>INT($C$866)+2.01</f>
        <v>3.01</v>
      </c>
      <c r="D873" s="406"/>
      <c r="E873" s="406"/>
      <c r="F873" s="406"/>
      <c r="G873" s="406"/>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idden="1" outlineLevel="4" x14ac:dyDescent="0.25">
      <c r="A874" s="396"/>
      <c r="B874" s="405"/>
      <c r="C874" s="398">
        <f>INT(MAX($C$876:$C$986))+1</f>
        <v>5</v>
      </c>
      <c r="D874" s="423"/>
      <c r="E874" s="480"/>
      <c r="F874" s="480"/>
      <c r="G874" s="423"/>
      <c r="H874" s="480"/>
      <c r="I874" s="480"/>
      <c r="J874" s="480"/>
      <c r="K874" s="480"/>
      <c r="L874" s="480"/>
      <c r="M874" s="480"/>
      <c r="N874" s="480"/>
      <c r="O874" s="480"/>
      <c r="P874" s="480"/>
      <c r="Q874" s="480"/>
      <c r="R874" s="480"/>
      <c r="S874" s="480"/>
      <c r="T874" s="480"/>
      <c r="U874" s="480"/>
      <c r="V874" s="480"/>
      <c r="W874" s="480"/>
      <c r="X874" s="480"/>
      <c r="Y874" s="480"/>
      <c r="Z874" s="480"/>
      <c r="AA874" s="480"/>
      <c r="AB874" s="480"/>
      <c r="AC874" s="480"/>
      <c r="AD874" s="480"/>
      <c r="AE874" s="480"/>
      <c r="AF874" s="480"/>
      <c r="AG874" s="480"/>
      <c r="AH874" s="480"/>
      <c r="AI874" s="480"/>
      <c r="AJ874" s="480"/>
      <c r="AK874" s="480"/>
      <c r="AL874" s="480"/>
      <c r="AM874" s="480"/>
      <c r="AN874" s="480"/>
      <c r="AO874" s="480"/>
      <c r="AP874" s="423"/>
      <c r="AQ874" s="408"/>
      <c r="AR874" s="396"/>
      <c r="AS874" s="396"/>
      <c r="AT874" s="396"/>
    </row>
    <row r="875" spans="1:46" hidden="1" outlineLevel="4" x14ac:dyDescent="0.25">
      <c r="A875" s="396"/>
      <c r="B875" s="405" t="s">
        <v>449</v>
      </c>
      <c r="C875" s="398">
        <f>INT(MAX($C$876:$C$986))+1</f>
        <v>5</v>
      </c>
      <c r="D875" s="423" t="s">
        <v>450</v>
      </c>
      <c r="E875" s="480"/>
      <c r="F875" s="480"/>
      <c r="G875" s="423"/>
      <c r="H875" s="480"/>
      <c r="I875" s="480"/>
      <c r="J875" s="480"/>
      <c r="K875" s="480"/>
      <c r="L875" s="480"/>
      <c r="M875" s="480"/>
      <c r="N875" s="480"/>
      <c r="O875" s="480"/>
      <c r="P875" s="480"/>
      <c r="Q875" s="480"/>
      <c r="R875" s="480"/>
      <c r="S875" s="480"/>
      <c r="T875" s="480"/>
      <c r="U875" s="480"/>
      <c r="V875" s="480"/>
      <c r="W875" s="480"/>
      <c r="X875" s="480"/>
      <c r="Y875" s="480"/>
      <c r="Z875" s="480"/>
      <c r="AA875" s="480"/>
      <c r="AB875" s="480"/>
      <c r="AC875" s="480"/>
      <c r="AD875" s="480"/>
      <c r="AE875" s="480"/>
      <c r="AF875" s="480"/>
      <c r="AG875" s="480"/>
      <c r="AH875" s="480"/>
      <c r="AI875" s="480"/>
      <c r="AJ875" s="480"/>
      <c r="AK875" s="480"/>
      <c r="AL875" s="480"/>
      <c r="AM875" s="480"/>
      <c r="AN875" s="480"/>
      <c r="AO875" s="480"/>
      <c r="AP875" s="423"/>
      <c r="AQ875" s="408"/>
      <c r="AR875" s="396"/>
      <c r="AS875" s="396"/>
      <c r="AT875" s="396"/>
    </row>
    <row r="876" spans="1:46" ht="5.0999999999999996" customHeight="1" outlineLevel="2" x14ac:dyDescent="0.25">
      <c r="A876" s="396"/>
      <c r="B876" s="405"/>
      <c r="C876" s="398">
        <f>INT($C$866)+2.005</f>
        <v>3.0049999999999999</v>
      </c>
      <c r="D876" s="423" t="s">
        <v>451</v>
      </c>
      <c r="E876" s="423"/>
      <c r="F876" s="423"/>
      <c r="G876" s="423"/>
      <c r="H876" s="484"/>
      <c r="I876" s="484"/>
      <c r="J876" s="484"/>
      <c r="K876" s="484"/>
      <c r="L876" s="591"/>
      <c r="M876" s="591"/>
      <c r="N876" s="591"/>
      <c r="O876" s="591"/>
      <c r="P876" s="591"/>
      <c r="Q876" s="591"/>
      <c r="R876" s="591"/>
      <c r="S876" s="591"/>
      <c r="T876" s="591"/>
      <c r="U876" s="591"/>
      <c r="V876" s="591"/>
      <c r="W876" s="591"/>
      <c r="X876" s="484"/>
      <c r="Y876" s="484"/>
      <c r="Z876" s="484"/>
      <c r="AA876" s="484"/>
      <c r="AB876" s="425"/>
      <c r="AC876" s="425"/>
      <c r="AD876" s="425"/>
      <c r="AE876" s="425"/>
      <c r="AF876" s="425"/>
      <c r="AG876" s="425"/>
      <c r="AH876" s="425"/>
      <c r="AI876" s="425"/>
      <c r="AJ876" s="425"/>
      <c r="AK876" s="425"/>
      <c r="AL876" s="425"/>
      <c r="AM876" s="425"/>
      <c r="AN876" s="425"/>
      <c r="AO876" s="425"/>
      <c r="AP876" s="423"/>
      <c r="AQ876" s="408"/>
      <c r="AR876" s="396"/>
      <c r="AS876" s="396"/>
      <c r="AT876" s="396"/>
    </row>
    <row r="877" spans="1:46" outlineLevel="2" x14ac:dyDescent="0.25">
      <c r="A877" s="396"/>
      <c r="B877" s="405"/>
      <c r="C877" s="398">
        <f>INT($C$866)+2</f>
        <v>3</v>
      </c>
      <c r="D877" s="423"/>
      <c r="E877" s="480" t="s">
        <v>722</v>
      </c>
      <c r="F877" s="474" t="s">
        <v>723</v>
      </c>
      <c r="G877" s="423"/>
      <c r="H877" s="592"/>
      <c r="I877" s="500"/>
      <c r="J877" s="500"/>
      <c r="K877" s="428"/>
      <c r="L877" s="593">
        <f>COUNTA($J$877:$J$986)/M877</f>
        <v>27</v>
      </c>
      <c r="M877" s="593">
        <v>4</v>
      </c>
      <c r="N877" s="500"/>
      <c r="O877" s="500"/>
      <c r="P877" s="500"/>
      <c r="Q877" s="500"/>
      <c r="R877" s="500"/>
      <c r="S877" s="500"/>
      <c r="T877" s="500"/>
      <c r="U877" s="500"/>
      <c r="V877" s="500"/>
      <c r="W877" s="500"/>
      <c r="X877" s="428"/>
      <c r="Y877" s="428"/>
      <c r="Z877" s="428"/>
      <c r="AA877" s="428"/>
      <c r="AB877" s="428"/>
      <c r="AC877" s="428"/>
      <c r="AD877" s="428"/>
      <c r="AE877" s="428"/>
      <c r="AF877" s="428"/>
      <c r="AG877" s="428"/>
      <c r="AH877" s="428"/>
      <c r="AI877" s="428"/>
      <c r="AJ877" s="428"/>
      <c r="AK877" s="428"/>
      <c r="AL877" s="428"/>
      <c r="AM877" s="428"/>
      <c r="AN877" s="428"/>
      <c r="AO877" s="428"/>
      <c r="AP877" s="423"/>
      <c r="AQ877" s="408"/>
      <c r="AR877" s="396"/>
      <c r="AS877" s="396"/>
      <c r="AT877" s="396"/>
    </row>
    <row r="878" spans="1:46" outlineLevel="2" x14ac:dyDescent="0.25">
      <c r="A878" s="396"/>
      <c r="B878" s="405"/>
      <c r="C878" s="398">
        <f>INT($C$866)+2</f>
        <v>3</v>
      </c>
      <c r="D878" s="423"/>
      <c r="E878" s="480">
        <v>0</v>
      </c>
      <c r="F878" s="474" t="b">
        <f t="shared" ref="F878:F909" si="360">COUNTIFS($L878:$W878,"-")&lt;&gt;COUNTA($L878:$W878)</f>
        <v>1</v>
      </c>
      <c r="G878" s="423"/>
      <c r="H878" s="594" t="s">
        <v>724</v>
      </c>
      <c r="I878" s="594"/>
      <c r="J878" s="575" t="s">
        <v>725</v>
      </c>
      <c r="K878" s="595" t="str">
        <f t="shared" ref="K878:K909" si="361">IFERROR(DATE(2019,1,($L878-1)*7+1),"-")</f>
        <v>-</v>
      </c>
      <c r="L878" s="596" t="s">
        <v>726</v>
      </c>
      <c r="M878" s="596" t="s">
        <v>726</v>
      </c>
      <c r="N878" s="596" t="s">
        <v>726</v>
      </c>
      <c r="O878" s="596" t="s">
        <v>726</v>
      </c>
      <c r="P878" s="596" t="s">
        <v>726</v>
      </c>
      <c r="Q878" s="596" t="s">
        <v>726</v>
      </c>
      <c r="R878" s="596" t="s">
        <v>726</v>
      </c>
      <c r="S878" s="596" t="s">
        <v>726</v>
      </c>
      <c r="T878" s="596" t="s">
        <v>726</v>
      </c>
      <c r="U878" s="596" t="s">
        <v>726</v>
      </c>
      <c r="V878" s="596" t="s">
        <v>726</v>
      </c>
      <c r="W878" s="596" t="s">
        <v>726</v>
      </c>
      <c r="X878" s="428"/>
      <c r="Y878" s="428"/>
      <c r="Z878" s="428"/>
      <c r="AA878" s="428"/>
      <c r="AB878" s="428"/>
      <c r="AC878" s="428"/>
      <c r="AD878" s="428"/>
      <c r="AE878" s="428"/>
      <c r="AF878" s="428"/>
      <c r="AG878" s="428"/>
      <c r="AH878" s="428"/>
      <c r="AI878" s="428"/>
      <c r="AJ878" s="428"/>
      <c r="AK878" s="428"/>
      <c r="AL878" s="428"/>
      <c r="AM878" s="428"/>
      <c r="AN878" s="428"/>
      <c r="AO878" s="428"/>
      <c r="AP878" s="423"/>
      <c r="AQ878" s="408"/>
      <c r="AR878" s="396"/>
      <c r="AS878" s="396"/>
      <c r="AT878" s="396"/>
    </row>
    <row r="879" spans="1:46" outlineLevel="2" x14ac:dyDescent="0.25">
      <c r="A879" s="396"/>
      <c r="B879" s="405"/>
      <c r="C879" s="398">
        <f>INT($C$866)+2</f>
        <v>3</v>
      </c>
      <c r="D879" s="423"/>
      <c r="E879" s="597">
        <f>E878</f>
        <v>0</v>
      </c>
      <c r="F879" s="474" t="b">
        <f t="shared" si="360"/>
        <v>1</v>
      </c>
      <c r="G879" s="423"/>
      <c r="H879" s="1040" t="s">
        <v>727</v>
      </c>
      <c r="I879" s="1041"/>
      <c r="J879" s="598" t="s">
        <v>728</v>
      </c>
      <c r="K879" s="599">
        <f t="shared" si="361"/>
        <v>43795</v>
      </c>
      <c r="L879" s="470">
        <v>48</v>
      </c>
      <c r="M879" s="600" t="s">
        <v>726</v>
      </c>
      <c r="N879" s="600" t="s">
        <v>726</v>
      </c>
      <c r="O879" s="600" t="s">
        <v>726</v>
      </c>
      <c r="P879" s="600" t="s">
        <v>726</v>
      </c>
      <c r="Q879" s="600" t="s">
        <v>726</v>
      </c>
      <c r="R879" s="600" t="s">
        <v>726</v>
      </c>
      <c r="S879" s="600" t="s">
        <v>726</v>
      </c>
      <c r="T879" s="600" t="s">
        <v>726</v>
      </c>
      <c r="U879" s="600" t="s">
        <v>726</v>
      </c>
      <c r="V879" s="600" t="s">
        <v>726</v>
      </c>
      <c r="W879" s="600" t="s">
        <v>726</v>
      </c>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outlineLevel="2" x14ac:dyDescent="0.25">
      <c r="A880" s="396"/>
      <c r="B880" s="405"/>
      <c r="C880" s="398">
        <f>INT($C$866)+2</f>
        <v>3</v>
      </c>
      <c r="D880" s="423"/>
      <c r="E880" s="597">
        <f>E879</f>
        <v>0</v>
      </c>
      <c r="F880" s="474" t="b">
        <f t="shared" si="360"/>
        <v>1</v>
      </c>
      <c r="G880" s="423"/>
      <c r="H880" s="1042"/>
      <c r="I880" s="1043"/>
      <c r="J880" s="598" t="s">
        <v>729</v>
      </c>
      <c r="K880" s="599" t="str">
        <f t="shared" si="361"/>
        <v>-</v>
      </c>
      <c r="L880" s="600" t="s">
        <v>730</v>
      </c>
      <c r="M880" s="470">
        <v>26</v>
      </c>
      <c r="N880" s="600" t="s">
        <v>730</v>
      </c>
      <c r="O880" s="600" t="s">
        <v>730</v>
      </c>
      <c r="P880" s="600" t="s">
        <v>730</v>
      </c>
      <c r="Q880" s="600" t="s">
        <v>730</v>
      </c>
      <c r="R880" s="600" t="s">
        <v>730</v>
      </c>
      <c r="S880" s="600" t="s">
        <v>730</v>
      </c>
      <c r="T880" s="600" t="s">
        <v>730</v>
      </c>
      <c r="U880" s="600" t="s">
        <v>730</v>
      </c>
      <c r="V880" s="600" t="s">
        <v>730</v>
      </c>
      <c r="W880" s="600" t="s">
        <v>730</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outlineLevel="2" x14ac:dyDescent="0.25">
      <c r="A881" s="396"/>
      <c r="B881" s="405"/>
      <c r="C881" s="398">
        <f>INT($C$866)+2</f>
        <v>3</v>
      </c>
      <c r="D881" s="423"/>
      <c r="E881" s="597">
        <f>E880</f>
        <v>0</v>
      </c>
      <c r="F881" s="474" t="b">
        <f t="shared" si="360"/>
        <v>1</v>
      </c>
      <c r="G881" s="423"/>
      <c r="H881" s="1044"/>
      <c r="I881" s="1045"/>
      <c r="J881" s="583" t="s">
        <v>731</v>
      </c>
      <c r="K881" s="601" t="str">
        <f t="shared" si="361"/>
        <v>-</v>
      </c>
      <c r="L881" s="598" t="s">
        <v>726</v>
      </c>
      <c r="M881" s="598" t="s">
        <v>726</v>
      </c>
      <c r="N881" s="598" t="s">
        <v>726</v>
      </c>
      <c r="O881" s="598" t="s">
        <v>726</v>
      </c>
      <c r="P881" s="598" t="s">
        <v>726</v>
      </c>
      <c r="Q881" s="598" t="s">
        <v>726</v>
      </c>
      <c r="R881" s="598" t="s">
        <v>726</v>
      </c>
      <c r="S881" s="598" t="s">
        <v>726</v>
      </c>
      <c r="T881" s="598" t="s">
        <v>726</v>
      </c>
      <c r="U881" s="598" t="s">
        <v>726</v>
      </c>
      <c r="V881" s="602" t="s">
        <v>726</v>
      </c>
      <c r="W881" s="602" t="s">
        <v>726</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outlineLevel="3" x14ac:dyDescent="0.25">
      <c r="A882" s="396"/>
      <c r="B882" s="405"/>
      <c r="C882" s="398">
        <f t="shared" ref="C882:C913" si="362">INT($C$866)+3</f>
        <v>4</v>
      </c>
      <c r="D882" s="423"/>
      <c r="E882" s="480">
        <v>1</v>
      </c>
      <c r="F882" s="474" t="b">
        <f t="shared" si="360"/>
        <v>1</v>
      </c>
      <c r="G882" s="423"/>
      <c r="H882" s="594" t="s">
        <v>732</v>
      </c>
      <c r="I882" s="594"/>
      <c r="J882" s="575" t="s">
        <v>725</v>
      </c>
      <c r="K882" s="595" t="str">
        <f t="shared" si="361"/>
        <v>-</v>
      </c>
      <c r="L882" s="596" t="s">
        <v>726</v>
      </c>
      <c r="M882" s="596" t="s">
        <v>726</v>
      </c>
      <c r="N882" s="596" t="s">
        <v>726</v>
      </c>
      <c r="O882" s="596" t="s">
        <v>726</v>
      </c>
      <c r="P882" s="596" t="s">
        <v>726</v>
      </c>
      <c r="Q882" s="596" t="s">
        <v>726</v>
      </c>
      <c r="R882" s="596" t="s">
        <v>726</v>
      </c>
      <c r="S882" s="596" t="s">
        <v>726</v>
      </c>
      <c r="T882" s="596" t="s">
        <v>726</v>
      </c>
      <c r="U882" s="596" t="s">
        <v>726</v>
      </c>
      <c r="V882" s="596" t="s">
        <v>726</v>
      </c>
      <c r="W882" s="596" t="s">
        <v>726</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ht="15" customHeight="1" outlineLevel="3" x14ac:dyDescent="0.25">
      <c r="A883" s="396"/>
      <c r="B883" s="405"/>
      <c r="C883" s="398">
        <f t="shared" si="362"/>
        <v>4</v>
      </c>
      <c r="D883" s="423"/>
      <c r="E883" s="597">
        <f>E882</f>
        <v>1</v>
      </c>
      <c r="F883" s="474" t="b">
        <f t="shared" si="360"/>
        <v>1</v>
      </c>
      <c r="G883" s="423"/>
      <c r="H883" s="1040" t="s">
        <v>733</v>
      </c>
      <c r="I883" s="1041"/>
      <c r="J883" s="598" t="s">
        <v>728</v>
      </c>
      <c r="K883" s="599">
        <f t="shared" si="361"/>
        <v>43529</v>
      </c>
      <c r="L883" s="470">
        <v>10</v>
      </c>
      <c r="M883" s="600" t="s">
        <v>726</v>
      </c>
      <c r="N883" s="600" t="s">
        <v>726</v>
      </c>
      <c r="O883" s="600" t="s">
        <v>726</v>
      </c>
      <c r="P883" s="600" t="s">
        <v>726</v>
      </c>
      <c r="Q883" s="600" t="s">
        <v>726</v>
      </c>
      <c r="R883" s="600" t="s">
        <v>726</v>
      </c>
      <c r="S883" s="470" t="b">
        <v>1</v>
      </c>
      <c r="T883" s="600" t="s">
        <v>726</v>
      </c>
      <c r="U883" s="600" t="s">
        <v>726</v>
      </c>
      <c r="V883" s="600" t="s">
        <v>726</v>
      </c>
      <c r="W883" s="600" t="s">
        <v>726</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outlineLevel="3" x14ac:dyDescent="0.25">
      <c r="A884" s="396"/>
      <c r="B884" s="405"/>
      <c r="C884" s="398">
        <f t="shared" si="362"/>
        <v>4</v>
      </c>
      <c r="D884" s="423"/>
      <c r="E884" s="597">
        <f>E883</f>
        <v>1</v>
      </c>
      <c r="F884" s="474" t="b">
        <f t="shared" si="360"/>
        <v>1</v>
      </c>
      <c r="G884" s="423"/>
      <c r="H884" s="1042"/>
      <c r="I884" s="1043"/>
      <c r="J884" s="598" t="s">
        <v>729</v>
      </c>
      <c r="K884" s="599" t="str">
        <f t="shared" si="361"/>
        <v>-</v>
      </c>
      <c r="L884" s="600" t="s">
        <v>730</v>
      </c>
      <c r="M884" s="600" t="s">
        <v>730</v>
      </c>
      <c r="N884" s="600" t="s">
        <v>730</v>
      </c>
      <c r="O884" s="600" t="s">
        <v>730</v>
      </c>
      <c r="P884" s="600" t="s">
        <v>730</v>
      </c>
      <c r="Q884" s="600" t="s">
        <v>730</v>
      </c>
      <c r="R884" s="600" t="s">
        <v>730</v>
      </c>
      <c r="S884" s="600" t="s">
        <v>730</v>
      </c>
      <c r="T884" s="600" t="s">
        <v>730</v>
      </c>
      <c r="U884" s="600" t="s">
        <v>730</v>
      </c>
      <c r="V884" s="600" t="s">
        <v>730</v>
      </c>
      <c r="W884" s="600" t="s">
        <v>730</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outlineLevel="3" x14ac:dyDescent="0.25">
      <c r="A885" s="396"/>
      <c r="B885" s="405"/>
      <c r="C885" s="398">
        <f t="shared" si="362"/>
        <v>4</v>
      </c>
      <c r="D885" s="423"/>
      <c r="E885" s="597">
        <f>E884</f>
        <v>1</v>
      </c>
      <c r="F885" s="474" t="b">
        <f t="shared" si="360"/>
        <v>1</v>
      </c>
      <c r="G885" s="423"/>
      <c r="H885" s="1044"/>
      <c r="I885" s="1045"/>
      <c r="J885" s="583" t="s">
        <v>731</v>
      </c>
      <c r="K885" s="601" t="str">
        <f t="shared" si="361"/>
        <v>-</v>
      </c>
      <c r="L885" s="598" t="s">
        <v>726</v>
      </c>
      <c r="M885" s="598" t="s">
        <v>726</v>
      </c>
      <c r="N885" s="598" t="s">
        <v>726</v>
      </c>
      <c r="O885" s="598" t="s">
        <v>726</v>
      </c>
      <c r="P885" s="598" t="s">
        <v>726</v>
      </c>
      <c r="Q885" s="598" t="s">
        <v>726</v>
      </c>
      <c r="R885" s="598" t="s">
        <v>726</v>
      </c>
      <c r="S885" s="598" t="s">
        <v>726</v>
      </c>
      <c r="T885" s="598" t="s">
        <v>726</v>
      </c>
      <c r="U885" s="598" t="s">
        <v>726</v>
      </c>
      <c r="V885" s="602" t="s">
        <v>726</v>
      </c>
      <c r="W885" s="602" t="s">
        <v>726</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outlineLevel="3" x14ac:dyDescent="0.25">
      <c r="A886" s="396"/>
      <c r="B886" s="405"/>
      <c r="C886" s="398">
        <f t="shared" si="362"/>
        <v>4</v>
      </c>
      <c r="D886" s="423"/>
      <c r="E886" s="480">
        <v>2</v>
      </c>
      <c r="F886" s="474" t="b">
        <f t="shared" si="360"/>
        <v>1</v>
      </c>
      <c r="G886" s="423"/>
      <c r="H886" s="594" t="s">
        <v>734</v>
      </c>
      <c r="I886" s="594"/>
      <c r="J886" s="575" t="s">
        <v>725</v>
      </c>
      <c r="K886" s="595" t="str">
        <f t="shared" si="361"/>
        <v>-</v>
      </c>
      <c r="L886" s="596" t="s">
        <v>726</v>
      </c>
      <c r="M886" s="603">
        <v>42</v>
      </c>
      <c r="N886" s="596" t="s">
        <v>726</v>
      </c>
      <c r="O886" s="596" t="s">
        <v>726</v>
      </c>
      <c r="P886" s="596" t="s">
        <v>726</v>
      </c>
      <c r="Q886" s="596" t="s">
        <v>726</v>
      </c>
      <c r="R886" s="596" t="s">
        <v>726</v>
      </c>
      <c r="S886" s="596" t="s">
        <v>726</v>
      </c>
      <c r="T886" s="596" t="s">
        <v>726</v>
      </c>
      <c r="U886" s="596" t="s">
        <v>726</v>
      </c>
      <c r="V886" s="596" t="s">
        <v>726</v>
      </c>
      <c r="W886" s="596" t="s">
        <v>726</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t="15" customHeight="1" outlineLevel="3" x14ac:dyDescent="0.25">
      <c r="A887" s="396"/>
      <c r="B887" s="405"/>
      <c r="C887" s="398">
        <f t="shared" si="362"/>
        <v>4</v>
      </c>
      <c r="D887" s="423"/>
      <c r="E887" s="597">
        <f>E886</f>
        <v>2</v>
      </c>
      <c r="F887" s="474" t="b">
        <f t="shared" si="360"/>
        <v>1</v>
      </c>
      <c r="G887" s="423"/>
      <c r="H887" s="1040" t="s">
        <v>735</v>
      </c>
      <c r="I887" s="1041"/>
      <c r="J887" s="598" t="s">
        <v>728</v>
      </c>
      <c r="K887" s="599">
        <f t="shared" si="361"/>
        <v>43529</v>
      </c>
      <c r="L887" s="470">
        <v>10</v>
      </c>
      <c r="M887" s="600" t="s">
        <v>726</v>
      </c>
      <c r="N887" s="600" t="s">
        <v>726</v>
      </c>
      <c r="O887" s="600" t="s">
        <v>726</v>
      </c>
      <c r="P887" s="600" t="s">
        <v>726</v>
      </c>
      <c r="Q887" s="600" t="s">
        <v>726</v>
      </c>
      <c r="R887" s="600" t="s">
        <v>726</v>
      </c>
      <c r="S887" s="600" t="s">
        <v>726</v>
      </c>
      <c r="T887" s="600" t="s">
        <v>726</v>
      </c>
      <c r="U887" s="600" t="s">
        <v>726</v>
      </c>
      <c r="V887" s="600" t="s">
        <v>726</v>
      </c>
      <c r="W887" s="600" t="s">
        <v>726</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outlineLevel="3" x14ac:dyDescent="0.25">
      <c r="A888" s="396"/>
      <c r="B888" s="405"/>
      <c r="C888" s="398">
        <f t="shared" si="362"/>
        <v>4</v>
      </c>
      <c r="D888" s="423"/>
      <c r="E888" s="597">
        <f>E887</f>
        <v>2</v>
      </c>
      <c r="F888" s="474" t="b">
        <f t="shared" si="360"/>
        <v>1</v>
      </c>
      <c r="G888" s="423"/>
      <c r="H888" s="1042"/>
      <c r="I888" s="1043"/>
      <c r="J888" s="598" t="s">
        <v>729</v>
      </c>
      <c r="K888" s="599" t="str">
        <f t="shared" si="361"/>
        <v>-</v>
      </c>
      <c r="L888" s="600" t="s">
        <v>730</v>
      </c>
      <c r="M888" s="600" t="s">
        <v>730</v>
      </c>
      <c r="N888" s="600" t="s">
        <v>730</v>
      </c>
      <c r="O888" s="600" t="s">
        <v>730</v>
      </c>
      <c r="P888" s="600" t="s">
        <v>730</v>
      </c>
      <c r="Q888" s="600" t="s">
        <v>730</v>
      </c>
      <c r="R888" s="600" t="s">
        <v>730</v>
      </c>
      <c r="S888" s="600" t="s">
        <v>730</v>
      </c>
      <c r="T888" s="600" t="s">
        <v>730</v>
      </c>
      <c r="U888" s="600" t="s">
        <v>730</v>
      </c>
      <c r="V888" s="600" t="s">
        <v>730</v>
      </c>
      <c r="W888" s="600" t="s">
        <v>730</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outlineLevel="3" x14ac:dyDescent="0.25">
      <c r="A889" s="396"/>
      <c r="B889" s="405"/>
      <c r="C889" s="398">
        <f t="shared" si="362"/>
        <v>4</v>
      </c>
      <c r="D889" s="423"/>
      <c r="E889" s="597">
        <f>E888</f>
        <v>2</v>
      </c>
      <c r="F889" s="474" t="b">
        <f t="shared" si="360"/>
        <v>1</v>
      </c>
      <c r="G889" s="423"/>
      <c r="H889" s="1044"/>
      <c r="I889" s="1045"/>
      <c r="J889" s="583" t="s">
        <v>731</v>
      </c>
      <c r="K889" s="601" t="str">
        <f t="shared" si="361"/>
        <v>-</v>
      </c>
      <c r="L889" s="598" t="s">
        <v>726</v>
      </c>
      <c r="M889" s="598" t="s">
        <v>726</v>
      </c>
      <c r="N889" s="598" t="s">
        <v>726</v>
      </c>
      <c r="O889" s="598" t="s">
        <v>726</v>
      </c>
      <c r="P889" s="598" t="s">
        <v>726</v>
      </c>
      <c r="Q889" s="598" t="s">
        <v>726</v>
      </c>
      <c r="R889" s="598" t="s">
        <v>726</v>
      </c>
      <c r="S889" s="598" t="s">
        <v>726</v>
      </c>
      <c r="T889" s="598" t="s">
        <v>726</v>
      </c>
      <c r="U889" s="598" t="s">
        <v>726</v>
      </c>
      <c r="V889" s="602" t="s">
        <v>726</v>
      </c>
      <c r="W889" s="602" t="s">
        <v>726</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outlineLevel="3" x14ac:dyDescent="0.25">
      <c r="A890" s="396"/>
      <c r="B890" s="405"/>
      <c r="C890" s="398">
        <f t="shared" si="362"/>
        <v>4</v>
      </c>
      <c r="D890" s="423"/>
      <c r="E890" s="480">
        <v>3</v>
      </c>
      <c r="F890" s="474" t="b">
        <f t="shared" si="360"/>
        <v>1</v>
      </c>
      <c r="G890" s="423"/>
      <c r="H890" s="594" t="s">
        <v>736</v>
      </c>
      <c r="I890" s="594"/>
      <c r="J890" s="575" t="s">
        <v>725</v>
      </c>
      <c r="K890" s="595" t="str">
        <f t="shared" si="361"/>
        <v>-</v>
      </c>
      <c r="L890" s="596" t="s">
        <v>726</v>
      </c>
      <c r="M890" s="596" t="s">
        <v>726</v>
      </c>
      <c r="N890" s="596" t="s">
        <v>726</v>
      </c>
      <c r="O890" s="596" t="s">
        <v>726</v>
      </c>
      <c r="P890" s="596" t="s">
        <v>726</v>
      </c>
      <c r="Q890" s="596" t="s">
        <v>726</v>
      </c>
      <c r="R890" s="596" t="s">
        <v>726</v>
      </c>
      <c r="S890" s="596" t="s">
        <v>726</v>
      </c>
      <c r="T890" s="596" t="s">
        <v>726</v>
      </c>
      <c r="U890" s="596" t="s">
        <v>726</v>
      </c>
      <c r="V890" s="596" t="s">
        <v>726</v>
      </c>
      <c r="W890" s="596" t="s">
        <v>726</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t="15" customHeight="1" outlineLevel="3" x14ac:dyDescent="0.25">
      <c r="A891" s="396"/>
      <c r="B891" s="405"/>
      <c r="C891" s="398">
        <f t="shared" si="362"/>
        <v>4</v>
      </c>
      <c r="D891" s="423"/>
      <c r="E891" s="597">
        <f>E890</f>
        <v>3</v>
      </c>
      <c r="F891" s="474" t="b">
        <f t="shared" si="360"/>
        <v>1</v>
      </c>
      <c r="G891" s="423"/>
      <c r="H891" s="1040" t="s">
        <v>737</v>
      </c>
      <c r="I891" s="1041"/>
      <c r="J891" s="598" t="s">
        <v>728</v>
      </c>
      <c r="K891" s="599">
        <f t="shared" si="361"/>
        <v>43795</v>
      </c>
      <c r="L891" s="470">
        <v>48</v>
      </c>
      <c r="M891" s="600" t="s">
        <v>726</v>
      </c>
      <c r="N891" s="600" t="s">
        <v>726</v>
      </c>
      <c r="O891" s="600" t="s">
        <v>726</v>
      </c>
      <c r="P891" s="600" t="s">
        <v>726</v>
      </c>
      <c r="Q891" s="600" t="s">
        <v>726</v>
      </c>
      <c r="R891" s="600" t="s">
        <v>726</v>
      </c>
      <c r="S891" s="600" t="s">
        <v>726</v>
      </c>
      <c r="T891" s="600" t="s">
        <v>726</v>
      </c>
      <c r="U891" s="600" t="s">
        <v>726</v>
      </c>
      <c r="V891" s="600" t="s">
        <v>726</v>
      </c>
      <c r="W891" s="600" t="s">
        <v>726</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outlineLevel="3" x14ac:dyDescent="0.25">
      <c r="A892" s="396"/>
      <c r="B892" s="405"/>
      <c r="C892" s="398">
        <f t="shared" si="362"/>
        <v>4</v>
      </c>
      <c r="D892" s="423"/>
      <c r="E892" s="597">
        <f>E891</f>
        <v>3</v>
      </c>
      <c r="F892" s="474" t="b">
        <f t="shared" si="360"/>
        <v>1</v>
      </c>
      <c r="G892" s="423"/>
      <c r="H892" s="1042"/>
      <c r="I892" s="1043"/>
      <c r="J892" s="598" t="s">
        <v>729</v>
      </c>
      <c r="K892" s="599" t="str">
        <f t="shared" si="361"/>
        <v>-</v>
      </c>
      <c r="L892" s="600" t="s">
        <v>730</v>
      </c>
      <c r="M892" s="470">
        <v>26</v>
      </c>
      <c r="N892" s="600" t="s">
        <v>730</v>
      </c>
      <c r="O892" s="600" t="s">
        <v>730</v>
      </c>
      <c r="P892" s="600" t="s">
        <v>730</v>
      </c>
      <c r="Q892" s="600" t="s">
        <v>730</v>
      </c>
      <c r="R892" s="600" t="s">
        <v>730</v>
      </c>
      <c r="S892" s="600" t="s">
        <v>730</v>
      </c>
      <c r="T892" s="600" t="s">
        <v>730</v>
      </c>
      <c r="U892" s="600" t="s">
        <v>730</v>
      </c>
      <c r="V892" s="600" t="s">
        <v>730</v>
      </c>
      <c r="W892" s="600" t="s">
        <v>730</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outlineLevel="3" x14ac:dyDescent="0.25">
      <c r="A893" s="396"/>
      <c r="B893" s="405"/>
      <c r="C893" s="398">
        <f t="shared" si="362"/>
        <v>4</v>
      </c>
      <c r="D893" s="423"/>
      <c r="E893" s="597">
        <f>E892</f>
        <v>3</v>
      </c>
      <c r="F893" s="474" t="b">
        <f t="shared" si="360"/>
        <v>1</v>
      </c>
      <c r="G893" s="423"/>
      <c r="H893" s="1044"/>
      <c r="I893" s="1045"/>
      <c r="J893" s="583" t="s">
        <v>731</v>
      </c>
      <c r="K893" s="601" t="str">
        <f t="shared" si="361"/>
        <v>-</v>
      </c>
      <c r="L893" s="598" t="s">
        <v>726</v>
      </c>
      <c r="M893" s="598" t="s">
        <v>726</v>
      </c>
      <c r="N893" s="598" t="s">
        <v>726</v>
      </c>
      <c r="O893" s="598" t="s">
        <v>726</v>
      </c>
      <c r="P893" s="598" t="s">
        <v>726</v>
      </c>
      <c r="Q893" s="598" t="s">
        <v>726</v>
      </c>
      <c r="R893" s="598" t="s">
        <v>726</v>
      </c>
      <c r="S893" s="598" t="s">
        <v>726</v>
      </c>
      <c r="T893" s="598" t="s">
        <v>726</v>
      </c>
      <c r="U893" s="598" t="s">
        <v>726</v>
      </c>
      <c r="V893" s="602" t="s">
        <v>726</v>
      </c>
      <c r="W893" s="602" t="s">
        <v>726</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outlineLevel="3" x14ac:dyDescent="0.25">
      <c r="A894" s="396"/>
      <c r="B894" s="405"/>
      <c r="C894" s="398">
        <f t="shared" si="362"/>
        <v>4</v>
      </c>
      <c r="D894" s="423"/>
      <c r="E894" s="480">
        <v>4</v>
      </c>
      <c r="F894" s="474" t="b">
        <f t="shared" si="360"/>
        <v>1</v>
      </c>
      <c r="G894" s="423"/>
      <c r="H894" s="594" t="s">
        <v>738</v>
      </c>
      <c r="I894" s="594"/>
      <c r="J894" s="575" t="s">
        <v>725</v>
      </c>
      <c r="K894" s="595" t="str">
        <f t="shared" si="361"/>
        <v>-</v>
      </c>
      <c r="L894" s="596" t="s">
        <v>726</v>
      </c>
      <c r="M894" s="596" t="s">
        <v>726</v>
      </c>
      <c r="N894" s="596" t="s">
        <v>726</v>
      </c>
      <c r="O894" s="596" t="s">
        <v>726</v>
      </c>
      <c r="P894" s="596" t="s">
        <v>726</v>
      </c>
      <c r="Q894" s="596" t="s">
        <v>726</v>
      </c>
      <c r="R894" s="596" t="s">
        <v>726</v>
      </c>
      <c r="S894" s="596" t="s">
        <v>726</v>
      </c>
      <c r="T894" s="596" t="s">
        <v>726</v>
      </c>
      <c r="U894" s="596" t="s">
        <v>726</v>
      </c>
      <c r="V894" s="596" t="s">
        <v>726</v>
      </c>
      <c r="W894" s="596" t="s">
        <v>726</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t="15" customHeight="1" outlineLevel="3" x14ac:dyDescent="0.25">
      <c r="A895" s="396"/>
      <c r="B895" s="405"/>
      <c r="C895" s="398">
        <f t="shared" si="362"/>
        <v>4</v>
      </c>
      <c r="D895" s="423"/>
      <c r="E895" s="597">
        <f>E894</f>
        <v>4</v>
      </c>
      <c r="F895" s="474" t="b">
        <f t="shared" si="360"/>
        <v>1</v>
      </c>
      <c r="G895" s="423"/>
      <c r="H895" s="1040" t="s">
        <v>739</v>
      </c>
      <c r="I895" s="1041"/>
      <c r="J895" s="598" t="s">
        <v>728</v>
      </c>
      <c r="K895" s="599">
        <f t="shared" si="361"/>
        <v>43795</v>
      </c>
      <c r="L895" s="470">
        <v>48</v>
      </c>
      <c r="M895" s="600" t="s">
        <v>726</v>
      </c>
      <c r="N895" s="600" t="s">
        <v>726</v>
      </c>
      <c r="O895" s="600" t="s">
        <v>726</v>
      </c>
      <c r="P895" s="600" t="s">
        <v>726</v>
      </c>
      <c r="Q895" s="600" t="s">
        <v>726</v>
      </c>
      <c r="R895" s="600" t="s">
        <v>726</v>
      </c>
      <c r="S895" s="600" t="s">
        <v>726</v>
      </c>
      <c r="T895" s="600" t="s">
        <v>726</v>
      </c>
      <c r="U895" s="600" t="s">
        <v>726</v>
      </c>
      <c r="V895" s="600" t="s">
        <v>726</v>
      </c>
      <c r="W895" s="600" t="s">
        <v>726</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outlineLevel="3" x14ac:dyDescent="0.25">
      <c r="A896" s="396"/>
      <c r="B896" s="405"/>
      <c r="C896" s="398">
        <f t="shared" si="362"/>
        <v>4</v>
      </c>
      <c r="D896" s="423"/>
      <c r="E896" s="597">
        <f>E895</f>
        <v>4</v>
      </c>
      <c r="F896" s="474" t="b">
        <f t="shared" si="360"/>
        <v>1</v>
      </c>
      <c r="G896" s="423"/>
      <c r="H896" s="1042"/>
      <c r="I896" s="1043"/>
      <c r="J896" s="598" t="s">
        <v>729</v>
      </c>
      <c r="K896" s="599" t="str">
        <f t="shared" si="361"/>
        <v>-</v>
      </c>
      <c r="L896" s="600" t="s">
        <v>730</v>
      </c>
      <c r="M896" s="470">
        <v>34</v>
      </c>
      <c r="N896" s="600" t="s">
        <v>730</v>
      </c>
      <c r="O896" s="600" t="s">
        <v>730</v>
      </c>
      <c r="P896" s="600" t="s">
        <v>730</v>
      </c>
      <c r="Q896" s="600" t="s">
        <v>730</v>
      </c>
      <c r="R896" s="600" t="s">
        <v>730</v>
      </c>
      <c r="S896" s="600" t="s">
        <v>730</v>
      </c>
      <c r="T896" s="600" t="s">
        <v>730</v>
      </c>
      <c r="U896" s="600" t="s">
        <v>730</v>
      </c>
      <c r="V896" s="600" t="s">
        <v>730</v>
      </c>
      <c r="W896" s="600" t="s">
        <v>730</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outlineLevel="3" x14ac:dyDescent="0.25">
      <c r="A897" s="396"/>
      <c r="B897" s="405"/>
      <c r="C897" s="398">
        <f t="shared" si="362"/>
        <v>4</v>
      </c>
      <c r="D897" s="423"/>
      <c r="E897" s="597">
        <f>E896</f>
        <v>4</v>
      </c>
      <c r="F897" s="474" t="b">
        <f t="shared" si="360"/>
        <v>1</v>
      </c>
      <c r="G897" s="423"/>
      <c r="H897" s="1044"/>
      <c r="I897" s="1045"/>
      <c r="J897" s="583" t="s">
        <v>731</v>
      </c>
      <c r="K897" s="601" t="str">
        <f t="shared" si="361"/>
        <v>-</v>
      </c>
      <c r="L897" s="598" t="s">
        <v>726</v>
      </c>
      <c r="M897" s="598" t="s">
        <v>726</v>
      </c>
      <c r="N897" s="598" t="s">
        <v>726</v>
      </c>
      <c r="O897" s="598" t="s">
        <v>726</v>
      </c>
      <c r="P897" s="598" t="s">
        <v>726</v>
      </c>
      <c r="Q897" s="598" t="s">
        <v>726</v>
      </c>
      <c r="R897" s="598" t="s">
        <v>726</v>
      </c>
      <c r="S897" s="598" t="s">
        <v>726</v>
      </c>
      <c r="T897" s="598" t="s">
        <v>726</v>
      </c>
      <c r="U897" s="598" t="s">
        <v>726</v>
      </c>
      <c r="V897" s="602" t="s">
        <v>726</v>
      </c>
      <c r="W897" s="602" t="s">
        <v>726</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outlineLevel="3" x14ac:dyDescent="0.25">
      <c r="A898" s="396"/>
      <c r="B898" s="405"/>
      <c r="C898" s="398">
        <f t="shared" si="362"/>
        <v>4</v>
      </c>
      <c r="D898" s="423"/>
      <c r="E898" s="480">
        <v>5</v>
      </c>
      <c r="F898" s="474" t="b">
        <f t="shared" si="360"/>
        <v>1</v>
      </c>
      <c r="G898" s="423"/>
      <c r="H898" s="594" t="s">
        <v>740</v>
      </c>
      <c r="I898" s="594"/>
      <c r="J898" s="575" t="s">
        <v>725</v>
      </c>
      <c r="K898" s="595">
        <f t="shared" si="361"/>
        <v>43452</v>
      </c>
      <c r="L898" s="604">
        <v>-1</v>
      </c>
      <c r="M898" s="596" t="s">
        <v>726</v>
      </c>
      <c r="N898" s="596" t="s">
        <v>726</v>
      </c>
      <c r="O898" s="596" t="s">
        <v>726</v>
      </c>
      <c r="P898" s="596" t="s">
        <v>726</v>
      </c>
      <c r="Q898" s="596" t="s">
        <v>726</v>
      </c>
      <c r="R898" s="596" t="s">
        <v>726</v>
      </c>
      <c r="S898" s="596" t="s">
        <v>726</v>
      </c>
      <c r="T898" s="596" t="s">
        <v>726</v>
      </c>
      <c r="U898" s="596" t="s">
        <v>726</v>
      </c>
      <c r="V898" s="596" t="s">
        <v>726</v>
      </c>
      <c r="W898" s="596" t="s">
        <v>726</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outlineLevel="3" x14ac:dyDescent="0.25">
      <c r="A899" s="396"/>
      <c r="B899" s="405"/>
      <c r="C899" s="398">
        <f t="shared" si="362"/>
        <v>4</v>
      </c>
      <c r="D899" s="423"/>
      <c r="E899" s="597">
        <f>E898</f>
        <v>5</v>
      </c>
      <c r="F899" s="474" t="b">
        <f t="shared" si="360"/>
        <v>1</v>
      </c>
      <c r="G899" s="423"/>
      <c r="H899" s="1040"/>
      <c r="I899" s="1041"/>
      <c r="J899" s="598" t="s">
        <v>728</v>
      </c>
      <c r="K899" s="599" t="str">
        <f t="shared" si="361"/>
        <v>-</v>
      </c>
      <c r="L899" s="600" t="s">
        <v>726</v>
      </c>
      <c r="M899" s="600" t="s">
        <v>726</v>
      </c>
      <c r="N899" s="600" t="s">
        <v>726</v>
      </c>
      <c r="O899" s="600" t="s">
        <v>726</v>
      </c>
      <c r="P899" s="600" t="s">
        <v>726</v>
      </c>
      <c r="Q899" s="600" t="s">
        <v>726</v>
      </c>
      <c r="R899" s="600" t="s">
        <v>726</v>
      </c>
      <c r="S899" s="600" t="s">
        <v>726</v>
      </c>
      <c r="T899" s="600" t="s">
        <v>726</v>
      </c>
      <c r="U899" s="600" t="s">
        <v>726</v>
      </c>
      <c r="V899" s="600" t="s">
        <v>726</v>
      </c>
      <c r="W899" s="600" t="s">
        <v>726</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outlineLevel="3" x14ac:dyDescent="0.25">
      <c r="A900" s="396"/>
      <c r="B900" s="405"/>
      <c r="C900" s="398">
        <f t="shared" si="362"/>
        <v>4</v>
      </c>
      <c r="D900" s="423"/>
      <c r="E900" s="597">
        <f>E899</f>
        <v>5</v>
      </c>
      <c r="F900" s="474" t="b">
        <f t="shared" si="360"/>
        <v>1</v>
      </c>
      <c r="G900" s="423"/>
      <c r="H900" s="1042"/>
      <c r="I900" s="1043"/>
      <c r="J900" s="598" t="s">
        <v>729</v>
      </c>
      <c r="K900" s="599" t="str">
        <f t="shared" si="361"/>
        <v>-</v>
      </c>
      <c r="L900" s="600" t="s">
        <v>730</v>
      </c>
      <c r="M900" s="600" t="s">
        <v>730</v>
      </c>
      <c r="N900" s="600" t="s">
        <v>730</v>
      </c>
      <c r="O900" s="600" t="s">
        <v>730</v>
      </c>
      <c r="P900" s="600" t="s">
        <v>730</v>
      </c>
      <c r="Q900" s="600" t="s">
        <v>730</v>
      </c>
      <c r="R900" s="600" t="s">
        <v>730</v>
      </c>
      <c r="S900" s="600" t="s">
        <v>730</v>
      </c>
      <c r="T900" s="600" t="s">
        <v>730</v>
      </c>
      <c r="U900" s="600" t="s">
        <v>730</v>
      </c>
      <c r="V900" s="600" t="s">
        <v>730</v>
      </c>
      <c r="W900" s="600" t="s">
        <v>730</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outlineLevel="3" x14ac:dyDescent="0.25">
      <c r="A901" s="396"/>
      <c r="B901" s="405"/>
      <c r="C901" s="398">
        <f t="shared" si="362"/>
        <v>4</v>
      </c>
      <c r="D901" s="423"/>
      <c r="E901" s="597">
        <f>E900</f>
        <v>5</v>
      </c>
      <c r="F901" s="474" t="b">
        <f t="shared" si="360"/>
        <v>1</v>
      </c>
      <c r="G901" s="423"/>
      <c r="H901" s="1044"/>
      <c r="I901" s="1045"/>
      <c r="J901" s="583" t="s">
        <v>731</v>
      </c>
      <c r="K901" s="601" t="str">
        <f t="shared" si="361"/>
        <v>-</v>
      </c>
      <c r="L901" s="598" t="s">
        <v>726</v>
      </c>
      <c r="M901" s="598" t="s">
        <v>726</v>
      </c>
      <c r="N901" s="598" t="s">
        <v>726</v>
      </c>
      <c r="O901" s="598" t="s">
        <v>726</v>
      </c>
      <c r="P901" s="598" t="s">
        <v>726</v>
      </c>
      <c r="Q901" s="598" t="s">
        <v>726</v>
      </c>
      <c r="R901" s="598" t="s">
        <v>726</v>
      </c>
      <c r="S901" s="598" t="s">
        <v>726</v>
      </c>
      <c r="T901" s="598" t="s">
        <v>726</v>
      </c>
      <c r="U901" s="598" t="s">
        <v>726</v>
      </c>
      <c r="V901" s="602" t="s">
        <v>726</v>
      </c>
      <c r="W901" s="602" t="s">
        <v>726</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outlineLevel="3" x14ac:dyDescent="0.25">
      <c r="A902" s="396"/>
      <c r="B902" s="405"/>
      <c r="C902" s="398">
        <f t="shared" si="362"/>
        <v>4</v>
      </c>
      <c r="D902" s="423"/>
      <c r="E902" s="480">
        <v>6</v>
      </c>
      <c r="F902" s="474" t="b">
        <f t="shared" si="360"/>
        <v>1</v>
      </c>
      <c r="G902" s="423"/>
      <c r="H902" s="594" t="s">
        <v>741</v>
      </c>
      <c r="I902" s="594"/>
      <c r="J902" s="575" t="s">
        <v>725</v>
      </c>
      <c r="K902" s="595">
        <f t="shared" si="361"/>
        <v>43452</v>
      </c>
      <c r="L902" s="604">
        <v>-1</v>
      </c>
      <c r="M902" s="596" t="s">
        <v>726</v>
      </c>
      <c r="N902" s="596" t="s">
        <v>726</v>
      </c>
      <c r="O902" s="596" t="s">
        <v>726</v>
      </c>
      <c r="P902" s="596" t="s">
        <v>726</v>
      </c>
      <c r="Q902" s="596" t="s">
        <v>726</v>
      </c>
      <c r="R902" s="596" t="s">
        <v>726</v>
      </c>
      <c r="S902" s="596" t="s">
        <v>726</v>
      </c>
      <c r="T902" s="596" t="s">
        <v>726</v>
      </c>
      <c r="U902" s="596" t="s">
        <v>726</v>
      </c>
      <c r="V902" s="596" t="s">
        <v>726</v>
      </c>
      <c r="W902" s="596" t="s">
        <v>726</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outlineLevel="3" x14ac:dyDescent="0.25">
      <c r="A903" s="396"/>
      <c r="B903" s="405"/>
      <c r="C903" s="398">
        <f t="shared" si="362"/>
        <v>4</v>
      </c>
      <c r="D903" s="423"/>
      <c r="E903" s="597">
        <f>E902</f>
        <v>6</v>
      </c>
      <c r="F903" s="474" t="b">
        <f t="shared" si="360"/>
        <v>1</v>
      </c>
      <c r="G903" s="423"/>
      <c r="H903" s="1040"/>
      <c r="I903" s="1041"/>
      <c r="J903" s="598" t="s">
        <v>728</v>
      </c>
      <c r="K903" s="599" t="str">
        <f t="shared" si="361"/>
        <v>-</v>
      </c>
      <c r="L903" s="600" t="s">
        <v>726</v>
      </c>
      <c r="M903" s="600" t="s">
        <v>726</v>
      </c>
      <c r="N903" s="600" t="s">
        <v>726</v>
      </c>
      <c r="O903" s="600" t="s">
        <v>726</v>
      </c>
      <c r="P903" s="600" t="s">
        <v>726</v>
      </c>
      <c r="Q903" s="600" t="s">
        <v>726</v>
      </c>
      <c r="R903" s="600" t="s">
        <v>726</v>
      </c>
      <c r="S903" s="600" t="s">
        <v>726</v>
      </c>
      <c r="T903" s="600" t="s">
        <v>726</v>
      </c>
      <c r="U903" s="600" t="s">
        <v>726</v>
      </c>
      <c r="V903" s="600" t="s">
        <v>726</v>
      </c>
      <c r="W903" s="600" t="s">
        <v>726</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outlineLevel="3" x14ac:dyDescent="0.25">
      <c r="A904" s="396"/>
      <c r="B904" s="405"/>
      <c r="C904" s="398">
        <f t="shared" si="362"/>
        <v>4</v>
      </c>
      <c r="D904" s="423"/>
      <c r="E904" s="597">
        <f>E903</f>
        <v>6</v>
      </c>
      <c r="F904" s="474" t="b">
        <f t="shared" si="360"/>
        <v>1</v>
      </c>
      <c r="G904" s="423"/>
      <c r="H904" s="1042"/>
      <c r="I904" s="1043"/>
      <c r="J904" s="598" t="s">
        <v>729</v>
      </c>
      <c r="K904" s="599" t="str">
        <f t="shared" si="361"/>
        <v>-</v>
      </c>
      <c r="L904" s="600" t="s">
        <v>730</v>
      </c>
      <c r="M904" s="600" t="s">
        <v>730</v>
      </c>
      <c r="N904" s="600" t="s">
        <v>730</v>
      </c>
      <c r="O904" s="600" t="s">
        <v>730</v>
      </c>
      <c r="P904" s="600" t="s">
        <v>730</v>
      </c>
      <c r="Q904" s="600" t="s">
        <v>730</v>
      </c>
      <c r="R904" s="600" t="s">
        <v>730</v>
      </c>
      <c r="S904" s="600" t="s">
        <v>730</v>
      </c>
      <c r="T904" s="600" t="s">
        <v>730</v>
      </c>
      <c r="U904" s="600" t="s">
        <v>730</v>
      </c>
      <c r="V904" s="600" t="s">
        <v>730</v>
      </c>
      <c r="W904" s="600" t="s">
        <v>730</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outlineLevel="3" x14ac:dyDescent="0.25">
      <c r="A905" s="396"/>
      <c r="B905" s="405"/>
      <c r="C905" s="398">
        <f t="shared" si="362"/>
        <v>4</v>
      </c>
      <c r="D905" s="423"/>
      <c r="E905" s="597">
        <f>E904</f>
        <v>6</v>
      </c>
      <c r="F905" s="474" t="b">
        <f t="shared" si="360"/>
        <v>1</v>
      </c>
      <c r="G905" s="423"/>
      <c r="H905" s="1044"/>
      <c r="I905" s="1045"/>
      <c r="J905" s="583" t="s">
        <v>731</v>
      </c>
      <c r="K905" s="601" t="str">
        <f t="shared" si="361"/>
        <v>-</v>
      </c>
      <c r="L905" s="598" t="s">
        <v>726</v>
      </c>
      <c r="M905" s="598" t="s">
        <v>726</v>
      </c>
      <c r="N905" s="598" t="s">
        <v>726</v>
      </c>
      <c r="O905" s="598" t="s">
        <v>726</v>
      </c>
      <c r="P905" s="598" t="s">
        <v>726</v>
      </c>
      <c r="Q905" s="598" t="s">
        <v>726</v>
      </c>
      <c r="R905" s="598" t="s">
        <v>726</v>
      </c>
      <c r="S905" s="598" t="s">
        <v>726</v>
      </c>
      <c r="T905" s="598" t="s">
        <v>726</v>
      </c>
      <c r="U905" s="598" t="s">
        <v>726</v>
      </c>
      <c r="V905" s="602" t="s">
        <v>726</v>
      </c>
      <c r="W905" s="602" t="s">
        <v>726</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outlineLevel="3" x14ac:dyDescent="0.25">
      <c r="A906" s="396"/>
      <c r="B906" s="405"/>
      <c r="C906" s="398">
        <f t="shared" si="362"/>
        <v>4</v>
      </c>
      <c r="D906" s="423"/>
      <c r="E906" s="480">
        <v>7</v>
      </c>
      <c r="F906" s="474" t="b">
        <f t="shared" si="360"/>
        <v>1</v>
      </c>
      <c r="G906" s="423"/>
      <c r="H906" s="594" t="s">
        <v>742</v>
      </c>
      <c r="I906" s="594"/>
      <c r="J906" s="575" t="s">
        <v>725</v>
      </c>
      <c r="K906" s="595">
        <f t="shared" si="361"/>
        <v>43452</v>
      </c>
      <c r="L906" s="604">
        <v>-1</v>
      </c>
      <c r="M906" s="596" t="s">
        <v>726</v>
      </c>
      <c r="N906" s="596" t="s">
        <v>726</v>
      </c>
      <c r="O906" s="596" t="s">
        <v>726</v>
      </c>
      <c r="P906" s="596" t="s">
        <v>726</v>
      </c>
      <c r="Q906" s="596" t="s">
        <v>726</v>
      </c>
      <c r="R906" s="596" t="s">
        <v>726</v>
      </c>
      <c r="S906" s="596" t="s">
        <v>726</v>
      </c>
      <c r="T906" s="596" t="s">
        <v>726</v>
      </c>
      <c r="U906" s="596" t="s">
        <v>726</v>
      </c>
      <c r="V906" s="596" t="s">
        <v>726</v>
      </c>
      <c r="W906" s="596" t="s">
        <v>726</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outlineLevel="3" x14ac:dyDescent="0.25">
      <c r="A907" s="396"/>
      <c r="B907" s="405"/>
      <c r="C907" s="398">
        <f t="shared" si="362"/>
        <v>4</v>
      </c>
      <c r="D907" s="423"/>
      <c r="E907" s="597">
        <f>E906</f>
        <v>7</v>
      </c>
      <c r="F907" s="474" t="b">
        <f t="shared" si="360"/>
        <v>1</v>
      </c>
      <c r="G907" s="423"/>
      <c r="H907" s="1040"/>
      <c r="I907" s="1041"/>
      <c r="J907" s="598" t="s">
        <v>728</v>
      </c>
      <c r="K907" s="599" t="str">
        <f t="shared" si="361"/>
        <v>-</v>
      </c>
      <c r="L907" s="600" t="s">
        <v>726</v>
      </c>
      <c r="M907" s="600" t="s">
        <v>726</v>
      </c>
      <c r="N907" s="600" t="s">
        <v>726</v>
      </c>
      <c r="O907" s="600" t="s">
        <v>726</v>
      </c>
      <c r="P907" s="600" t="s">
        <v>726</v>
      </c>
      <c r="Q907" s="600" t="s">
        <v>726</v>
      </c>
      <c r="R907" s="600" t="s">
        <v>726</v>
      </c>
      <c r="S907" s="600" t="s">
        <v>726</v>
      </c>
      <c r="T907" s="600" t="s">
        <v>726</v>
      </c>
      <c r="U907" s="600" t="s">
        <v>726</v>
      </c>
      <c r="V907" s="600" t="s">
        <v>726</v>
      </c>
      <c r="W907" s="600" t="s">
        <v>726</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outlineLevel="3" x14ac:dyDescent="0.25">
      <c r="A908" s="396"/>
      <c r="B908" s="405"/>
      <c r="C908" s="398">
        <f t="shared" si="362"/>
        <v>4</v>
      </c>
      <c r="D908" s="423"/>
      <c r="E908" s="597">
        <f>E907</f>
        <v>7</v>
      </c>
      <c r="F908" s="474" t="b">
        <f t="shared" si="360"/>
        <v>1</v>
      </c>
      <c r="G908" s="423"/>
      <c r="H908" s="1042"/>
      <c r="I908" s="1043"/>
      <c r="J908" s="598" t="s">
        <v>729</v>
      </c>
      <c r="K908" s="599" t="str">
        <f t="shared" si="361"/>
        <v>-</v>
      </c>
      <c r="L908" s="600" t="s">
        <v>730</v>
      </c>
      <c r="M908" s="600" t="s">
        <v>730</v>
      </c>
      <c r="N908" s="600" t="s">
        <v>730</v>
      </c>
      <c r="O908" s="600" t="s">
        <v>730</v>
      </c>
      <c r="P908" s="600" t="s">
        <v>730</v>
      </c>
      <c r="Q908" s="600" t="s">
        <v>730</v>
      </c>
      <c r="R908" s="600" t="s">
        <v>730</v>
      </c>
      <c r="S908" s="600" t="s">
        <v>730</v>
      </c>
      <c r="T908" s="600" t="s">
        <v>730</v>
      </c>
      <c r="U908" s="600" t="s">
        <v>730</v>
      </c>
      <c r="V908" s="600" t="s">
        <v>730</v>
      </c>
      <c r="W908" s="600" t="s">
        <v>730</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outlineLevel="3" x14ac:dyDescent="0.25">
      <c r="A909" s="396"/>
      <c r="B909" s="405"/>
      <c r="C909" s="398">
        <f t="shared" si="362"/>
        <v>4</v>
      </c>
      <c r="D909" s="423"/>
      <c r="E909" s="597">
        <f>E908</f>
        <v>7</v>
      </c>
      <c r="F909" s="474" t="b">
        <f t="shared" si="360"/>
        <v>1</v>
      </c>
      <c r="G909" s="423"/>
      <c r="H909" s="1044"/>
      <c r="I909" s="1045"/>
      <c r="J909" s="583" t="s">
        <v>731</v>
      </c>
      <c r="K909" s="601" t="str">
        <f t="shared" si="361"/>
        <v>-</v>
      </c>
      <c r="L909" s="598" t="s">
        <v>726</v>
      </c>
      <c r="M909" s="598" t="s">
        <v>726</v>
      </c>
      <c r="N909" s="598" t="s">
        <v>726</v>
      </c>
      <c r="O909" s="598" t="s">
        <v>726</v>
      </c>
      <c r="P909" s="598" t="s">
        <v>726</v>
      </c>
      <c r="Q909" s="598" t="s">
        <v>726</v>
      </c>
      <c r="R909" s="598" t="s">
        <v>726</v>
      </c>
      <c r="S909" s="598" t="s">
        <v>726</v>
      </c>
      <c r="T909" s="598" t="s">
        <v>726</v>
      </c>
      <c r="U909" s="598" t="s">
        <v>726</v>
      </c>
      <c r="V909" s="602" t="s">
        <v>726</v>
      </c>
      <c r="W909" s="602" t="s">
        <v>726</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outlineLevel="3" x14ac:dyDescent="0.25">
      <c r="A910" s="396"/>
      <c r="B910" s="405"/>
      <c r="C910" s="398">
        <f t="shared" si="362"/>
        <v>4</v>
      </c>
      <c r="D910" s="423"/>
      <c r="E910" s="480">
        <v>8</v>
      </c>
      <c r="F910" s="474" t="b">
        <f t="shared" ref="F910:F941" si="363">COUNTIFS($L910:$W910,"-")&lt;&gt;COUNTA($L910:$W910)</f>
        <v>1</v>
      </c>
      <c r="G910" s="423"/>
      <c r="H910" s="594" t="s">
        <v>1156</v>
      </c>
      <c r="I910" s="594"/>
      <c r="J910" s="575" t="s">
        <v>725</v>
      </c>
      <c r="K910" s="595" t="str">
        <f t="shared" ref="K910:K941" si="364">IFERROR(DATE(2019,1,($L910-1)*7+1),"-")</f>
        <v>-</v>
      </c>
      <c r="L910" s="596" t="s">
        <v>726</v>
      </c>
      <c r="M910" s="596" t="s">
        <v>726</v>
      </c>
      <c r="N910" s="596" t="s">
        <v>726</v>
      </c>
      <c r="O910" s="596" t="s">
        <v>726</v>
      </c>
      <c r="P910" s="596" t="s">
        <v>726</v>
      </c>
      <c r="Q910" s="596" t="s">
        <v>726</v>
      </c>
      <c r="R910" s="596" t="s">
        <v>726</v>
      </c>
      <c r="S910" s="596" t="s">
        <v>726</v>
      </c>
      <c r="T910" s="596" t="s">
        <v>726</v>
      </c>
      <c r="U910" s="596" t="s">
        <v>726</v>
      </c>
      <c r="V910" s="596" t="s">
        <v>726</v>
      </c>
      <c r="W910" s="596" t="s">
        <v>726</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t="15" customHeight="1" outlineLevel="3" x14ac:dyDescent="0.25">
      <c r="A911" s="396"/>
      <c r="B911" s="405"/>
      <c r="C911" s="398">
        <f t="shared" si="362"/>
        <v>4</v>
      </c>
      <c r="D911" s="423"/>
      <c r="E911" s="597">
        <f>E910</f>
        <v>8</v>
      </c>
      <c r="F911" s="474" t="b">
        <f t="shared" si="363"/>
        <v>1</v>
      </c>
      <c r="G911" s="423"/>
      <c r="H911" s="1040" t="s">
        <v>1157</v>
      </c>
      <c r="I911" s="1041"/>
      <c r="J911" s="598" t="s">
        <v>728</v>
      </c>
      <c r="K911" s="599" t="str">
        <f t="shared" si="364"/>
        <v>-</v>
      </c>
      <c r="L911" s="600" t="s">
        <v>726</v>
      </c>
      <c r="M911" s="600" t="s">
        <v>726</v>
      </c>
      <c r="N911" s="600" t="s">
        <v>726</v>
      </c>
      <c r="O911" s="600" t="s">
        <v>726</v>
      </c>
      <c r="P911" s="600" t="s">
        <v>726</v>
      </c>
      <c r="Q911" s="470">
        <v>0</v>
      </c>
      <c r="R911" s="600" t="s">
        <v>726</v>
      </c>
      <c r="S911" s="470" t="b">
        <v>1</v>
      </c>
      <c r="T911" s="600" t="s">
        <v>726</v>
      </c>
      <c r="U911" s="600" t="s">
        <v>726</v>
      </c>
      <c r="V911" s="600" t="s">
        <v>726</v>
      </c>
      <c r="W911" s="600" t="s">
        <v>726</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outlineLevel="3" x14ac:dyDescent="0.25">
      <c r="A912" s="396"/>
      <c r="B912" s="405"/>
      <c r="C912" s="398">
        <f t="shared" si="362"/>
        <v>4</v>
      </c>
      <c r="D912" s="423"/>
      <c r="E912" s="597">
        <f>E911</f>
        <v>8</v>
      </c>
      <c r="F912" s="474" t="b">
        <f t="shared" si="363"/>
        <v>1</v>
      </c>
      <c r="G912" s="423"/>
      <c r="H912" s="1042"/>
      <c r="I912" s="1043"/>
      <c r="J912" s="598" t="s">
        <v>729</v>
      </c>
      <c r="K912" s="599" t="str">
        <f t="shared" si="364"/>
        <v>-</v>
      </c>
      <c r="L912" s="600" t="s">
        <v>730</v>
      </c>
      <c r="M912" s="600" t="s">
        <v>730</v>
      </c>
      <c r="N912" s="600" t="s">
        <v>730</v>
      </c>
      <c r="O912" s="600" t="s">
        <v>730</v>
      </c>
      <c r="P912" s="600" t="s">
        <v>730</v>
      </c>
      <c r="Q912" s="600" t="s">
        <v>730</v>
      </c>
      <c r="R912" s="600" t="s">
        <v>730</v>
      </c>
      <c r="S912" s="600" t="s">
        <v>730</v>
      </c>
      <c r="T912" s="600" t="s">
        <v>730</v>
      </c>
      <c r="U912" s="600" t="s">
        <v>730</v>
      </c>
      <c r="V912" s="600" t="s">
        <v>730</v>
      </c>
      <c r="W912" s="600" t="s">
        <v>730</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outlineLevel="3" x14ac:dyDescent="0.25">
      <c r="A913" s="396"/>
      <c r="B913" s="405"/>
      <c r="C913" s="398">
        <f t="shared" si="362"/>
        <v>4</v>
      </c>
      <c r="D913" s="423"/>
      <c r="E913" s="597">
        <f>E912</f>
        <v>8</v>
      </c>
      <c r="F913" s="474" t="b">
        <f t="shared" si="363"/>
        <v>1</v>
      </c>
      <c r="G913" s="423"/>
      <c r="H913" s="1044"/>
      <c r="I913" s="1045"/>
      <c r="J913" s="583" t="s">
        <v>731</v>
      </c>
      <c r="K913" s="601" t="str">
        <f t="shared" si="364"/>
        <v>-</v>
      </c>
      <c r="L913" s="598" t="s">
        <v>726</v>
      </c>
      <c r="M913" s="598" t="s">
        <v>726</v>
      </c>
      <c r="N913" s="598" t="s">
        <v>726</v>
      </c>
      <c r="O913" s="598" t="s">
        <v>726</v>
      </c>
      <c r="P913" s="598" t="s">
        <v>726</v>
      </c>
      <c r="Q913" s="598" t="s">
        <v>726</v>
      </c>
      <c r="R913" s="598" t="s">
        <v>726</v>
      </c>
      <c r="S913" s="598" t="s">
        <v>726</v>
      </c>
      <c r="T913" s="598" t="s">
        <v>726</v>
      </c>
      <c r="U913" s="598" t="s">
        <v>726</v>
      </c>
      <c r="V913" s="602" t="s">
        <v>726</v>
      </c>
      <c r="W913" s="602" t="s">
        <v>726</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outlineLevel="3" x14ac:dyDescent="0.25">
      <c r="A914" s="396"/>
      <c r="B914" s="405"/>
      <c r="C914" s="398">
        <f t="shared" ref="C914:C945" si="365">INT($C$866)+3</f>
        <v>4</v>
      </c>
      <c r="D914" s="423"/>
      <c r="E914" s="480">
        <v>9</v>
      </c>
      <c r="F914" s="474" t="b">
        <f t="shared" si="363"/>
        <v>1</v>
      </c>
      <c r="G914" s="423"/>
      <c r="H914" s="594" t="s">
        <v>743</v>
      </c>
      <c r="I914" s="594"/>
      <c r="J914" s="575" t="s">
        <v>725</v>
      </c>
      <c r="K914" s="595" t="str">
        <f t="shared" si="364"/>
        <v>-</v>
      </c>
      <c r="L914" s="596" t="s">
        <v>726</v>
      </c>
      <c r="M914" s="596" t="s">
        <v>726</v>
      </c>
      <c r="N914" s="596" t="s">
        <v>726</v>
      </c>
      <c r="O914" s="596" t="s">
        <v>726</v>
      </c>
      <c r="P914" s="596" t="s">
        <v>726</v>
      </c>
      <c r="Q914" s="596" t="s">
        <v>726</v>
      </c>
      <c r="R914" s="596" t="s">
        <v>726</v>
      </c>
      <c r="S914" s="596" t="s">
        <v>726</v>
      </c>
      <c r="T914" s="596" t="s">
        <v>726</v>
      </c>
      <c r="U914" s="596" t="s">
        <v>726</v>
      </c>
      <c r="V914" s="596" t="s">
        <v>726</v>
      </c>
      <c r="W914" s="596" t="s">
        <v>726</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t="15" customHeight="1" outlineLevel="3" x14ac:dyDescent="0.25">
      <c r="A915" s="396"/>
      <c r="B915" s="405"/>
      <c r="C915" s="398">
        <f t="shared" si="365"/>
        <v>4</v>
      </c>
      <c r="D915" s="423"/>
      <c r="E915" s="597">
        <f>E914</f>
        <v>9</v>
      </c>
      <c r="F915" s="474" t="b">
        <f t="shared" si="363"/>
        <v>1</v>
      </c>
      <c r="G915" s="423"/>
      <c r="H915" s="1040" t="s">
        <v>1158</v>
      </c>
      <c r="I915" s="1041"/>
      <c r="J915" s="598" t="s">
        <v>728</v>
      </c>
      <c r="K915" s="599" t="str">
        <f t="shared" si="364"/>
        <v>-</v>
      </c>
      <c r="L915" s="600" t="s">
        <v>726</v>
      </c>
      <c r="M915" s="600" t="s">
        <v>726</v>
      </c>
      <c r="N915" s="600" t="s">
        <v>726</v>
      </c>
      <c r="O915" s="600" t="s">
        <v>726</v>
      </c>
      <c r="P915" s="600" t="s">
        <v>726</v>
      </c>
      <c r="Q915" s="605">
        <f>INT($I$366/7)+2</f>
        <v>7</v>
      </c>
      <c r="R915" s="600" t="s">
        <v>726</v>
      </c>
      <c r="S915" s="470" t="b">
        <v>1</v>
      </c>
      <c r="T915" s="600">
        <v>1</v>
      </c>
      <c r="U915" s="600" t="s">
        <v>726</v>
      </c>
      <c r="V915" s="600" t="s">
        <v>726</v>
      </c>
      <c r="W915" s="600" t="s">
        <v>726</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outlineLevel="3" x14ac:dyDescent="0.25">
      <c r="A916" s="396"/>
      <c r="B916" s="405"/>
      <c r="C916" s="398">
        <f t="shared" si="365"/>
        <v>4</v>
      </c>
      <c r="D916" s="423"/>
      <c r="E916" s="597">
        <f>E915</f>
        <v>9</v>
      </c>
      <c r="F916" s="474" t="b">
        <f t="shared" si="363"/>
        <v>1</v>
      </c>
      <c r="G916" s="423"/>
      <c r="H916" s="1042"/>
      <c r="I916" s="1043"/>
      <c r="J916" s="598" t="s">
        <v>729</v>
      </c>
      <c r="K916" s="599" t="str">
        <f t="shared" si="364"/>
        <v>-</v>
      </c>
      <c r="L916" s="600" t="s">
        <v>730</v>
      </c>
      <c r="M916" s="600" t="s">
        <v>730</v>
      </c>
      <c r="N916" s="600" t="s">
        <v>730</v>
      </c>
      <c r="O916" s="600" t="s">
        <v>730</v>
      </c>
      <c r="P916" s="600" t="s">
        <v>730</v>
      </c>
      <c r="Q916" s="600" t="s">
        <v>730</v>
      </c>
      <c r="R916" s="600" t="s">
        <v>730</v>
      </c>
      <c r="S916" s="600" t="s">
        <v>730</v>
      </c>
      <c r="T916" s="600" t="s">
        <v>730</v>
      </c>
      <c r="U916" s="600" t="s">
        <v>730</v>
      </c>
      <c r="V916" s="600" t="s">
        <v>730</v>
      </c>
      <c r="W916" s="600" t="s">
        <v>730</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outlineLevel="3" x14ac:dyDescent="0.25">
      <c r="A917" s="396"/>
      <c r="B917" s="405"/>
      <c r="C917" s="398">
        <f t="shared" si="365"/>
        <v>4</v>
      </c>
      <c r="D917" s="423"/>
      <c r="E917" s="597">
        <f>E916</f>
        <v>9</v>
      </c>
      <c r="F917" s="474" t="b">
        <f t="shared" si="363"/>
        <v>1</v>
      </c>
      <c r="G917" s="423"/>
      <c r="H917" s="1044"/>
      <c r="I917" s="1045"/>
      <c r="J917" s="583" t="s">
        <v>731</v>
      </c>
      <c r="K917" s="601" t="str">
        <f t="shared" si="364"/>
        <v>-</v>
      </c>
      <c r="L917" s="598" t="s">
        <v>726</v>
      </c>
      <c r="M917" s="598" t="s">
        <v>726</v>
      </c>
      <c r="N917" s="598" t="s">
        <v>726</v>
      </c>
      <c r="O917" s="598" t="s">
        <v>726</v>
      </c>
      <c r="P917" s="598" t="s">
        <v>726</v>
      </c>
      <c r="Q917" s="598" t="s">
        <v>726</v>
      </c>
      <c r="R917" s="598" t="s">
        <v>726</v>
      </c>
      <c r="S917" s="598" t="s">
        <v>726</v>
      </c>
      <c r="T917" s="598" t="s">
        <v>726</v>
      </c>
      <c r="U917" s="598" t="s">
        <v>726</v>
      </c>
      <c r="V917" s="602" t="s">
        <v>726</v>
      </c>
      <c r="W917" s="602" t="s">
        <v>726</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outlineLevel="3" x14ac:dyDescent="0.25">
      <c r="A918" s="396"/>
      <c r="B918" s="405"/>
      <c r="C918" s="398">
        <f t="shared" si="365"/>
        <v>4</v>
      </c>
      <c r="D918" s="423"/>
      <c r="E918" s="480">
        <v>10</v>
      </c>
      <c r="F918" s="474" t="b">
        <f t="shared" si="363"/>
        <v>1</v>
      </c>
      <c r="G918" s="423"/>
      <c r="H918" s="594" t="s">
        <v>744</v>
      </c>
      <c r="I918" s="594"/>
      <c r="J918" s="575" t="s">
        <v>725</v>
      </c>
      <c r="K918" s="595" t="str">
        <f t="shared" si="364"/>
        <v>-</v>
      </c>
      <c r="L918" s="596" t="s">
        <v>726</v>
      </c>
      <c r="M918" s="596" t="s">
        <v>726</v>
      </c>
      <c r="N918" s="596" t="s">
        <v>726</v>
      </c>
      <c r="O918" s="596" t="s">
        <v>726</v>
      </c>
      <c r="P918" s="596" t="s">
        <v>726</v>
      </c>
      <c r="Q918" s="596" t="s">
        <v>726</v>
      </c>
      <c r="R918" s="596" t="s">
        <v>726</v>
      </c>
      <c r="S918" s="596" t="s">
        <v>726</v>
      </c>
      <c r="T918" s="596" t="s">
        <v>726</v>
      </c>
      <c r="U918" s="596" t="s">
        <v>726</v>
      </c>
      <c r="V918" s="596" t="s">
        <v>726</v>
      </c>
      <c r="W918" s="596" t="s">
        <v>726</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t="15" customHeight="1" outlineLevel="3" x14ac:dyDescent="0.25">
      <c r="A919" s="396"/>
      <c r="B919" s="405"/>
      <c r="C919" s="398">
        <f t="shared" si="365"/>
        <v>4</v>
      </c>
      <c r="D919" s="423"/>
      <c r="E919" s="597">
        <f>E918</f>
        <v>10</v>
      </c>
      <c r="F919" s="474" t="b">
        <f t="shared" si="363"/>
        <v>1</v>
      </c>
      <c r="G919" s="423"/>
      <c r="H919" s="1040" t="s">
        <v>1159</v>
      </c>
      <c r="I919" s="1041"/>
      <c r="J919" s="598" t="s">
        <v>728</v>
      </c>
      <c r="K919" s="599" t="str">
        <f t="shared" si="364"/>
        <v>-</v>
      </c>
      <c r="L919" s="600" t="s">
        <v>726</v>
      </c>
      <c r="M919" s="600" t="s">
        <v>726</v>
      </c>
      <c r="N919" s="600" t="s">
        <v>726</v>
      </c>
      <c r="O919" s="600" t="s">
        <v>726</v>
      </c>
      <c r="P919" s="600" t="s">
        <v>726</v>
      </c>
      <c r="Q919" s="605">
        <f>INT($I$367/7)+2</f>
        <v>9</v>
      </c>
      <c r="R919" s="600" t="s">
        <v>726</v>
      </c>
      <c r="S919" s="470" t="b">
        <v>1</v>
      </c>
      <c r="T919" s="600">
        <v>2</v>
      </c>
      <c r="U919" s="600" t="s">
        <v>726</v>
      </c>
      <c r="V919" s="600" t="s">
        <v>726</v>
      </c>
      <c r="W919" s="600" t="s">
        <v>726</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outlineLevel="3" x14ac:dyDescent="0.25">
      <c r="A920" s="396"/>
      <c r="B920" s="405"/>
      <c r="C920" s="398">
        <f t="shared" si="365"/>
        <v>4</v>
      </c>
      <c r="D920" s="423"/>
      <c r="E920" s="597">
        <f>E919</f>
        <v>10</v>
      </c>
      <c r="F920" s="474" t="b">
        <f t="shared" si="363"/>
        <v>1</v>
      </c>
      <c r="G920" s="423"/>
      <c r="H920" s="1042"/>
      <c r="I920" s="1043"/>
      <c r="J920" s="598" t="s">
        <v>729</v>
      </c>
      <c r="K920" s="599" t="str">
        <f t="shared" si="364"/>
        <v>-</v>
      </c>
      <c r="L920" s="600" t="s">
        <v>730</v>
      </c>
      <c r="M920" s="600" t="s">
        <v>730</v>
      </c>
      <c r="N920" s="600" t="s">
        <v>730</v>
      </c>
      <c r="O920" s="600" t="s">
        <v>730</v>
      </c>
      <c r="P920" s="600" t="s">
        <v>730</v>
      </c>
      <c r="Q920" s="600" t="s">
        <v>730</v>
      </c>
      <c r="R920" s="600" t="s">
        <v>730</v>
      </c>
      <c r="S920" s="600" t="s">
        <v>730</v>
      </c>
      <c r="T920" s="600" t="s">
        <v>730</v>
      </c>
      <c r="U920" s="600" t="s">
        <v>730</v>
      </c>
      <c r="V920" s="600" t="s">
        <v>730</v>
      </c>
      <c r="W920" s="600" t="s">
        <v>730</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outlineLevel="3" x14ac:dyDescent="0.25">
      <c r="A921" s="396"/>
      <c r="B921" s="405"/>
      <c r="C921" s="398">
        <f t="shared" si="365"/>
        <v>4</v>
      </c>
      <c r="D921" s="423"/>
      <c r="E921" s="597">
        <f>E920</f>
        <v>10</v>
      </c>
      <c r="F921" s="474" t="b">
        <f t="shared" si="363"/>
        <v>1</v>
      </c>
      <c r="G921" s="423"/>
      <c r="H921" s="1044"/>
      <c r="I921" s="1045"/>
      <c r="J921" s="583" t="s">
        <v>731</v>
      </c>
      <c r="K921" s="601" t="str">
        <f t="shared" si="364"/>
        <v>-</v>
      </c>
      <c r="L921" s="598" t="s">
        <v>726</v>
      </c>
      <c r="M921" s="598" t="s">
        <v>726</v>
      </c>
      <c r="N921" s="598" t="s">
        <v>726</v>
      </c>
      <c r="O921" s="598" t="s">
        <v>726</v>
      </c>
      <c r="P921" s="598" t="s">
        <v>726</v>
      </c>
      <c r="Q921" s="598" t="s">
        <v>726</v>
      </c>
      <c r="R921" s="598" t="s">
        <v>726</v>
      </c>
      <c r="S921" s="598" t="s">
        <v>726</v>
      </c>
      <c r="T921" s="598" t="s">
        <v>726</v>
      </c>
      <c r="U921" s="598" t="s">
        <v>726</v>
      </c>
      <c r="V921" s="602" t="s">
        <v>726</v>
      </c>
      <c r="W921" s="602" t="s">
        <v>726</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outlineLevel="3" x14ac:dyDescent="0.25">
      <c r="A922" s="396"/>
      <c r="B922" s="405"/>
      <c r="C922" s="398">
        <f t="shared" si="365"/>
        <v>4</v>
      </c>
      <c r="D922" s="423"/>
      <c r="E922" s="480">
        <v>11</v>
      </c>
      <c r="F922" s="474" t="b">
        <f t="shared" si="363"/>
        <v>1</v>
      </c>
      <c r="G922" s="423"/>
      <c r="H922" s="594" t="s">
        <v>745</v>
      </c>
      <c r="I922" s="594"/>
      <c r="J922" s="575" t="s">
        <v>725</v>
      </c>
      <c r="K922" s="595" t="str">
        <f t="shared" si="364"/>
        <v>-</v>
      </c>
      <c r="L922" s="596" t="s">
        <v>726</v>
      </c>
      <c r="M922" s="596" t="s">
        <v>726</v>
      </c>
      <c r="N922" s="596" t="s">
        <v>726</v>
      </c>
      <c r="O922" s="596" t="s">
        <v>726</v>
      </c>
      <c r="P922" s="596" t="s">
        <v>726</v>
      </c>
      <c r="Q922" s="596" t="s">
        <v>726</v>
      </c>
      <c r="R922" s="596" t="s">
        <v>726</v>
      </c>
      <c r="S922" s="596" t="s">
        <v>726</v>
      </c>
      <c r="T922" s="596" t="s">
        <v>726</v>
      </c>
      <c r="U922" s="596" t="s">
        <v>726</v>
      </c>
      <c r="V922" s="596" t="s">
        <v>726</v>
      </c>
      <c r="W922" s="596" t="s">
        <v>726</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t="15" customHeight="1" outlineLevel="3" x14ac:dyDescent="0.25">
      <c r="A923" s="396"/>
      <c r="B923" s="405"/>
      <c r="C923" s="398">
        <f t="shared" si="365"/>
        <v>4</v>
      </c>
      <c r="D923" s="423"/>
      <c r="E923" s="597">
        <f>E922</f>
        <v>11</v>
      </c>
      <c r="F923" s="474" t="b">
        <f t="shared" si="363"/>
        <v>1</v>
      </c>
      <c r="G923" s="423"/>
      <c r="H923" s="1040" t="s">
        <v>1159</v>
      </c>
      <c r="I923" s="1041"/>
      <c r="J923" s="598" t="s">
        <v>728</v>
      </c>
      <c r="K923" s="599" t="str">
        <f t="shared" si="364"/>
        <v>-</v>
      </c>
      <c r="L923" s="600" t="s">
        <v>726</v>
      </c>
      <c r="M923" s="600" t="s">
        <v>726</v>
      </c>
      <c r="N923" s="600" t="s">
        <v>726</v>
      </c>
      <c r="O923" s="600" t="s">
        <v>726</v>
      </c>
      <c r="P923" s="600" t="s">
        <v>726</v>
      </c>
      <c r="Q923" s="605">
        <f>INT($I$368/7)+2</f>
        <v>9</v>
      </c>
      <c r="R923" s="600" t="s">
        <v>726</v>
      </c>
      <c r="S923" s="470" t="b">
        <v>1</v>
      </c>
      <c r="T923" s="600">
        <v>3</v>
      </c>
      <c r="U923" s="600" t="s">
        <v>726</v>
      </c>
      <c r="V923" s="600" t="s">
        <v>726</v>
      </c>
      <c r="W923" s="600" t="s">
        <v>726</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outlineLevel="3" x14ac:dyDescent="0.25">
      <c r="A924" s="396"/>
      <c r="B924" s="405"/>
      <c r="C924" s="398">
        <f t="shared" si="365"/>
        <v>4</v>
      </c>
      <c r="D924" s="423"/>
      <c r="E924" s="597">
        <f>E923</f>
        <v>11</v>
      </c>
      <c r="F924" s="474" t="b">
        <f t="shared" si="363"/>
        <v>1</v>
      </c>
      <c r="G924" s="423"/>
      <c r="H924" s="1042"/>
      <c r="I924" s="1043"/>
      <c r="J924" s="598" t="s">
        <v>729</v>
      </c>
      <c r="K924" s="599" t="str">
        <f t="shared" si="364"/>
        <v>-</v>
      </c>
      <c r="L924" s="600" t="s">
        <v>730</v>
      </c>
      <c r="M924" s="600" t="s">
        <v>730</v>
      </c>
      <c r="N924" s="600" t="s">
        <v>730</v>
      </c>
      <c r="O924" s="600" t="s">
        <v>730</v>
      </c>
      <c r="P924" s="600" t="s">
        <v>730</v>
      </c>
      <c r="Q924" s="600" t="s">
        <v>730</v>
      </c>
      <c r="R924" s="600" t="s">
        <v>730</v>
      </c>
      <c r="S924" s="600" t="s">
        <v>730</v>
      </c>
      <c r="T924" s="600" t="s">
        <v>730</v>
      </c>
      <c r="U924" s="600" t="s">
        <v>730</v>
      </c>
      <c r="V924" s="600" t="s">
        <v>730</v>
      </c>
      <c r="W924" s="600" t="s">
        <v>730</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outlineLevel="3" x14ac:dyDescent="0.25">
      <c r="A925" s="396"/>
      <c r="B925" s="405"/>
      <c r="C925" s="398">
        <f t="shared" si="365"/>
        <v>4</v>
      </c>
      <c r="D925" s="423"/>
      <c r="E925" s="597">
        <f>E924</f>
        <v>11</v>
      </c>
      <c r="F925" s="474" t="b">
        <f t="shared" si="363"/>
        <v>1</v>
      </c>
      <c r="G925" s="423"/>
      <c r="H925" s="1044"/>
      <c r="I925" s="1045"/>
      <c r="J925" s="583" t="s">
        <v>731</v>
      </c>
      <c r="K925" s="601" t="str">
        <f t="shared" si="364"/>
        <v>-</v>
      </c>
      <c r="L925" s="598" t="s">
        <v>726</v>
      </c>
      <c r="M925" s="598" t="s">
        <v>726</v>
      </c>
      <c r="N925" s="598" t="s">
        <v>726</v>
      </c>
      <c r="O925" s="598" t="s">
        <v>726</v>
      </c>
      <c r="P925" s="598" t="s">
        <v>726</v>
      </c>
      <c r="Q925" s="598" t="s">
        <v>726</v>
      </c>
      <c r="R925" s="598" t="s">
        <v>726</v>
      </c>
      <c r="S925" s="598" t="s">
        <v>726</v>
      </c>
      <c r="T925" s="598" t="s">
        <v>726</v>
      </c>
      <c r="U925" s="598" t="s">
        <v>726</v>
      </c>
      <c r="V925" s="602" t="s">
        <v>726</v>
      </c>
      <c r="W925" s="602" t="s">
        <v>726</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outlineLevel="3" x14ac:dyDescent="0.25">
      <c r="A926" s="396"/>
      <c r="B926" s="405"/>
      <c r="C926" s="398">
        <f t="shared" si="365"/>
        <v>4</v>
      </c>
      <c r="D926" s="423"/>
      <c r="E926" s="480">
        <v>12</v>
      </c>
      <c r="F926" s="474" t="b">
        <f t="shared" si="363"/>
        <v>1</v>
      </c>
      <c r="G926" s="423"/>
      <c r="H926" s="594" t="s">
        <v>746</v>
      </c>
      <c r="I926" s="594"/>
      <c r="J926" s="575" t="s">
        <v>725</v>
      </c>
      <c r="K926" s="595" t="str">
        <f t="shared" si="364"/>
        <v>-</v>
      </c>
      <c r="L926" s="596" t="s">
        <v>726</v>
      </c>
      <c r="M926" s="596" t="s">
        <v>726</v>
      </c>
      <c r="N926" s="596" t="s">
        <v>726</v>
      </c>
      <c r="O926" s="596" t="s">
        <v>726</v>
      </c>
      <c r="P926" s="596" t="s">
        <v>726</v>
      </c>
      <c r="Q926" s="596" t="s">
        <v>726</v>
      </c>
      <c r="R926" s="596" t="s">
        <v>726</v>
      </c>
      <c r="S926" s="596" t="s">
        <v>726</v>
      </c>
      <c r="T926" s="596" t="s">
        <v>726</v>
      </c>
      <c r="U926" s="596" t="s">
        <v>726</v>
      </c>
      <c r="V926" s="596" t="s">
        <v>726</v>
      </c>
      <c r="W926" s="596" t="s">
        <v>726</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t="15" customHeight="1" outlineLevel="3" x14ac:dyDescent="0.25">
      <c r="A927" s="396"/>
      <c r="B927" s="405"/>
      <c r="C927" s="398">
        <f t="shared" si="365"/>
        <v>4</v>
      </c>
      <c r="D927" s="423"/>
      <c r="E927" s="597">
        <f>E926</f>
        <v>12</v>
      </c>
      <c r="F927" s="474" t="b">
        <f t="shared" si="363"/>
        <v>1</v>
      </c>
      <c r="G927" s="423"/>
      <c r="H927" s="1040" t="s">
        <v>1159</v>
      </c>
      <c r="I927" s="1041"/>
      <c r="J927" s="598" t="s">
        <v>728</v>
      </c>
      <c r="K927" s="599" t="str">
        <f t="shared" si="364"/>
        <v>-</v>
      </c>
      <c r="L927" s="600" t="s">
        <v>726</v>
      </c>
      <c r="M927" s="600" t="s">
        <v>726</v>
      </c>
      <c r="N927" s="600" t="s">
        <v>726</v>
      </c>
      <c r="O927" s="600" t="s">
        <v>726</v>
      </c>
      <c r="P927" s="600" t="s">
        <v>726</v>
      </c>
      <c r="Q927" s="605">
        <f>INT($I$369/7)+2</f>
        <v>9</v>
      </c>
      <c r="R927" s="600" t="s">
        <v>726</v>
      </c>
      <c r="S927" s="470" t="b">
        <v>1</v>
      </c>
      <c r="T927" s="600">
        <v>4</v>
      </c>
      <c r="U927" s="600" t="s">
        <v>726</v>
      </c>
      <c r="V927" s="600" t="s">
        <v>726</v>
      </c>
      <c r="W927" s="600" t="s">
        <v>726</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outlineLevel="3" x14ac:dyDescent="0.25">
      <c r="A928" s="396"/>
      <c r="B928" s="405"/>
      <c r="C928" s="398">
        <f t="shared" si="365"/>
        <v>4</v>
      </c>
      <c r="D928" s="423"/>
      <c r="E928" s="597">
        <f>E927</f>
        <v>12</v>
      </c>
      <c r="F928" s="474" t="b">
        <f t="shared" si="363"/>
        <v>1</v>
      </c>
      <c r="G928" s="423"/>
      <c r="H928" s="1042"/>
      <c r="I928" s="1043"/>
      <c r="J928" s="598" t="s">
        <v>729</v>
      </c>
      <c r="K928" s="599" t="str">
        <f t="shared" si="364"/>
        <v>-</v>
      </c>
      <c r="L928" s="600" t="s">
        <v>730</v>
      </c>
      <c r="M928" s="600" t="s">
        <v>730</v>
      </c>
      <c r="N928" s="600" t="s">
        <v>730</v>
      </c>
      <c r="O928" s="600" t="s">
        <v>730</v>
      </c>
      <c r="P928" s="600" t="s">
        <v>730</v>
      </c>
      <c r="Q928" s="600" t="s">
        <v>730</v>
      </c>
      <c r="R928" s="600" t="s">
        <v>730</v>
      </c>
      <c r="S928" s="600" t="s">
        <v>730</v>
      </c>
      <c r="T928" s="600" t="s">
        <v>730</v>
      </c>
      <c r="U928" s="600" t="s">
        <v>730</v>
      </c>
      <c r="V928" s="600" t="s">
        <v>730</v>
      </c>
      <c r="W928" s="600" t="s">
        <v>730</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outlineLevel="3" x14ac:dyDescent="0.25">
      <c r="A929" s="396"/>
      <c r="B929" s="405"/>
      <c r="C929" s="398">
        <f t="shared" si="365"/>
        <v>4</v>
      </c>
      <c r="D929" s="423"/>
      <c r="E929" s="597">
        <f>E928</f>
        <v>12</v>
      </c>
      <c r="F929" s="474" t="b">
        <f t="shared" si="363"/>
        <v>1</v>
      </c>
      <c r="G929" s="423"/>
      <c r="H929" s="1044"/>
      <c r="I929" s="1045"/>
      <c r="J929" s="583" t="s">
        <v>731</v>
      </c>
      <c r="K929" s="601" t="str">
        <f t="shared" si="364"/>
        <v>-</v>
      </c>
      <c r="L929" s="598" t="s">
        <v>726</v>
      </c>
      <c r="M929" s="598" t="s">
        <v>726</v>
      </c>
      <c r="N929" s="598" t="s">
        <v>726</v>
      </c>
      <c r="O929" s="598" t="s">
        <v>726</v>
      </c>
      <c r="P929" s="598" t="s">
        <v>726</v>
      </c>
      <c r="Q929" s="598" t="s">
        <v>726</v>
      </c>
      <c r="R929" s="598" t="s">
        <v>726</v>
      </c>
      <c r="S929" s="598" t="s">
        <v>726</v>
      </c>
      <c r="T929" s="598" t="s">
        <v>726</v>
      </c>
      <c r="U929" s="598" t="s">
        <v>726</v>
      </c>
      <c r="V929" s="602" t="s">
        <v>726</v>
      </c>
      <c r="W929" s="602" t="s">
        <v>726</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outlineLevel="3" x14ac:dyDescent="0.25">
      <c r="A930" s="396"/>
      <c r="B930" s="405"/>
      <c r="C930" s="398">
        <f t="shared" si="365"/>
        <v>4</v>
      </c>
      <c r="D930" s="423"/>
      <c r="E930" s="480">
        <v>13</v>
      </c>
      <c r="F930" s="474" t="b">
        <f t="shared" si="363"/>
        <v>1</v>
      </c>
      <c r="G930" s="423"/>
      <c r="H930" s="594" t="s">
        <v>747</v>
      </c>
      <c r="I930" s="594"/>
      <c r="J930" s="575" t="s">
        <v>725</v>
      </c>
      <c r="K930" s="595">
        <f t="shared" si="364"/>
        <v>43452</v>
      </c>
      <c r="L930" s="604">
        <v>-1</v>
      </c>
      <c r="M930" s="596" t="s">
        <v>726</v>
      </c>
      <c r="N930" s="596" t="s">
        <v>726</v>
      </c>
      <c r="O930" s="596" t="s">
        <v>726</v>
      </c>
      <c r="P930" s="596" t="s">
        <v>726</v>
      </c>
      <c r="Q930" s="596" t="s">
        <v>726</v>
      </c>
      <c r="R930" s="596" t="s">
        <v>726</v>
      </c>
      <c r="S930" s="596" t="s">
        <v>726</v>
      </c>
      <c r="T930" s="596" t="s">
        <v>726</v>
      </c>
      <c r="U930" s="596" t="s">
        <v>726</v>
      </c>
      <c r="V930" s="596" t="s">
        <v>726</v>
      </c>
      <c r="W930" s="596" t="s">
        <v>726</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t="15" customHeight="1" outlineLevel="3" x14ac:dyDescent="0.25">
      <c r="A931" s="396"/>
      <c r="B931" s="405"/>
      <c r="C931" s="398">
        <f t="shared" si="365"/>
        <v>4</v>
      </c>
      <c r="D931" s="423"/>
      <c r="E931" s="597">
        <f>E930</f>
        <v>13</v>
      </c>
      <c r="F931" s="474" t="b">
        <f t="shared" si="363"/>
        <v>1</v>
      </c>
      <c r="G931" s="423"/>
      <c r="H931" s="1040" t="s">
        <v>748</v>
      </c>
      <c r="I931" s="1041"/>
      <c r="J931" s="598" t="s">
        <v>728</v>
      </c>
      <c r="K931" s="599" t="str">
        <f t="shared" si="364"/>
        <v>-</v>
      </c>
      <c r="L931" s="600" t="s">
        <v>726</v>
      </c>
      <c r="M931" s="600" t="s">
        <v>726</v>
      </c>
      <c r="N931" s="600" t="s">
        <v>726</v>
      </c>
      <c r="O931" s="600" t="s">
        <v>726</v>
      </c>
      <c r="P931" s="600" t="s">
        <v>726</v>
      </c>
      <c r="Q931" s="470">
        <f>INT(150/7)+2</f>
        <v>23</v>
      </c>
      <c r="R931" s="600" t="s">
        <v>726</v>
      </c>
      <c r="S931" s="470" t="b">
        <v>1</v>
      </c>
      <c r="T931" s="600" t="s">
        <v>726</v>
      </c>
      <c r="U931" s="600" t="s">
        <v>726</v>
      </c>
      <c r="V931" s="600" t="s">
        <v>726</v>
      </c>
      <c r="W931" s="600" t="s">
        <v>726</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outlineLevel="3" x14ac:dyDescent="0.25">
      <c r="A932" s="396"/>
      <c r="B932" s="405"/>
      <c r="C932" s="398">
        <f t="shared" si="365"/>
        <v>4</v>
      </c>
      <c r="D932" s="423"/>
      <c r="E932" s="597">
        <f>E931</f>
        <v>13</v>
      </c>
      <c r="F932" s="474" t="b">
        <f t="shared" si="363"/>
        <v>1</v>
      </c>
      <c r="G932" s="423"/>
      <c r="H932" s="1042"/>
      <c r="I932" s="1043"/>
      <c r="J932" s="598" t="s">
        <v>729</v>
      </c>
      <c r="K932" s="599" t="str">
        <f t="shared" si="364"/>
        <v>-</v>
      </c>
      <c r="L932" s="600" t="s">
        <v>730</v>
      </c>
      <c r="M932" s="600" t="s">
        <v>730</v>
      </c>
      <c r="N932" s="600" t="s">
        <v>730</v>
      </c>
      <c r="O932" s="600" t="s">
        <v>730</v>
      </c>
      <c r="P932" s="600" t="s">
        <v>730</v>
      </c>
      <c r="Q932" s="600" t="s">
        <v>730</v>
      </c>
      <c r="R932" s="600" t="s">
        <v>730</v>
      </c>
      <c r="S932" s="600" t="s">
        <v>730</v>
      </c>
      <c r="T932" s="600" t="s">
        <v>730</v>
      </c>
      <c r="U932" s="600" t="s">
        <v>730</v>
      </c>
      <c r="V932" s="600" t="s">
        <v>730</v>
      </c>
      <c r="W932" s="600" t="s">
        <v>730</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outlineLevel="3" x14ac:dyDescent="0.25">
      <c r="A933" s="396"/>
      <c r="B933" s="405"/>
      <c r="C933" s="398">
        <f t="shared" si="365"/>
        <v>4</v>
      </c>
      <c r="D933" s="423"/>
      <c r="E933" s="597">
        <f>E932</f>
        <v>13</v>
      </c>
      <c r="F933" s="474" t="b">
        <f t="shared" si="363"/>
        <v>1</v>
      </c>
      <c r="G933" s="423"/>
      <c r="H933" s="1044"/>
      <c r="I933" s="1045"/>
      <c r="J933" s="583" t="s">
        <v>731</v>
      </c>
      <c r="K933" s="601" t="str">
        <f t="shared" si="364"/>
        <v>-</v>
      </c>
      <c r="L933" s="598" t="s">
        <v>726</v>
      </c>
      <c r="M933" s="598" t="s">
        <v>726</v>
      </c>
      <c r="N933" s="598" t="s">
        <v>726</v>
      </c>
      <c r="O933" s="598" t="s">
        <v>726</v>
      </c>
      <c r="P933" s="598" t="s">
        <v>726</v>
      </c>
      <c r="Q933" s="598" t="s">
        <v>726</v>
      </c>
      <c r="R933" s="598" t="s">
        <v>726</v>
      </c>
      <c r="S933" s="598" t="s">
        <v>726</v>
      </c>
      <c r="T933" s="598" t="s">
        <v>726</v>
      </c>
      <c r="U933" s="598" t="s">
        <v>726</v>
      </c>
      <c r="V933" s="602" t="s">
        <v>726</v>
      </c>
      <c r="W933" s="602" t="s">
        <v>726</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outlineLevel="3" x14ac:dyDescent="0.25">
      <c r="A934" s="396"/>
      <c r="B934" s="405"/>
      <c r="C934" s="398">
        <f t="shared" si="365"/>
        <v>4</v>
      </c>
      <c r="D934" s="423"/>
      <c r="E934" s="480">
        <v>14</v>
      </c>
      <c r="F934" s="474" t="b">
        <f t="shared" si="363"/>
        <v>1</v>
      </c>
      <c r="G934" s="423"/>
      <c r="H934" s="594" t="s">
        <v>749</v>
      </c>
      <c r="I934" s="594"/>
      <c r="J934" s="575" t="s">
        <v>725</v>
      </c>
      <c r="K934" s="595" t="str">
        <f t="shared" si="364"/>
        <v>-</v>
      </c>
      <c r="L934" s="596" t="s">
        <v>726</v>
      </c>
      <c r="M934" s="596" t="s">
        <v>726</v>
      </c>
      <c r="N934" s="596" t="s">
        <v>726</v>
      </c>
      <c r="O934" s="596" t="s">
        <v>726</v>
      </c>
      <c r="P934" s="596" t="s">
        <v>726</v>
      </c>
      <c r="Q934" s="596" t="s">
        <v>726</v>
      </c>
      <c r="R934" s="596" t="s">
        <v>726</v>
      </c>
      <c r="S934" s="596" t="s">
        <v>726</v>
      </c>
      <c r="T934" s="596" t="s">
        <v>726</v>
      </c>
      <c r="U934" s="596" t="s">
        <v>726</v>
      </c>
      <c r="V934" s="596" t="s">
        <v>726</v>
      </c>
      <c r="W934" s="596" t="s">
        <v>726</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t="15" customHeight="1" outlineLevel="3" x14ac:dyDescent="0.25">
      <c r="A935" s="396"/>
      <c r="B935" s="405"/>
      <c r="C935" s="398">
        <f t="shared" si="365"/>
        <v>4</v>
      </c>
      <c r="D935" s="423"/>
      <c r="E935" s="597">
        <f>E934</f>
        <v>14</v>
      </c>
      <c r="F935" s="474" t="b">
        <f t="shared" si="363"/>
        <v>1</v>
      </c>
      <c r="G935" s="423"/>
      <c r="H935" s="1040" t="s">
        <v>750</v>
      </c>
      <c r="I935" s="1041"/>
      <c r="J935" s="598" t="s">
        <v>728</v>
      </c>
      <c r="K935" s="599" t="str">
        <f t="shared" si="364"/>
        <v>-</v>
      </c>
      <c r="L935" s="600" t="s">
        <v>726</v>
      </c>
      <c r="M935" s="600" t="s">
        <v>726</v>
      </c>
      <c r="N935" s="600" t="s">
        <v>726</v>
      </c>
      <c r="O935" s="600" t="s">
        <v>726</v>
      </c>
      <c r="P935" s="600" t="s">
        <v>726</v>
      </c>
      <c r="Q935" s="470">
        <f>INT(150/7)+2</f>
        <v>23</v>
      </c>
      <c r="R935" s="600" t="s">
        <v>726</v>
      </c>
      <c r="S935" s="470" t="b">
        <v>1</v>
      </c>
      <c r="T935" s="600" t="s">
        <v>726</v>
      </c>
      <c r="U935" s="600" t="s">
        <v>726</v>
      </c>
      <c r="V935" s="600" t="s">
        <v>726</v>
      </c>
      <c r="W935" s="600" t="s">
        <v>726</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outlineLevel="3" x14ac:dyDescent="0.25">
      <c r="A936" s="396"/>
      <c r="B936" s="405"/>
      <c r="C936" s="398">
        <f t="shared" si="365"/>
        <v>4</v>
      </c>
      <c r="D936" s="423"/>
      <c r="E936" s="597">
        <f>E935</f>
        <v>14</v>
      </c>
      <c r="F936" s="474" t="b">
        <f t="shared" si="363"/>
        <v>1</v>
      </c>
      <c r="G936" s="423"/>
      <c r="H936" s="1042"/>
      <c r="I936" s="1043"/>
      <c r="J936" s="598" t="s">
        <v>729</v>
      </c>
      <c r="K936" s="599" t="str">
        <f t="shared" si="364"/>
        <v>-</v>
      </c>
      <c r="L936" s="600" t="s">
        <v>730</v>
      </c>
      <c r="M936" s="600" t="s">
        <v>730</v>
      </c>
      <c r="N936" s="600" t="s">
        <v>730</v>
      </c>
      <c r="O936" s="600" t="s">
        <v>730</v>
      </c>
      <c r="P936" s="600" t="s">
        <v>730</v>
      </c>
      <c r="Q936" s="600" t="s">
        <v>730</v>
      </c>
      <c r="R936" s="600" t="s">
        <v>730</v>
      </c>
      <c r="S936" s="600" t="s">
        <v>730</v>
      </c>
      <c r="T936" s="600" t="s">
        <v>730</v>
      </c>
      <c r="U936" s="600" t="s">
        <v>730</v>
      </c>
      <c r="V936" s="600" t="s">
        <v>730</v>
      </c>
      <c r="W936" s="600" t="s">
        <v>730</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outlineLevel="3" x14ac:dyDescent="0.25">
      <c r="A937" s="396"/>
      <c r="B937" s="405"/>
      <c r="C937" s="398">
        <f t="shared" si="365"/>
        <v>4</v>
      </c>
      <c r="D937" s="423"/>
      <c r="E937" s="597">
        <f>E936</f>
        <v>14</v>
      </c>
      <c r="F937" s="474" t="b">
        <f t="shared" si="363"/>
        <v>1</v>
      </c>
      <c r="G937" s="423"/>
      <c r="H937" s="1044"/>
      <c r="I937" s="1045"/>
      <c r="J937" s="583" t="s">
        <v>731</v>
      </c>
      <c r="K937" s="601" t="str">
        <f t="shared" si="364"/>
        <v>-</v>
      </c>
      <c r="L937" s="598" t="s">
        <v>726</v>
      </c>
      <c r="M937" s="598" t="s">
        <v>726</v>
      </c>
      <c r="N937" s="598" t="s">
        <v>726</v>
      </c>
      <c r="O937" s="598" t="s">
        <v>726</v>
      </c>
      <c r="P937" s="598" t="s">
        <v>726</v>
      </c>
      <c r="Q937" s="598" t="s">
        <v>726</v>
      </c>
      <c r="R937" s="598" t="s">
        <v>726</v>
      </c>
      <c r="S937" s="598" t="s">
        <v>726</v>
      </c>
      <c r="T937" s="598" t="s">
        <v>726</v>
      </c>
      <c r="U937" s="598" t="s">
        <v>726</v>
      </c>
      <c r="V937" s="602" t="s">
        <v>726</v>
      </c>
      <c r="W937" s="602" t="s">
        <v>726</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outlineLevel="3" x14ac:dyDescent="0.25">
      <c r="A938" s="396"/>
      <c r="B938" s="405"/>
      <c r="C938" s="398">
        <f t="shared" si="365"/>
        <v>4</v>
      </c>
      <c r="D938" s="423"/>
      <c r="E938" s="480">
        <v>15</v>
      </c>
      <c r="F938" s="474" t="b">
        <f t="shared" si="363"/>
        <v>1</v>
      </c>
      <c r="G938" s="423"/>
      <c r="H938" s="594" t="s">
        <v>751</v>
      </c>
      <c r="I938" s="594"/>
      <c r="J938" s="575" t="s">
        <v>725</v>
      </c>
      <c r="K938" s="595" t="str">
        <f t="shared" si="364"/>
        <v>-</v>
      </c>
      <c r="L938" s="596" t="s">
        <v>726</v>
      </c>
      <c r="M938" s="596" t="s">
        <v>726</v>
      </c>
      <c r="N938" s="596" t="s">
        <v>726</v>
      </c>
      <c r="O938" s="596" t="s">
        <v>726</v>
      </c>
      <c r="P938" s="596" t="s">
        <v>726</v>
      </c>
      <c r="Q938" s="596" t="s">
        <v>726</v>
      </c>
      <c r="R938" s="596" t="s">
        <v>726</v>
      </c>
      <c r="S938" s="596" t="s">
        <v>726</v>
      </c>
      <c r="T938" s="596" t="s">
        <v>726</v>
      </c>
      <c r="U938" s="596" t="s">
        <v>726</v>
      </c>
      <c r="V938" s="596" t="s">
        <v>726</v>
      </c>
      <c r="W938" s="596" t="s">
        <v>726</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t="15" customHeight="1" outlineLevel="3" x14ac:dyDescent="0.25">
      <c r="A939" s="396"/>
      <c r="B939" s="405"/>
      <c r="C939" s="398">
        <f t="shared" si="365"/>
        <v>4</v>
      </c>
      <c r="D939" s="423"/>
      <c r="E939" s="597">
        <f>E938</f>
        <v>15</v>
      </c>
      <c r="F939" s="474" t="b">
        <f t="shared" si="363"/>
        <v>1</v>
      </c>
      <c r="G939" s="423"/>
      <c r="H939" s="1040" t="s">
        <v>752</v>
      </c>
      <c r="I939" s="1041"/>
      <c r="J939" s="598" t="s">
        <v>728</v>
      </c>
      <c r="K939" s="599" t="str">
        <f t="shared" si="364"/>
        <v>-</v>
      </c>
      <c r="L939" s="600" t="s">
        <v>726</v>
      </c>
      <c r="M939" s="600" t="s">
        <v>726</v>
      </c>
      <c r="N939" s="600" t="s">
        <v>726</v>
      </c>
      <c r="O939" s="600" t="s">
        <v>726</v>
      </c>
      <c r="P939" s="600" t="s">
        <v>726</v>
      </c>
      <c r="Q939" s="470">
        <f>INT(150/7)+2</f>
        <v>23</v>
      </c>
      <c r="R939" s="600" t="s">
        <v>726</v>
      </c>
      <c r="S939" s="470" t="b">
        <v>1</v>
      </c>
      <c r="T939" s="600" t="s">
        <v>726</v>
      </c>
      <c r="U939" s="600" t="s">
        <v>726</v>
      </c>
      <c r="V939" s="600" t="s">
        <v>726</v>
      </c>
      <c r="W939" s="600" t="s">
        <v>726</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outlineLevel="3" x14ac:dyDescent="0.25">
      <c r="A940" s="396"/>
      <c r="B940" s="405"/>
      <c r="C940" s="398">
        <f t="shared" si="365"/>
        <v>4</v>
      </c>
      <c r="D940" s="423"/>
      <c r="E940" s="597">
        <f>E939</f>
        <v>15</v>
      </c>
      <c r="F940" s="474" t="b">
        <f t="shared" si="363"/>
        <v>1</v>
      </c>
      <c r="G940" s="423"/>
      <c r="H940" s="1042"/>
      <c r="I940" s="1043"/>
      <c r="J940" s="598" t="s">
        <v>729</v>
      </c>
      <c r="K940" s="599" t="str">
        <f t="shared" si="364"/>
        <v>-</v>
      </c>
      <c r="L940" s="600" t="s">
        <v>730</v>
      </c>
      <c r="M940" s="600" t="s">
        <v>730</v>
      </c>
      <c r="N940" s="600" t="s">
        <v>730</v>
      </c>
      <c r="O940" s="600" t="s">
        <v>730</v>
      </c>
      <c r="P940" s="600" t="s">
        <v>730</v>
      </c>
      <c r="Q940" s="600" t="s">
        <v>730</v>
      </c>
      <c r="R940" s="600" t="s">
        <v>730</v>
      </c>
      <c r="S940" s="600" t="s">
        <v>730</v>
      </c>
      <c r="T940" s="600" t="s">
        <v>730</v>
      </c>
      <c r="U940" s="600" t="s">
        <v>730</v>
      </c>
      <c r="V940" s="600" t="s">
        <v>730</v>
      </c>
      <c r="W940" s="470">
        <v>0.8</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outlineLevel="3" x14ac:dyDescent="0.25">
      <c r="A941" s="396"/>
      <c r="B941" s="405"/>
      <c r="C941" s="398">
        <f t="shared" si="365"/>
        <v>4</v>
      </c>
      <c r="D941" s="423"/>
      <c r="E941" s="597">
        <f>E940</f>
        <v>15</v>
      </c>
      <c r="F941" s="474" t="b">
        <f t="shared" si="363"/>
        <v>1</v>
      </c>
      <c r="G941" s="423"/>
      <c r="H941" s="1044"/>
      <c r="I941" s="1045"/>
      <c r="J941" s="583" t="s">
        <v>731</v>
      </c>
      <c r="K941" s="601" t="str">
        <f t="shared" si="364"/>
        <v>-</v>
      </c>
      <c r="L941" s="598" t="s">
        <v>726</v>
      </c>
      <c r="M941" s="598" t="s">
        <v>726</v>
      </c>
      <c r="N941" s="598" t="s">
        <v>726</v>
      </c>
      <c r="O941" s="598" t="s">
        <v>726</v>
      </c>
      <c r="P941" s="598" t="s">
        <v>726</v>
      </c>
      <c r="Q941" s="598" t="s">
        <v>726</v>
      </c>
      <c r="R941" s="598" t="s">
        <v>726</v>
      </c>
      <c r="S941" s="598" t="s">
        <v>726</v>
      </c>
      <c r="T941" s="598" t="s">
        <v>726</v>
      </c>
      <c r="U941" s="598" t="s">
        <v>726</v>
      </c>
      <c r="V941" s="602" t="s">
        <v>726</v>
      </c>
      <c r="W941" s="602" t="s">
        <v>726</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outlineLevel="3" x14ac:dyDescent="0.25">
      <c r="A942" s="396"/>
      <c r="B942" s="405"/>
      <c r="C942" s="398">
        <f t="shared" si="365"/>
        <v>4</v>
      </c>
      <c r="D942" s="423"/>
      <c r="E942" s="480">
        <v>16</v>
      </c>
      <c r="F942" s="474" t="b">
        <f t="shared" ref="F942:F973" si="366">COUNTIFS($L942:$W942,"-")&lt;&gt;COUNTA($L942:$W942)</f>
        <v>1</v>
      </c>
      <c r="G942" s="423"/>
      <c r="H942" s="594" t="s">
        <v>753</v>
      </c>
      <c r="I942" s="594"/>
      <c r="J942" s="575" t="s">
        <v>725</v>
      </c>
      <c r="K942" s="595" t="str">
        <f t="shared" ref="K942:K973" si="367">IFERROR(DATE(2019,1,($L942-1)*7+1),"-")</f>
        <v>-</v>
      </c>
      <c r="L942" s="596" t="s">
        <v>726</v>
      </c>
      <c r="M942" s="596" t="s">
        <v>726</v>
      </c>
      <c r="N942" s="596" t="s">
        <v>726</v>
      </c>
      <c r="O942" s="596" t="s">
        <v>726</v>
      </c>
      <c r="P942" s="596" t="s">
        <v>726</v>
      </c>
      <c r="Q942" s="596" t="s">
        <v>726</v>
      </c>
      <c r="R942" s="596" t="s">
        <v>726</v>
      </c>
      <c r="S942" s="596" t="s">
        <v>726</v>
      </c>
      <c r="T942" s="596" t="s">
        <v>726</v>
      </c>
      <c r="U942" s="596" t="s">
        <v>726</v>
      </c>
      <c r="V942" s="596" t="s">
        <v>726</v>
      </c>
      <c r="W942" s="596" t="s">
        <v>726</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outlineLevel="3" x14ac:dyDescent="0.25">
      <c r="A943" s="396"/>
      <c r="B943" s="405"/>
      <c r="C943" s="398">
        <f t="shared" si="365"/>
        <v>4</v>
      </c>
      <c r="D943" s="423"/>
      <c r="E943" s="597">
        <f>E942</f>
        <v>16</v>
      </c>
      <c r="F943" s="474" t="b">
        <f t="shared" si="366"/>
        <v>1</v>
      </c>
      <c r="G943" s="423"/>
      <c r="H943" s="1040"/>
      <c r="I943" s="1041"/>
      <c r="J943" s="598" t="s">
        <v>728</v>
      </c>
      <c r="K943" s="599" t="str">
        <f t="shared" si="367"/>
        <v>-</v>
      </c>
      <c r="L943" s="600" t="s">
        <v>726</v>
      </c>
      <c r="M943" s="600" t="s">
        <v>726</v>
      </c>
      <c r="N943" s="600" t="s">
        <v>726</v>
      </c>
      <c r="O943" s="600" t="s">
        <v>726</v>
      </c>
      <c r="P943" s="600" t="s">
        <v>726</v>
      </c>
      <c r="Q943" s="600" t="s">
        <v>726</v>
      </c>
      <c r="R943" s="470">
        <v>0</v>
      </c>
      <c r="S943" s="470" t="b">
        <v>1</v>
      </c>
      <c r="T943" s="600" t="s">
        <v>726</v>
      </c>
      <c r="U943" s="600" t="s">
        <v>726</v>
      </c>
      <c r="V943" s="600" t="s">
        <v>726</v>
      </c>
      <c r="W943" s="600" t="s">
        <v>726</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outlineLevel="3" x14ac:dyDescent="0.25">
      <c r="A944" s="396"/>
      <c r="B944" s="405"/>
      <c r="C944" s="398">
        <f t="shared" si="365"/>
        <v>4</v>
      </c>
      <c r="D944" s="423"/>
      <c r="E944" s="597">
        <f>E943</f>
        <v>16</v>
      </c>
      <c r="F944" s="474" t="b">
        <f t="shared" si="366"/>
        <v>1</v>
      </c>
      <c r="G944" s="423"/>
      <c r="H944" s="1042"/>
      <c r="I944" s="1043"/>
      <c r="J944" s="598" t="s">
        <v>729</v>
      </c>
      <c r="K944" s="599" t="str">
        <f t="shared" si="367"/>
        <v>-</v>
      </c>
      <c r="L944" s="600" t="s">
        <v>730</v>
      </c>
      <c r="M944" s="600" t="s">
        <v>730</v>
      </c>
      <c r="N944" s="600" t="s">
        <v>730</v>
      </c>
      <c r="O944" s="600" t="s">
        <v>730</v>
      </c>
      <c r="P944" s="600" t="s">
        <v>730</v>
      </c>
      <c r="Q944" s="600" t="s">
        <v>730</v>
      </c>
      <c r="R944" s="600" t="s">
        <v>730</v>
      </c>
      <c r="S944" s="600" t="s">
        <v>730</v>
      </c>
      <c r="T944" s="600" t="s">
        <v>730</v>
      </c>
      <c r="U944" s="600" t="s">
        <v>730</v>
      </c>
      <c r="V944" s="600" t="s">
        <v>730</v>
      </c>
      <c r="W944" s="600" t="s">
        <v>730</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outlineLevel="3" x14ac:dyDescent="0.25">
      <c r="A945" s="396"/>
      <c r="B945" s="405"/>
      <c r="C945" s="398">
        <f t="shared" si="365"/>
        <v>4</v>
      </c>
      <c r="D945" s="423"/>
      <c r="E945" s="597">
        <f>E944</f>
        <v>16</v>
      </c>
      <c r="F945" s="474" t="b">
        <f t="shared" si="366"/>
        <v>1</v>
      </c>
      <c r="G945" s="423"/>
      <c r="H945" s="1044"/>
      <c r="I945" s="1045"/>
      <c r="J945" s="583" t="s">
        <v>731</v>
      </c>
      <c r="K945" s="601" t="str">
        <f t="shared" si="367"/>
        <v>-</v>
      </c>
      <c r="L945" s="598" t="s">
        <v>726</v>
      </c>
      <c r="M945" s="598" t="s">
        <v>726</v>
      </c>
      <c r="N945" s="598" t="s">
        <v>726</v>
      </c>
      <c r="O945" s="598" t="s">
        <v>726</v>
      </c>
      <c r="P945" s="598" t="s">
        <v>726</v>
      </c>
      <c r="Q945" s="598" t="s">
        <v>726</v>
      </c>
      <c r="R945" s="598" t="s">
        <v>726</v>
      </c>
      <c r="S945" s="598" t="s">
        <v>726</v>
      </c>
      <c r="T945" s="598" t="s">
        <v>726</v>
      </c>
      <c r="U945" s="598" t="s">
        <v>726</v>
      </c>
      <c r="V945" s="602" t="s">
        <v>726</v>
      </c>
      <c r="W945" s="602" t="s">
        <v>726</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outlineLevel="3" x14ac:dyDescent="0.25">
      <c r="A946" s="396"/>
      <c r="B946" s="405"/>
      <c r="C946" s="398">
        <f t="shared" ref="C946:C977" si="368">INT($C$866)+3</f>
        <v>4</v>
      </c>
      <c r="D946" s="423"/>
      <c r="E946" s="480">
        <v>17</v>
      </c>
      <c r="F946" s="474" t="b">
        <f t="shared" si="366"/>
        <v>1</v>
      </c>
      <c r="G946" s="423"/>
      <c r="H946" s="594" t="s">
        <v>754</v>
      </c>
      <c r="I946" s="594"/>
      <c r="J946" s="575" t="s">
        <v>725</v>
      </c>
      <c r="K946" s="595" t="str">
        <f t="shared" si="367"/>
        <v>-</v>
      </c>
      <c r="L946" s="596" t="s">
        <v>726</v>
      </c>
      <c r="M946" s="603">
        <v>42</v>
      </c>
      <c r="N946" s="596" t="s">
        <v>726</v>
      </c>
      <c r="O946" s="596" t="s">
        <v>726</v>
      </c>
      <c r="P946" s="596" t="s">
        <v>726</v>
      </c>
      <c r="Q946" s="596" t="s">
        <v>726</v>
      </c>
      <c r="R946" s="596" t="s">
        <v>726</v>
      </c>
      <c r="S946" s="596" t="s">
        <v>726</v>
      </c>
      <c r="T946" s="596" t="s">
        <v>726</v>
      </c>
      <c r="U946" s="596" t="s">
        <v>726</v>
      </c>
      <c r="V946" s="596" t="s">
        <v>726</v>
      </c>
      <c r="W946" s="596" t="s">
        <v>726</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t="15" customHeight="1" outlineLevel="3" x14ac:dyDescent="0.25">
      <c r="A947" s="396"/>
      <c r="B947" s="405"/>
      <c r="C947" s="398">
        <f t="shared" si="368"/>
        <v>4</v>
      </c>
      <c r="D947" s="423"/>
      <c r="E947" s="597">
        <f>E946</f>
        <v>17</v>
      </c>
      <c r="F947" s="474" t="b">
        <f t="shared" si="366"/>
        <v>1</v>
      </c>
      <c r="G947" s="423"/>
      <c r="H947" s="1040" t="s">
        <v>755</v>
      </c>
      <c r="I947" s="1041"/>
      <c r="J947" s="598" t="s">
        <v>728</v>
      </c>
      <c r="K947" s="599" t="str">
        <f t="shared" si="367"/>
        <v>-</v>
      </c>
      <c r="L947" s="600" t="s">
        <v>726</v>
      </c>
      <c r="M947" s="600" t="s">
        <v>726</v>
      </c>
      <c r="N947" s="600" t="s">
        <v>726</v>
      </c>
      <c r="O947" s="600" t="s">
        <v>726</v>
      </c>
      <c r="P947" s="600" t="s">
        <v>726</v>
      </c>
      <c r="Q947" s="600" t="s">
        <v>726</v>
      </c>
      <c r="R947" s="470">
        <v>0</v>
      </c>
      <c r="S947" s="600" t="s">
        <v>726</v>
      </c>
      <c r="T947" s="600" t="s">
        <v>726</v>
      </c>
      <c r="U947" s="600" t="s">
        <v>726</v>
      </c>
      <c r="V947" s="600" t="s">
        <v>726</v>
      </c>
      <c r="W947" s="600" t="s">
        <v>726</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outlineLevel="3" x14ac:dyDescent="0.25">
      <c r="A948" s="396"/>
      <c r="B948" s="405"/>
      <c r="C948" s="398">
        <f t="shared" si="368"/>
        <v>4</v>
      </c>
      <c r="D948" s="423"/>
      <c r="E948" s="597">
        <f>E947</f>
        <v>17</v>
      </c>
      <c r="F948" s="474" t="b">
        <f t="shared" si="366"/>
        <v>1</v>
      </c>
      <c r="G948" s="423"/>
      <c r="H948" s="1042"/>
      <c r="I948" s="1043"/>
      <c r="J948" s="598" t="s">
        <v>729</v>
      </c>
      <c r="K948" s="599" t="str">
        <f t="shared" si="367"/>
        <v>-</v>
      </c>
      <c r="L948" s="600" t="s">
        <v>730</v>
      </c>
      <c r="M948" s="600" t="s">
        <v>730</v>
      </c>
      <c r="N948" s="600" t="s">
        <v>730</v>
      </c>
      <c r="O948" s="600" t="s">
        <v>730</v>
      </c>
      <c r="P948" s="600" t="s">
        <v>730</v>
      </c>
      <c r="Q948" s="600" t="s">
        <v>730</v>
      </c>
      <c r="R948" s="600" t="s">
        <v>730</v>
      </c>
      <c r="S948" s="600" t="s">
        <v>730</v>
      </c>
      <c r="T948" s="600" t="s">
        <v>730</v>
      </c>
      <c r="U948" s="600" t="s">
        <v>730</v>
      </c>
      <c r="V948" s="600" t="s">
        <v>730</v>
      </c>
      <c r="W948" s="600" t="s">
        <v>730</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outlineLevel="3" x14ac:dyDescent="0.25">
      <c r="A949" s="396"/>
      <c r="B949" s="405"/>
      <c r="C949" s="398">
        <f t="shared" si="368"/>
        <v>4</v>
      </c>
      <c r="D949" s="423"/>
      <c r="E949" s="597">
        <f>E948</f>
        <v>17</v>
      </c>
      <c r="F949" s="474" t="b">
        <f t="shared" si="366"/>
        <v>1</v>
      </c>
      <c r="G949" s="423"/>
      <c r="H949" s="1044"/>
      <c r="I949" s="1045"/>
      <c r="J949" s="583" t="s">
        <v>731</v>
      </c>
      <c r="K949" s="601" t="str">
        <f t="shared" si="367"/>
        <v>-</v>
      </c>
      <c r="L949" s="598" t="s">
        <v>726</v>
      </c>
      <c r="M949" s="598" t="s">
        <v>726</v>
      </c>
      <c r="N949" s="598" t="s">
        <v>726</v>
      </c>
      <c r="O949" s="598" t="s">
        <v>726</v>
      </c>
      <c r="P949" s="598" t="s">
        <v>726</v>
      </c>
      <c r="Q949" s="598" t="s">
        <v>726</v>
      </c>
      <c r="R949" s="598" t="s">
        <v>726</v>
      </c>
      <c r="S949" s="598" t="s">
        <v>726</v>
      </c>
      <c r="T949" s="598" t="s">
        <v>726</v>
      </c>
      <c r="U949" s="598" t="s">
        <v>726</v>
      </c>
      <c r="V949" s="602" t="s">
        <v>726</v>
      </c>
      <c r="W949" s="602" t="s">
        <v>726</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outlineLevel="3" x14ac:dyDescent="0.25">
      <c r="A950" s="396"/>
      <c r="B950" s="405"/>
      <c r="C950" s="398">
        <f t="shared" si="368"/>
        <v>4</v>
      </c>
      <c r="D950" s="423"/>
      <c r="E950" s="480">
        <v>18</v>
      </c>
      <c r="F950" s="474" t="b">
        <f t="shared" si="366"/>
        <v>1</v>
      </c>
      <c r="G950" s="423"/>
      <c r="H950" s="594" t="s">
        <v>756</v>
      </c>
      <c r="I950" s="594"/>
      <c r="J950" s="575" t="s">
        <v>725</v>
      </c>
      <c r="K950" s="595" t="str">
        <f t="shared" si="367"/>
        <v>-</v>
      </c>
      <c r="L950" s="596" t="s">
        <v>726</v>
      </c>
      <c r="M950" s="596" t="s">
        <v>726</v>
      </c>
      <c r="N950" s="596" t="s">
        <v>726</v>
      </c>
      <c r="O950" s="596" t="s">
        <v>726</v>
      </c>
      <c r="P950" s="596" t="s">
        <v>726</v>
      </c>
      <c r="Q950" s="596" t="s">
        <v>726</v>
      </c>
      <c r="R950" s="596" t="s">
        <v>726</v>
      </c>
      <c r="S950" s="596" t="s">
        <v>726</v>
      </c>
      <c r="T950" s="596" t="s">
        <v>726</v>
      </c>
      <c r="U950" s="596" t="s">
        <v>726</v>
      </c>
      <c r="V950" s="596" t="s">
        <v>726</v>
      </c>
      <c r="W950" s="596" t="s">
        <v>726</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t="15" customHeight="1" outlineLevel="3" x14ac:dyDescent="0.25">
      <c r="A951" s="396"/>
      <c r="B951" s="405"/>
      <c r="C951" s="398">
        <f t="shared" si="368"/>
        <v>4</v>
      </c>
      <c r="D951" s="423"/>
      <c r="E951" s="597">
        <f>E950</f>
        <v>18</v>
      </c>
      <c r="F951" s="474" t="b">
        <f t="shared" si="366"/>
        <v>1</v>
      </c>
      <c r="G951" s="423"/>
      <c r="H951" s="1040" t="s">
        <v>757</v>
      </c>
      <c r="I951" s="1041"/>
      <c r="J951" s="598" t="s">
        <v>728</v>
      </c>
      <c r="K951" s="599" t="str">
        <f t="shared" si="367"/>
        <v>-</v>
      </c>
      <c r="L951" s="600" t="s">
        <v>726</v>
      </c>
      <c r="M951" s="600" t="s">
        <v>726</v>
      </c>
      <c r="N951" s="600" t="s">
        <v>726</v>
      </c>
      <c r="O951" s="470">
        <v>1</v>
      </c>
      <c r="P951" s="600" t="s">
        <v>726</v>
      </c>
      <c r="Q951" s="600" t="s">
        <v>726</v>
      </c>
      <c r="R951" s="600" t="s">
        <v>726</v>
      </c>
      <c r="S951" s="600" t="s">
        <v>726</v>
      </c>
      <c r="T951" s="600" t="s">
        <v>726</v>
      </c>
      <c r="U951" s="600" t="s">
        <v>726</v>
      </c>
      <c r="V951" s="600" t="s">
        <v>726</v>
      </c>
      <c r="W951" s="600" t="s">
        <v>726</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outlineLevel="3" x14ac:dyDescent="0.25">
      <c r="A952" s="396"/>
      <c r="B952" s="405"/>
      <c r="C952" s="398">
        <f t="shared" si="368"/>
        <v>4</v>
      </c>
      <c r="D952" s="423"/>
      <c r="E952" s="597">
        <f>E951</f>
        <v>18</v>
      </c>
      <c r="F952" s="474" t="b">
        <f t="shared" si="366"/>
        <v>1</v>
      </c>
      <c r="G952" s="423"/>
      <c r="H952" s="1042"/>
      <c r="I952" s="1043"/>
      <c r="J952" s="598" t="s">
        <v>729</v>
      </c>
      <c r="K952" s="599" t="str">
        <f t="shared" si="367"/>
        <v>-</v>
      </c>
      <c r="L952" s="600" t="s">
        <v>730</v>
      </c>
      <c r="M952" s="470">
        <v>38</v>
      </c>
      <c r="N952" s="600" t="s">
        <v>730</v>
      </c>
      <c r="O952" s="600" t="s">
        <v>730</v>
      </c>
      <c r="P952" s="600" t="s">
        <v>730</v>
      </c>
      <c r="Q952" s="600" t="s">
        <v>730</v>
      </c>
      <c r="R952" s="600" t="s">
        <v>730</v>
      </c>
      <c r="S952" s="600" t="s">
        <v>730</v>
      </c>
      <c r="T952" s="600" t="s">
        <v>730</v>
      </c>
      <c r="U952" s="600" t="s">
        <v>730</v>
      </c>
      <c r="V952" s="600" t="s">
        <v>730</v>
      </c>
      <c r="W952" s="600" t="s">
        <v>730</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outlineLevel="3" x14ac:dyDescent="0.25">
      <c r="A953" s="396"/>
      <c r="B953" s="405"/>
      <c r="C953" s="398">
        <f t="shared" si="368"/>
        <v>4</v>
      </c>
      <c r="D953" s="423"/>
      <c r="E953" s="597">
        <f>E952</f>
        <v>18</v>
      </c>
      <c r="F953" s="474" t="b">
        <f t="shared" si="366"/>
        <v>1</v>
      </c>
      <c r="G953" s="423"/>
      <c r="H953" s="1044"/>
      <c r="I953" s="1045"/>
      <c r="J953" s="583" t="s">
        <v>731</v>
      </c>
      <c r="K953" s="601" t="str">
        <f t="shared" si="367"/>
        <v>-</v>
      </c>
      <c r="L953" s="598" t="s">
        <v>726</v>
      </c>
      <c r="M953" s="598" t="s">
        <v>726</v>
      </c>
      <c r="N953" s="598" t="s">
        <v>726</v>
      </c>
      <c r="O953" s="598" t="s">
        <v>726</v>
      </c>
      <c r="P953" s="598" t="s">
        <v>726</v>
      </c>
      <c r="Q953" s="598" t="s">
        <v>726</v>
      </c>
      <c r="R953" s="598" t="s">
        <v>726</v>
      </c>
      <c r="S953" s="598" t="s">
        <v>726</v>
      </c>
      <c r="T953" s="598" t="s">
        <v>726</v>
      </c>
      <c r="U953" s="598" t="s">
        <v>726</v>
      </c>
      <c r="V953" s="602" t="s">
        <v>726</v>
      </c>
      <c r="W953" s="602" t="s">
        <v>726</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outlineLevel="3" x14ac:dyDescent="0.25">
      <c r="A954" s="396"/>
      <c r="B954" s="405"/>
      <c r="C954" s="398">
        <f t="shared" si="368"/>
        <v>4</v>
      </c>
      <c r="D954" s="423"/>
      <c r="E954" s="480">
        <v>19</v>
      </c>
      <c r="F954" s="474" t="b">
        <f t="shared" si="366"/>
        <v>1</v>
      </c>
      <c r="G954" s="423"/>
      <c r="H954" s="594" t="s">
        <v>758</v>
      </c>
      <c r="I954" s="594"/>
      <c r="J954" s="575" t="s">
        <v>725</v>
      </c>
      <c r="K954" s="595" t="str">
        <f t="shared" si="367"/>
        <v>-</v>
      </c>
      <c r="L954" s="596" t="s">
        <v>726</v>
      </c>
      <c r="M954" s="596" t="s">
        <v>726</v>
      </c>
      <c r="N954" s="596" t="s">
        <v>726</v>
      </c>
      <c r="O954" s="596" t="s">
        <v>726</v>
      </c>
      <c r="P954" s="596" t="s">
        <v>726</v>
      </c>
      <c r="Q954" s="596" t="s">
        <v>726</v>
      </c>
      <c r="R954" s="596" t="s">
        <v>726</v>
      </c>
      <c r="S954" s="596" t="s">
        <v>726</v>
      </c>
      <c r="T954" s="596" t="s">
        <v>726</v>
      </c>
      <c r="U954" s="596" t="s">
        <v>726</v>
      </c>
      <c r="V954" s="596" t="s">
        <v>726</v>
      </c>
      <c r="W954" s="596" t="s">
        <v>726</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t="15" customHeight="1" outlineLevel="3" x14ac:dyDescent="0.25">
      <c r="A955" s="396"/>
      <c r="B955" s="405"/>
      <c r="C955" s="398">
        <f t="shared" si="368"/>
        <v>4</v>
      </c>
      <c r="D955" s="423"/>
      <c r="E955" s="597">
        <f>E954</f>
        <v>19</v>
      </c>
      <c r="F955" s="474" t="b">
        <f t="shared" si="366"/>
        <v>1</v>
      </c>
      <c r="G955" s="423"/>
      <c r="H955" s="1040" t="s">
        <v>759</v>
      </c>
      <c r="I955" s="1041"/>
      <c r="J955" s="598" t="s">
        <v>728</v>
      </c>
      <c r="K955" s="599">
        <f t="shared" si="367"/>
        <v>43536</v>
      </c>
      <c r="L955" s="470">
        <v>11</v>
      </c>
      <c r="M955" s="600" t="s">
        <v>726</v>
      </c>
      <c r="N955" s="600" t="s">
        <v>726</v>
      </c>
      <c r="O955" s="600" t="s">
        <v>726</v>
      </c>
      <c r="P955" s="600" t="s">
        <v>726</v>
      </c>
      <c r="Q955" s="600" t="s">
        <v>726</v>
      </c>
      <c r="R955" s="600" t="s">
        <v>726</v>
      </c>
      <c r="S955" s="600" t="s">
        <v>726</v>
      </c>
      <c r="T955" s="600" t="s">
        <v>726</v>
      </c>
      <c r="U955" s="600" t="s">
        <v>726</v>
      </c>
      <c r="V955" s="600" t="s">
        <v>726</v>
      </c>
      <c r="W955" s="600" t="s">
        <v>726</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outlineLevel="3" x14ac:dyDescent="0.25">
      <c r="A956" s="396"/>
      <c r="B956" s="405"/>
      <c r="C956" s="398">
        <f t="shared" si="368"/>
        <v>4</v>
      </c>
      <c r="D956" s="423"/>
      <c r="E956" s="597">
        <f>E955</f>
        <v>19</v>
      </c>
      <c r="F956" s="474" t="b">
        <f t="shared" si="366"/>
        <v>1</v>
      </c>
      <c r="G956" s="423"/>
      <c r="H956" s="1042"/>
      <c r="I956" s="1043"/>
      <c r="J956" s="598" t="s">
        <v>729</v>
      </c>
      <c r="K956" s="599" t="str">
        <f t="shared" si="367"/>
        <v>-</v>
      </c>
      <c r="L956" s="600" t="s">
        <v>730</v>
      </c>
      <c r="M956" s="600" t="s">
        <v>730</v>
      </c>
      <c r="N956" s="470">
        <v>20</v>
      </c>
      <c r="O956" s="470">
        <v>3</v>
      </c>
      <c r="P956" s="600" t="s">
        <v>730</v>
      </c>
      <c r="Q956" s="600" t="s">
        <v>730</v>
      </c>
      <c r="R956" s="600" t="s">
        <v>730</v>
      </c>
      <c r="S956" s="600" t="s">
        <v>730</v>
      </c>
      <c r="T956" s="600" t="s">
        <v>730</v>
      </c>
      <c r="U956" s="600" t="s">
        <v>730</v>
      </c>
      <c r="V956" s="600" t="s">
        <v>730</v>
      </c>
      <c r="W956" s="470">
        <v>0.1</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outlineLevel="3" x14ac:dyDescent="0.25">
      <c r="A957" s="396"/>
      <c r="B957" s="405"/>
      <c r="C957" s="398">
        <f t="shared" si="368"/>
        <v>4</v>
      </c>
      <c r="D957" s="423"/>
      <c r="E957" s="597">
        <f>E956</f>
        <v>19</v>
      </c>
      <c r="F957" s="474" t="b">
        <f t="shared" si="366"/>
        <v>1</v>
      </c>
      <c r="G957" s="423"/>
      <c r="H957" s="1044"/>
      <c r="I957" s="1045"/>
      <c r="J957" s="583" t="s">
        <v>731</v>
      </c>
      <c r="K957" s="601" t="str">
        <f t="shared" si="367"/>
        <v>-</v>
      </c>
      <c r="L957" s="598" t="s">
        <v>726</v>
      </c>
      <c r="M957" s="598" t="s">
        <v>726</v>
      </c>
      <c r="N957" s="598" t="s">
        <v>726</v>
      </c>
      <c r="O957" s="598" t="s">
        <v>726</v>
      </c>
      <c r="P957" s="598" t="s">
        <v>726</v>
      </c>
      <c r="Q957" s="598" t="s">
        <v>726</v>
      </c>
      <c r="R957" s="598" t="s">
        <v>726</v>
      </c>
      <c r="S957" s="598" t="s">
        <v>726</v>
      </c>
      <c r="T957" s="598" t="s">
        <v>726</v>
      </c>
      <c r="U957" s="598" t="s">
        <v>726</v>
      </c>
      <c r="V957" s="602" t="s">
        <v>726</v>
      </c>
      <c r="W957" s="606">
        <v>0.75</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outlineLevel="3" x14ac:dyDescent="0.25">
      <c r="A958" s="396"/>
      <c r="B958" s="405"/>
      <c r="C958" s="398">
        <f t="shared" si="368"/>
        <v>4</v>
      </c>
      <c r="D958" s="423"/>
      <c r="E958" s="480">
        <v>20</v>
      </c>
      <c r="F958" s="474" t="b">
        <f t="shared" si="366"/>
        <v>1</v>
      </c>
      <c r="G958" s="423"/>
      <c r="H958" s="594" t="s">
        <v>760</v>
      </c>
      <c r="I958" s="594"/>
      <c r="J958" s="575" t="s">
        <v>725</v>
      </c>
      <c r="K958" s="595" t="str">
        <f t="shared" si="367"/>
        <v>-</v>
      </c>
      <c r="L958" s="596" t="s">
        <v>726</v>
      </c>
      <c r="M958" s="596" t="s">
        <v>726</v>
      </c>
      <c r="N958" s="596" t="s">
        <v>726</v>
      </c>
      <c r="O958" s="596" t="s">
        <v>726</v>
      </c>
      <c r="P958" s="596" t="s">
        <v>726</v>
      </c>
      <c r="Q958" s="596" t="s">
        <v>726</v>
      </c>
      <c r="R958" s="596" t="s">
        <v>726</v>
      </c>
      <c r="S958" s="596" t="s">
        <v>726</v>
      </c>
      <c r="T958" s="596" t="s">
        <v>726</v>
      </c>
      <c r="U958" s="596" t="s">
        <v>726</v>
      </c>
      <c r="V958" s="596" t="s">
        <v>726</v>
      </c>
      <c r="W958" s="596" t="s">
        <v>726</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t="15" customHeight="1" outlineLevel="3" x14ac:dyDescent="0.25">
      <c r="A959" s="396"/>
      <c r="B959" s="405"/>
      <c r="C959" s="398">
        <f t="shared" si="368"/>
        <v>4</v>
      </c>
      <c r="D959" s="423"/>
      <c r="E959" s="597">
        <f>E958</f>
        <v>20</v>
      </c>
      <c r="F959" s="474" t="b">
        <f t="shared" si="366"/>
        <v>1</v>
      </c>
      <c r="G959" s="423"/>
      <c r="H959" s="1040" t="s">
        <v>761</v>
      </c>
      <c r="I959" s="1041"/>
      <c r="J959" s="598" t="s">
        <v>728</v>
      </c>
      <c r="K959" s="599">
        <f t="shared" si="367"/>
        <v>43711</v>
      </c>
      <c r="L959" s="470">
        <v>36</v>
      </c>
      <c r="M959" s="600" t="s">
        <v>726</v>
      </c>
      <c r="N959" s="600" t="s">
        <v>726</v>
      </c>
      <c r="O959" s="600" t="s">
        <v>726</v>
      </c>
      <c r="P959" s="600" t="s">
        <v>726</v>
      </c>
      <c r="Q959" s="600" t="s">
        <v>726</v>
      </c>
      <c r="R959" s="600" t="s">
        <v>726</v>
      </c>
      <c r="S959" s="600" t="s">
        <v>726</v>
      </c>
      <c r="T959" s="600" t="s">
        <v>726</v>
      </c>
      <c r="U959" s="600" t="s">
        <v>726</v>
      </c>
      <c r="V959" s="600" t="s">
        <v>726</v>
      </c>
      <c r="W959" s="600" t="s">
        <v>726</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outlineLevel="3" x14ac:dyDescent="0.25">
      <c r="A960" s="396"/>
      <c r="B960" s="405"/>
      <c r="C960" s="398">
        <f t="shared" si="368"/>
        <v>4</v>
      </c>
      <c r="D960" s="423"/>
      <c r="E960" s="597">
        <f>E959</f>
        <v>20</v>
      </c>
      <c r="F960" s="474" t="b">
        <f t="shared" si="366"/>
        <v>1</v>
      </c>
      <c r="G960" s="423"/>
      <c r="H960" s="1042"/>
      <c r="I960" s="1043"/>
      <c r="J960" s="598" t="s">
        <v>729</v>
      </c>
      <c r="K960" s="599" t="str">
        <f t="shared" si="367"/>
        <v>-</v>
      </c>
      <c r="L960" s="600" t="s">
        <v>730</v>
      </c>
      <c r="M960" s="600" t="s">
        <v>730</v>
      </c>
      <c r="N960" s="470">
        <v>20</v>
      </c>
      <c r="O960" s="470">
        <v>6</v>
      </c>
      <c r="P960" s="600" t="s">
        <v>730</v>
      </c>
      <c r="Q960" s="600" t="s">
        <v>730</v>
      </c>
      <c r="R960" s="600" t="s">
        <v>730</v>
      </c>
      <c r="S960" s="600" t="s">
        <v>730</v>
      </c>
      <c r="T960" s="600" t="s">
        <v>730</v>
      </c>
      <c r="U960" s="600" t="s">
        <v>730</v>
      </c>
      <c r="V960" s="600" t="s">
        <v>730</v>
      </c>
      <c r="W960" s="470">
        <v>0.1</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outlineLevel="3" x14ac:dyDescent="0.25">
      <c r="A961" s="396"/>
      <c r="B961" s="405"/>
      <c r="C961" s="398">
        <f t="shared" si="368"/>
        <v>4</v>
      </c>
      <c r="D961" s="423"/>
      <c r="E961" s="597">
        <f>E960</f>
        <v>20</v>
      </c>
      <c r="F961" s="474" t="b">
        <f t="shared" si="366"/>
        <v>1</v>
      </c>
      <c r="G961" s="423"/>
      <c r="H961" s="1044"/>
      <c r="I961" s="1045"/>
      <c r="J961" s="583" t="s">
        <v>731</v>
      </c>
      <c r="K961" s="601" t="str">
        <f t="shared" si="367"/>
        <v>-</v>
      </c>
      <c r="L961" s="598" t="s">
        <v>726</v>
      </c>
      <c r="M961" s="598" t="s">
        <v>726</v>
      </c>
      <c r="N961" s="598" t="s">
        <v>726</v>
      </c>
      <c r="O961" s="598" t="s">
        <v>726</v>
      </c>
      <c r="P961" s="598" t="s">
        <v>726</v>
      </c>
      <c r="Q961" s="598" t="s">
        <v>726</v>
      </c>
      <c r="R961" s="598" t="s">
        <v>726</v>
      </c>
      <c r="S961" s="598" t="s">
        <v>726</v>
      </c>
      <c r="T961" s="598" t="s">
        <v>726</v>
      </c>
      <c r="U961" s="598" t="s">
        <v>726</v>
      </c>
      <c r="V961" s="602" t="s">
        <v>726</v>
      </c>
      <c r="W961" s="606">
        <v>0.75</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outlineLevel="3" x14ac:dyDescent="0.25">
      <c r="A962" s="396"/>
      <c r="B962" s="405"/>
      <c r="C962" s="398">
        <f t="shared" si="368"/>
        <v>4</v>
      </c>
      <c r="D962" s="423"/>
      <c r="E962" s="480">
        <v>21</v>
      </c>
      <c r="F962" s="474" t="b">
        <f t="shared" si="366"/>
        <v>1</v>
      </c>
      <c r="G962" s="423"/>
      <c r="H962" s="594" t="s">
        <v>762</v>
      </c>
      <c r="I962" s="594"/>
      <c r="J962" s="575" t="s">
        <v>725</v>
      </c>
      <c r="K962" s="595" t="str">
        <f t="shared" si="367"/>
        <v>-</v>
      </c>
      <c r="L962" s="596" t="s">
        <v>726</v>
      </c>
      <c r="M962" s="596" t="s">
        <v>726</v>
      </c>
      <c r="N962" s="596" t="s">
        <v>726</v>
      </c>
      <c r="O962" s="596" t="s">
        <v>726</v>
      </c>
      <c r="P962" s="596" t="s">
        <v>726</v>
      </c>
      <c r="Q962" s="596" t="s">
        <v>726</v>
      </c>
      <c r="R962" s="596" t="s">
        <v>726</v>
      </c>
      <c r="S962" s="596" t="s">
        <v>726</v>
      </c>
      <c r="T962" s="596" t="s">
        <v>726</v>
      </c>
      <c r="U962" s="596" t="s">
        <v>726</v>
      </c>
      <c r="V962" s="596" t="s">
        <v>726</v>
      </c>
      <c r="W962" s="596" t="s">
        <v>726</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t="15" customHeight="1" outlineLevel="3" x14ac:dyDescent="0.25">
      <c r="A963" s="396"/>
      <c r="B963" s="405"/>
      <c r="C963" s="398">
        <f t="shared" si="368"/>
        <v>4</v>
      </c>
      <c r="D963" s="423"/>
      <c r="E963" s="597">
        <f>E962</f>
        <v>21</v>
      </c>
      <c r="F963" s="474" t="b">
        <f t="shared" si="366"/>
        <v>1</v>
      </c>
      <c r="G963" s="423"/>
      <c r="H963" s="1040" t="s">
        <v>763</v>
      </c>
      <c r="I963" s="1041"/>
      <c r="J963" s="598" t="s">
        <v>728</v>
      </c>
      <c r="K963" s="599">
        <f t="shared" si="367"/>
        <v>43753</v>
      </c>
      <c r="L963" s="470">
        <v>42</v>
      </c>
      <c r="M963" s="600" t="s">
        <v>726</v>
      </c>
      <c r="N963" s="600" t="s">
        <v>726</v>
      </c>
      <c r="O963" s="600" t="s">
        <v>726</v>
      </c>
      <c r="P963" s="600" t="s">
        <v>726</v>
      </c>
      <c r="Q963" s="600" t="s">
        <v>726</v>
      </c>
      <c r="R963" s="600" t="s">
        <v>726</v>
      </c>
      <c r="S963" s="600" t="s">
        <v>726</v>
      </c>
      <c r="T963" s="600" t="s">
        <v>726</v>
      </c>
      <c r="U963" s="600" t="s">
        <v>726</v>
      </c>
      <c r="V963" s="600" t="s">
        <v>726</v>
      </c>
      <c r="W963" s="600" t="s">
        <v>726</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outlineLevel="3" x14ac:dyDescent="0.25">
      <c r="A964" s="396"/>
      <c r="B964" s="405"/>
      <c r="C964" s="398">
        <f t="shared" si="368"/>
        <v>4</v>
      </c>
      <c r="D964" s="423"/>
      <c r="E964" s="597">
        <f>E963</f>
        <v>21</v>
      </c>
      <c r="F964" s="474" t="b">
        <f t="shared" si="366"/>
        <v>1</v>
      </c>
      <c r="G964" s="423"/>
      <c r="H964" s="1042"/>
      <c r="I964" s="1043"/>
      <c r="J964" s="598" t="s">
        <v>729</v>
      </c>
      <c r="K964" s="599" t="str">
        <f t="shared" si="367"/>
        <v>-</v>
      </c>
      <c r="L964" s="600" t="s">
        <v>730</v>
      </c>
      <c r="M964" s="600" t="s">
        <v>730</v>
      </c>
      <c r="N964" s="470">
        <v>28</v>
      </c>
      <c r="O964" s="470">
        <v>3</v>
      </c>
      <c r="P964" s="600" t="s">
        <v>730</v>
      </c>
      <c r="Q964" s="600" t="s">
        <v>730</v>
      </c>
      <c r="R964" s="600" t="s">
        <v>730</v>
      </c>
      <c r="S964" s="600" t="s">
        <v>730</v>
      </c>
      <c r="T964" s="600" t="s">
        <v>730</v>
      </c>
      <c r="U964" s="600" t="s">
        <v>730</v>
      </c>
      <c r="V964" s="600" t="s">
        <v>730</v>
      </c>
      <c r="W964" s="470">
        <v>0.5</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outlineLevel="3" x14ac:dyDescent="0.25">
      <c r="A965" s="396"/>
      <c r="B965" s="405"/>
      <c r="C965" s="398">
        <f t="shared" si="368"/>
        <v>4</v>
      </c>
      <c r="D965" s="423"/>
      <c r="E965" s="597">
        <f>E964</f>
        <v>21</v>
      </c>
      <c r="F965" s="474" t="b">
        <f t="shared" si="366"/>
        <v>1</v>
      </c>
      <c r="G965" s="423"/>
      <c r="H965" s="1044"/>
      <c r="I965" s="1045"/>
      <c r="J965" s="583" t="s">
        <v>731</v>
      </c>
      <c r="K965" s="601" t="str">
        <f t="shared" si="367"/>
        <v>-</v>
      </c>
      <c r="L965" s="598" t="s">
        <v>726</v>
      </c>
      <c r="M965" s="598" t="s">
        <v>726</v>
      </c>
      <c r="N965" s="598" t="s">
        <v>726</v>
      </c>
      <c r="O965" s="598" t="s">
        <v>726</v>
      </c>
      <c r="P965" s="598" t="s">
        <v>726</v>
      </c>
      <c r="Q965" s="598" t="s">
        <v>726</v>
      </c>
      <c r="R965" s="598" t="s">
        <v>726</v>
      </c>
      <c r="S965" s="598" t="s">
        <v>726</v>
      </c>
      <c r="T965" s="598" t="s">
        <v>726</v>
      </c>
      <c r="U965" s="598" t="s">
        <v>726</v>
      </c>
      <c r="V965" s="602" t="s">
        <v>726</v>
      </c>
      <c r="W965" s="606">
        <v>0.9</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outlineLevel="3" x14ac:dyDescent="0.25">
      <c r="A966" s="396"/>
      <c r="B966" s="405"/>
      <c r="C966" s="398">
        <f t="shared" si="368"/>
        <v>4</v>
      </c>
      <c r="D966" s="423"/>
      <c r="E966" s="480">
        <v>22</v>
      </c>
      <c r="F966" s="474" t="b">
        <f t="shared" si="366"/>
        <v>1</v>
      </c>
      <c r="G966" s="423"/>
      <c r="H966" s="594" t="s">
        <v>764</v>
      </c>
      <c r="I966" s="594"/>
      <c r="J966" s="575" t="s">
        <v>725</v>
      </c>
      <c r="K966" s="595" t="str">
        <f t="shared" si="367"/>
        <v>-</v>
      </c>
      <c r="L966" s="596" t="s">
        <v>726</v>
      </c>
      <c r="M966" s="596" t="s">
        <v>726</v>
      </c>
      <c r="N966" s="596" t="s">
        <v>726</v>
      </c>
      <c r="O966" s="596" t="s">
        <v>726</v>
      </c>
      <c r="P966" s="596" t="s">
        <v>726</v>
      </c>
      <c r="Q966" s="596" t="s">
        <v>726</v>
      </c>
      <c r="R966" s="596" t="s">
        <v>726</v>
      </c>
      <c r="S966" s="596" t="s">
        <v>726</v>
      </c>
      <c r="T966" s="596" t="s">
        <v>726</v>
      </c>
      <c r="U966" s="596" t="s">
        <v>726</v>
      </c>
      <c r="V966" s="596" t="s">
        <v>726</v>
      </c>
      <c r="W966" s="596" t="s">
        <v>726</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outlineLevel="3" x14ac:dyDescent="0.25">
      <c r="A967" s="396"/>
      <c r="B967" s="405"/>
      <c r="C967" s="398">
        <f t="shared" si="368"/>
        <v>4</v>
      </c>
      <c r="D967" s="423"/>
      <c r="E967" s="597">
        <f>E966</f>
        <v>22</v>
      </c>
      <c r="F967" s="474" t="b">
        <f t="shared" si="366"/>
        <v>1</v>
      </c>
      <c r="G967" s="423"/>
      <c r="H967" s="1040" t="s">
        <v>765</v>
      </c>
      <c r="I967" s="1041"/>
      <c r="J967" s="598" t="s">
        <v>728</v>
      </c>
      <c r="K967" s="599" t="str">
        <f t="shared" si="367"/>
        <v>-</v>
      </c>
      <c r="L967" s="600" t="s">
        <v>726</v>
      </c>
      <c r="M967" s="600" t="s">
        <v>726</v>
      </c>
      <c r="N967" s="470">
        <v>0</v>
      </c>
      <c r="O967" s="600" t="s">
        <v>726</v>
      </c>
      <c r="P967" s="600" t="s">
        <v>726</v>
      </c>
      <c r="Q967" s="600" t="s">
        <v>726</v>
      </c>
      <c r="R967" s="600" t="s">
        <v>726</v>
      </c>
      <c r="S967" s="600" t="s">
        <v>726</v>
      </c>
      <c r="T967" s="600" t="s">
        <v>726</v>
      </c>
      <c r="U967" s="600" t="s">
        <v>726</v>
      </c>
      <c r="V967" s="600" t="s">
        <v>726</v>
      </c>
      <c r="W967" s="600" t="s">
        <v>726</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outlineLevel="3" x14ac:dyDescent="0.25">
      <c r="A968" s="396"/>
      <c r="B968" s="405"/>
      <c r="C968" s="398">
        <f t="shared" si="368"/>
        <v>4</v>
      </c>
      <c r="D968" s="423"/>
      <c r="E968" s="597">
        <f>E967</f>
        <v>22</v>
      </c>
      <c r="F968" s="474" t="b">
        <f t="shared" si="366"/>
        <v>1</v>
      </c>
      <c r="G968" s="423"/>
      <c r="H968" s="1042"/>
      <c r="I968" s="1043"/>
      <c r="J968" s="598" t="s">
        <v>729</v>
      </c>
      <c r="K968" s="599" t="str">
        <f t="shared" si="367"/>
        <v>-</v>
      </c>
      <c r="L968" s="600" t="s">
        <v>730</v>
      </c>
      <c r="M968" s="600" t="s">
        <v>730</v>
      </c>
      <c r="N968" s="600" t="s">
        <v>730</v>
      </c>
      <c r="O968" s="600" t="s">
        <v>730</v>
      </c>
      <c r="P968" s="600" t="s">
        <v>730</v>
      </c>
      <c r="Q968" s="600" t="s">
        <v>730</v>
      </c>
      <c r="R968" s="600" t="s">
        <v>730</v>
      </c>
      <c r="S968" s="600" t="s">
        <v>730</v>
      </c>
      <c r="T968" s="600" t="s">
        <v>730</v>
      </c>
      <c r="U968" s="600" t="s">
        <v>730</v>
      </c>
      <c r="V968" s="600" t="s">
        <v>730</v>
      </c>
      <c r="W968" s="470">
        <v>0.1</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outlineLevel="3" x14ac:dyDescent="0.25">
      <c r="A969" s="396"/>
      <c r="B969" s="405"/>
      <c r="C969" s="398">
        <f t="shared" si="368"/>
        <v>4</v>
      </c>
      <c r="D969" s="423"/>
      <c r="E969" s="597">
        <f>E968</f>
        <v>22</v>
      </c>
      <c r="F969" s="474" t="b">
        <f t="shared" si="366"/>
        <v>1</v>
      </c>
      <c r="G969" s="423"/>
      <c r="H969" s="1044"/>
      <c r="I969" s="1045"/>
      <c r="J969" s="583" t="s">
        <v>731</v>
      </c>
      <c r="K969" s="601" t="str">
        <f t="shared" si="367"/>
        <v>-</v>
      </c>
      <c r="L969" s="598" t="s">
        <v>726</v>
      </c>
      <c r="M969" s="598" t="s">
        <v>726</v>
      </c>
      <c r="N969" s="598" t="s">
        <v>726</v>
      </c>
      <c r="O969" s="598" t="s">
        <v>726</v>
      </c>
      <c r="P969" s="598" t="s">
        <v>726</v>
      </c>
      <c r="Q969" s="598" t="s">
        <v>726</v>
      </c>
      <c r="R969" s="598" t="s">
        <v>726</v>
      </c>
      <c r="S969" s="598" t="s">
        <v>726</v>
      </c>
      <c r="T969" s="598" t="s">
        <v>726</v>
      </c>
      <c r="U969" s="598" t="s">
        <v>726</v>
      </c>
      <c r="V969" s="602" t="s">
        <v>726</v>
      </c>
      <c r="W969" s="606">
        <v>0.5</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outlineLevel="3" x14ac:dyDescent="0.25">
      <c r="A970" s="396"/>
      <c r="B970" s="405"/>
      <c r="C970" s="398">
        <f t="shared" si="368"/>
        <v>4</v>
      </c>
      <c r="D970" s="423"/>
      <c r="E970" s="480">
        <v>23</v>
      </c>
      <c r="F970" s="474" t="b">
        <f t="shared" si="366"/>
        <v>1</v>
      </c>
      <c r="G970" s="423"/>
      <c r="H970" s="594" t="s">
        <v>766</v>
      </c>
      <c r="I970" s="594"/>
      <c r="J970" s="575" t="s">
        <v>725</v>
      </c>
      <c r="K970" s="595" t="str">
        <f t="shared" si="367"/>
        <v>-</v>
      </c>
      <c r="L970" s="596" t="s">
        <v>726</v>
      </c>
      <c r="M970" s="596" t="s">
        <v>726</v>
      </c>
      <c r="N970" s="596" t="s">
        <v>726</v>
      </c>
      <c r="O970" s="596" t="s">
        <v>726</v>
      </c>
      <c r="P970" s="596" t="s">
        <v>726</v>
      </c>
      <c r="Q970" s="596" t="s">
        <v>726</v>
      </c>
      <c r="R970" s="596" t="s">
        <v>726</v>
      </c>
      <c r="S970" s="596" t="s">
        <v>726</v>
      </c>
      <c r="T970" s="596" t="s">
        <v>726</v>
      </c>
      <c r="U970" s="596" t="s">
        <v>726</v>
      </c>
      <c r="V970" s="596" t="s">
        <v>726</v>
      </c>
      <c r="W970" s="596" t="s">
        <v>726</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outlineLevel="3" x14ac:dyDescent="0.25">
      <c r="A971" s="396"/>
      <c r="B971" s="405"/>
      <c r="C971" s="398">
        <f t="shared" si="368"/>
        <v>4</v>
      </c>
      <c r="D971" s="423"/>
      <c r="E971" s="597">
        <f>E970</f>
        <v>23</v>
      </c>
      <c r="F971" s="474" t="b">
        <f t="shared" si="366"/>
        <v>1</v>
      </c>
      <c r="G971" s="423"/>
      <c r="H971" s="1040" t="s">
        <v>767</v>
      </c>
      <c r="I971" s="1041"/>
      <c r="J971" s="598" t="s">
        <v>728</v>
      </c>
      <c r="K971" s="599" t="str">
        <f t="shared" si="367"/>
        <v>-</v>
      </c>
      <c r="L971" s="600" t="s">
        <v>726</v>
      </c>
      <c r="M971" s="600" t="s">
        <v>726</v>
      </c>
      <c r="N971" s="470">
        <v>0</v>
      </c>
      <c r="O971" s="600" t="s">
        <v>726</v>
      </c>
      <c r="P971" s="600" t="s">
        <v>726</v>
      </c>
      <c r="Q971" s="600" t="s">
        <v>726</v>
      </c>
      <c r="R971" s="600" t="s">
        <v>726</v>
      </c>
      <c r="S971" s="600" t="s">
        <v>726</v>
      </c>
      <c r="T971" s="600" t="s">
        <v>726</v>
      </c>
      <c r="U971" s="600" t="s">
        <v>726</v>
      </c>
      <c r="V971" s="600" t="s">
        <v>726</v>
      </c>
      <c r="W971" s="600" t="s">
        <v>726</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outlineLevel="3" x14ac:dyDescent="0.25">
      <c r="A972" s="396"/>
      <c r="B972" s="405"/>
      <c r="C972" s="398">
        <f t="shared" si="368"/>
        <v>4</v>
      </c>
      <c r="D972" s="423"/>
      <c r="E972" s="597">
        <f>E971</f>
        <v>23</v>
      </c>
      <c r="F972" s="474" t="b">
        <f t="shared" si="366"/>
        <v>1</v>
      </c>
      <c r="G972" s="423"/>
      <c r="H972" s="1042"/>
      <c r="I972" s="1043"/>
      <c r="J972" s="598" t="s">
        <v>729</v>
      </c>
      <c r="K972" s="599" t="str">
        <f t="shared" si="367"/>
        <v>-</v>
      </c>
      <c r="L972" s="600" t="s">
        <v>730</v>
      </c>
      <c r="M972" s="600" t="s">
        <v>730</v>
      </c>
      <c r="N972" s="600" t="s">
        <v>730</v>
      </c>
      <c r="O972" s="600" t="s">
        <v>730</v>
      </c>
      <c r="P972" s="600" t="s">
        <v>730</v>
      </c>
      <c r="Q972" s="600" t="s">
        <v>730</v>
      </c>
      <c r="R972" s="600" t="s">
        <v>730</v>
      </c>
      <c r="S972" s="600" t="s">
        <v>730</v>
      </c>
      <c r="T972" s="600" t="s">
        <v>730</v>
      </c>
      <c r="U972" s="600" t="s">
        <v>730</v>
      </c>
      <c r="V972" s="600" t="s">
        <v>730</v>
      </c>
      <c r="W972" s="470">
        <v>0.1</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outlineLevel="3" x14ac:dyDescent="0.25">
      <c r="A973" s="396"/>
      <c r="B973" s="405"/>
      <c r="C973" s="398">
        <f t="shared" si="368"/>
        <v>4</v>
      </c>
      <c r="D973" s="423"/>
      <c r="E973" s="597">
        <f>E972</f>
        <v>23</v>
      </c>
      <c r="F973" s="474" t="b">
        <f t="shared" si="366"/>
        <v>1</v>
      </c>
      <c r="G973" s="423"/>
      <c r="H973" s="1044"/>
      <c r="I973" s="1045"/>
      <c r="J973" s="583" t="s">
        <v>731</v>
      </c>
      <c r="K973" s="601" t="str">
        <f t="shared" si="367"/>
        <v>-</v>
      </c>
      <c r="L973" s="598" t="s">
        <v>726</v>
      </c>
      <c r="M973" s="598" t="s">
        <v>726</v>
      </c>
      <c r="N973" s="598" t="s">
        <v>726</v>
      </c>
      <c r="O973" s="598" t="s">
        <v>726</v>
      </c>
      <c r="P973" s="598" t="s">
        <v>726</v>
      </c>
      <c r="Q973" s="598" t="s">
        <v>726</v>
      </c>
      <c r="R973" s="598" t="s">
        <v>726</v>
      </c>
      <c r="S973" s="598" t="s">
        <v>726</v>
      </c>
      <c r="T973" s="598" t="s">
        <v>726</v>
      </c>
      <c r="U973" s="598" t="s">
        <v>726</v>
      </c>
      <c r="V973" s="602" t="s">
        <v>726</v>
      </c>
      <c r="W973" s="606">
        <v>0.5</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outlineLevel="3" x14ac:dyDescent="0.25">
      <c r="A974" s="396"/>
      <c r="B974" s="405"/>
      <c r="C974" s="398">
        <f t="shared" si="368"/>
        <v>4</v>
      </c>
      <c r="D974" s="423"/>
      <c r="E974" s="480">
        <v>24</v>
      </c>
      <c r="F974" s="474" t="b">
        <f t="shared" ref="F974:F985" si="369">COUNTIFS($L974:$W974,"-")&lt;&gt;COUNTA($L974:$W974)</f>
        <v>1</v>
      </c>
      <c r="G974" s="423"/>
      <c r="H974" s="594" t="s">
        <v>768</v>
      </c>
      <c r="I974" s="594"/>
      <c r="J974" s="575" t="s">
        <v>725</v>
      </c>
      <c r="K974" s="595" t="str">
        <f t="shared" ref="K974:K985" si="370">IFERROR(DATE(2019,1,($L974-1)*7+1),"-")</f>
        <v>-</v>
      </c>
      <c r="L974" s="596" t="s">
        <v>726</v>
      </c>
      <c r="M974" s="596" t="s">
        <v>726</v>
      </c>
      <c r="N974" s="596" t="s">
        <v>726</v>
      </c>
      <c r="O974" s="596" t="s">
        <v>726</v>
      </c>
      <c r="P974" s="596" t="s">
        <v>726</v>
      </c>
      <c r="Q974" s="596" t="s">
        <v>726</v>
      </c>
      <c r="R974" s="596" t="s">
        <v>726</v>
      </c>
      <c r="S974" s="596" t="s">
        <v>726</v>
      </c>
      <c r="T974" s="596" t="s">
        <v>726</v>
      </c>
      <c r="U974" s="596" t="s">
        <v>726</v>
      </c>
      <c r="V974" s="596" t="s">
        <v>726</v>
      </c>
      <c r="W974" s="596" t="s">
        <v>726</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outlineLevel="3" x14ac:dyDescent="0.25">
      <c r="A975" s="396"/>
      <c r="B975" s="405"/>
      <c r="C975" s="398">
        <f t="shared" si="368"/>
        <v>4</v>
      </c>
      <c r="D975" s="423"/>
      <c r="E975" s="597">
        <f>E974</f>
        <v>24</v>
      </c>
      <c r="F975" s="474" t="b">
        <f t="shared" si="369"/>
        <v>1</v>
      </c>
      <c r="G975" s="423"/>
      <c r="H975" s="1040" t="s">
        <v>769</v>
      </c>
      <c r="I975" s="1041"/>
      <c r="J975" s="598" t="s">
        <v>728</v>
      </c>
      <c r="K975" s="599" t="str">
        <f t="shared" si="370"/>
        <v>-</v>
      </c>
      <c r="L975" s="600" t="s">
        <v>726</v>
      </c>
      <c r="M975" s="600" t="s">
        <v>726</v>
      </c>
      <c r="N975" s="600" t="s">
        <v>726</v>
      </c>
      <c r="O975" s="600" t="s">
        <v>726</v>
      </c>
      <c r="P975" s="600" t="s">
        <v>726</v>
      </c>
      <c r="Q975" s="600" t="s">
        <v>726</v>
      </c>
      <c r="R975" s="600" t="s">
        <v>726</v>
      </c>
      <c r="S975" s="600" t="s">
        <v>726</v>
      </c>
      <c r="T975" s="600" t="s">
        <v>726</v>
      </c>
      <c r="U975" s="600" t="s">
        <v>726</v>
      </c>
      <c r="V975" s="600" t="s">
        <v>726</v>
      </c>
      <c r="W975" s="600" t="s">
        <v>726</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outlineLevel="3" x14ac:dyDescent="0.25">
      <c r="A976" s="396"/>
      <c r="B976" s="405"/>
      <c r="C976" s="398">
        <f t="shared" si="368"/>
        <v>4</v>
      </c>
      <c r="D976" s="423"/>
      <c r="E976" s="597">
        <f>E975</f>
        <v>24</v>
      </c>
      <c r="F976" s="474" t="b">
        <f t="shared" si="369"/>
        <v>1</v>
      </c>
      <c r="G976" s="423"/>
      <c r="H976" s="1042"/>
      <c r="I976" s="1043"/>
      <c r="J976" s="598" t="s">
        <v>729</v>
      </c>
      <c r="K976" s="599" t="str">
        <f t="shared" si="370"/>
        <v>-</v>
      </c>
      <c r="L976" s="600" t="s">
        <v>730</v>
      </c>
      <c r="M976" s="600" t="s">
        <v>730</v>
      </c>
      <c r="N976" s="600" t="s">
        <v>730</v>
      </c>
      <c r="O976" s="600" t="s">
        <v>730</v>
      </c>
      <c r="P976" s="600" t="s">
        <v>730</v>
      </c>
      <c r="Q976" s="600" t="s">
        <v>730</v>
      </c>
      <c r="R976" s="600" t="s">
        <v>730</v>
      </c>
      <c r="S976" s="600" t="s">
        <v>730</v>
      </c>
      <c r="T976" s="600" t="s">
        <v>730</v>
      </c>
      <c r="U976" s="600" t="s">
        <v>730</v>
      </c>
      <c r="V976" s="600" t="s">
        <v>730</v>
      </c>
      <c r="W976" s="600" t="s">
        <v>730</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outlineLevel="3" x14ac:dyDescent="0.25">
      <c r="A977" s="396"/>
      <c r="B977" s="405"/>
      <c r="C977" s="398">
        <f t="shared" si="368"/>
        <v>4</v>
      </c>
      <c r="D977" s="423"/>
      <c r="E977" s="597">
        <f>E976</f>
        <v>24</v>
      </c>
      <c r="F977" s="474" t="b">
        <f t="shared" si="369"/>
        <v>1</v>
      </c>
      <c r="G977" s="423"/>
      <c r="H977" s="1044"/>
      <c r="I977" s="1045"/>
      <c r="J977" s="583" t="s">
        <v>731</v>
      </c>
      <c r="K977" s="601" t="str">
        <f t="shared" si="370"/>
        <v>-</v>
      </c>
      <c r="L977" s="598" t="s">
        <v>726</v>
      </c>
      <c r="M977" s="598" t="s">
        <v>726</v>
      </c>
      <c r="N977" s="598" t="s">
        <v>726</v>
      </c>
      <c r="O977" s="598" t="s">
        <v>726</v>
      </c>
      <c r="P977" s="598" t="s">
        <v>726</v>
      </c>
      <c r="Q977" s="598" t="s">
        <v>726</v>
      </c>
      <c r="R977" s="598" t="s">
        <v>726</v>
      </c>
      <c r="S977" s="598" t="s">
        <v>726</v>
      </c>
      <c r="T977" s="598" t="s">
        <v>726</v>
      </c>
      <c r="U977" s="598" t="s">
        <v>726</v>
      </c>
      <c r="V977" s="602" t="s">
        <v>726</v>
      </c>
      <c r="W977" s="602" t="s">
        <v>726</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outlineLevel="3" x14ac:dyDescent="0.25">
      <c r="A978" s="396"/>
      <c r="B978" s="405"/>
      <c r="C978" s="398">
        <f t="shared" ref="C978:C985" si="371">INT($C$866)+3</f>
        <v>4</v>
      </c>
      <c r="D978" s="423"/>
      <c r="E978" s="480">
        <v>25</v>
      </c>
      <c r="F978" s="474" t="b">
        <f t="shared" si="369"/>
        <v>1</v>
      </c>
      <c r="G978" s="423"/>
      <c r="H978" s="594" t="s">
        <v>1152</v>
      </c>
      <c r="I978" s="594"/>
      <c r="J978" s="575" t="s">
        <v>725</v>
      </c>
      <c r="K978" s="595" t="str">
        <f t="shared" si="370"/>
        <v>-</v>
      </c>
      <c r="L978" s="596" t="s">
        <v>726</v>
      </c>
      <c r="M978" s="596" t="s">
        <v>726</v>
      </c>
      <c r="N978" s="596" t="s">
        <v>726</v>
      </c>
      <c r="O978" s="596" t="s">
        <v>726</v>
      </c>
      <c r="P978" s="596" t="s">
        <v>726</v>
      </c>
      <c r="Q978" s="603">
        <v>21</v>
      </c>
      <c r="R978" s="596" t="s">
        <v>726</v>
      </c>
      <c r="S978" s="596" t="s">
        <v>726</v>
      </c>
      <c r="T978" s="596" t="s">
        <v>726</v>
      </c>
      <c r="U978" s="596" t="s">
        <v>726</v>
      </c>
      <c r="V978" s="596" t="s">
        <v>726</v>
      </c>
      <c r="W978" s="596" t="s">
        <v>726</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t="15" customHeight="1" outlineLevel="3" x14ac:dyDescent="0.25">
      <c r="A979" s="396"/>
      <c r="B979" s="405"/>
      <c r="C979" s="398">
        <f t="shared" si="371"/>
        <v>4</v>
      </c>
      <c r="D979" s="423"/>
      <c r="E979" s="597">
        <f>E978</f>
        <v>25</v>
      </c>
      <c r="F979" s="474" t="b">
        <f t="shared" si="369"/>
        <v>1</v>
      </c>
      <c r="G979" s="423"/>
      <c r="H979" s="1040" t="s">
        <v>1153</v>
      </c>
      <c r="I979" s="1041"/>
      <c r="J979" s="598" t="s">
        <v>728</v>
      </c>
      <c r="K979" s="599" t="str">
        <f t="shared" si="370"/>
        <v>-</v>
      </c>
      <c r="L979" s="600" t="s">
        <v>726</v>
      </c>
      <c r="M979" s="600" t="s">
        <v>726</v>
      </c>
      <c r="N979" s="600" t="s">
        <v>726</v>
      </c>
      <c r="O979" s="600" t="s">
        <v>726</v>
      </c>
      <c r="P979" s="600" t="s">
        <v>726</v>
      </c>
      <c r="Q979" s="600" t="s">
        <v>726</v>
      </c>
      <c r="R979" s="600" t="s">
        <v>726</v>
      </c>
      <c r="S979" s="470" t="b">
        <v>1</v>
      </c>
      <c r="T979" s="600" t="s">
        <v>726</v>
      </c>
      <c r="U979" s="600" t="s">
        <v>726</v>
      </c>
      <c r="V979" s="600" t="s">
        <v>726</v>
      </c>
      <c r="W979" s="600" t="s">
        <v>726</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outlineLevel="3" x14ac:dyDescent="0.25">
      <c r="A980" s="396"/>
      <c r="B980" s="405"/>
      <c r="C980" s="398">
        <f t="shared" si="371"/>
        <v>4</v>
      </c>
      <c r="D980" s="423"/>
      <c r="E980" s="597">
        <f>E979</f>
        <v>25</v>
      </c>
      <c r="F980" s="474" t="b">
        <f t="shared" si="369"/>
        <v>1</v>
      </c>
      <c r="G980" s="423"/>
      <c r="H980" s="1042"/>
      <c r="I980" s="1043"/>
      <c r="J980" s="598" t="s">
        <v>729</v>
      </c>
      <c r="K980" s="599" t="str">
        <f t="shared" si="370"/>
        <v>-</v>
      </c>
      <c r="L980" s="600" t="s">
        <v>730</v>
      </c>
      <c r="M980" s="600" t="s">
        <v>730</v>
      </c>
      <c r="N980" s="600" t="s">
        <v>730</v>
      </c>
      <c r="O980" s="600" t="s">
        <v>730</v>
      </c>
      <c r="P980" s="470">
        <v>21</v>
      </c>
      <c r="Q980" s="600" t="s">
        <v>730</v>
      </c>
      <c r="R980" s="600" t="s">
        <v>730</v>
      </c>
      <c r="S980" s="600" t="s">
        <v>730</v>
      </c>
      <c r="T980" s="600" t="s">
        <v>730</v>
      </c>
      <c r="U980" s="600" t="s">
        <v>730</v>
      </c>
      <c r="V980" s="600" t="s">
        <v>730</v>
      </c>
      <c r="W980" s="600" t="s">
        <v>730</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outlineLevel="3" x14ac:dyDescent="0.25">
      <c r="A981" s="396"/>
      <c r="B981" s="405"/>
      <c r="C981" s="398">
        <f t="shared" si="371"/>
        <v>4</v>
      </c>
      <c r="D981" s="423"/>
      <c r="E981" s="597">
        <f>E980</f>
        <v>25</v>
      </c>
      <c r="F981" s="474" t="b">
        <f t="shared" si="369"/>
        <v>1</v>
      </c>
      <c r="G981" s="423"/>
      <c r="H981" s="1044"/>
      <c r="I981" s="1045"/>
      <c r="J981" s="583" t="s">
        <v>731</v>
      </c>
      <c r="K981" s="601" t="str">
        <f t="shared" si="370"/>
        <v>-</v>
      </c>
      <c r="L981" s="598" t="s">
        <v>726</v>
      </c>
      <c r="M981" s="598" t="s">
        <v>726</v>
      </c>
      <c r="N981" s="598" t="s">
        <v>726</v>
      </c>
      <c r="O981" s="598" t="s">
        <v>726</v>
      </c>
      <c r="P981" s="598" t="s">
        <v>726</v>
      </c>
      <c r="Q981" s="598" t="s">
        <v>726</v>
      </c>
      <c r="R981" s="598" t="s">
        <v>726</v>
      </c>
      <c r="S981" s="598" t="s">
        <v>726</v>
      </c>
      <c r="T981" s="598" t="s">
        <v>726</v>
      </c>
      <c r="U981" s="598" t="s">
        <v>726</v>
      </c>
      <c r="V981" s="602" t="s">
        <v>726</v>
      </c>
      <c r="W981" s="602" t="s">
        <v>726</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outlineLevel="3" x14ac:dyDescent="0.25">
      <c r="A982" s="396"/>
      <c r="B982" s="405"/>
      <c r="C982" s="398">
        <f t="shared" si="371"/>
        <v>4</v>
      </c>
      <c r="D982" s="423"/>
      <c r="E982" s="480">
        <v>26</v>
      </c>
      <c r="F982" s="474" t="b">
        <f t="shared" si="369"/>
        <v>1</v>
      </c>
      <c r="G982" s="423"/>
      <c r="H982" s="594" t="s">
        <v>770</v>
      </c>
      <c r="I982" s="594"/>
      <c r="J982" s="575" t="s">
        <v>725</v>
      </c>
      <c r="K982" s="595">
        <f t="shared" si="370"/>
        <v>43452</v>
      </c>
      <c r="L982" s="604">
        <v>-1</v>
      </c>
      <c r="M982" s="596" t="s">
        <v>726</v>
      </c>
      <c r="N982" s="596" t="s">
        <v>726</v>
      </c>
      <c r="O982" s="596" t="s">
        <v>726</v>
      </c>
      <c r="P982" s="596" t="s">
        <v>726</v>
      </c>
      <c r="Q982" s="596" t="s">
        <v>726</v>
      </c>
      <c r="R982" s="596" t="s">
        <v>726</v>
      </c>
      <c r="S982" s="596" t="s">
        <v>726</v>
      </c>
      <c r="T982" s="596" t="s">
        <v>726</v>
      </c>
      <c r="U982" s="596" t="s">
        <v>726</v>
      </c>
      <c r="V982" s="603">
        <v>0.05</v>
      </c>
      <c r="W982" s="596" t="s">
        <v>726</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outlineLevel="3" x14ac:dyDescent="0.25">
      <c r="A983" s="396"/>
      <c r="B983" s="405"/>
      <c r="C983" s="398">
        <f t="shared" si="371"/>
        <v>4</v>
      </c>
      <c r="D983" s="423"/>
      <c r="E983" s="597">
        <f>E982</f>
        <v>26</v>
      </c>
      <c r="F983" s="474" t="b">
        <f t="shared" si="369"/>
        <v>1</v>
      </c>
      <c r="G983" s="423"/>
      <c r="H983" s="1040" t="s">
        <v>771</v>
      </c>
      <c r="I983" s="1041"/>
      <c r="J983" s="598" t="s">
        <v>728</v>
      </c>
      <c r="K983" s="599" t="str">
        <f t="shared" si="370"/>
        <v>-</v>
      </c>
      <c r="L983" s="600" t="s">
        <v>726</v>
      </c>
      <c r="M983" s="600" t="s">
        <v>726</v>
      </c>
      <c r="N983" s="600" t="s">
        <v>726</v>
      </c>
      <c r="O983" s="600" t="s">
        <v>726</v>
      </c>
      <c r="P983" s="600" t="s">
        <v>726</v>
      </c>
      <c r="Q983" s="600" t="s">
        <v>726</v>
      </c>
      <c r="R983" s="600" t="s">
        <v>726</v>
      </c>
      <c r="S983" s="600" t="s">
        <v>726</v>
      </c>
      <c r="T983" s="600" t="s">
        <v>726</v>
      </c>
      <c r="U983" s="600" t="s">
        <v>726</v>
      </c>
      <c r="V983" s="600" t="s">
        <v>726</v>
      </c>
      <c r="W983" s="600" t="s">
        <v>726</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outlineLevel="3" x14ac:dyDescent="0.25">
      <c r="A984" s="396"/>
      <c r="B984" s="405"/>
      <c r="C984" s="398">
        <f t="shared" si="371"/>
        <v>4</v>
      </c>
      <c r="D984" s="423"/>
      <c r="E984" s="597">
        <f>E983</f>
        <v>26</v>
      </c>
      <c r="F984" s="474" t="b">
        <f t="shared" si="369"/>
        <v>1</v>
      </c>
      <c r="G984" s="423"/>
      <c r="H984" s="1042"/>
      <c r="I984" s="1043"/>
      <c r="J984" s="598" t="s">
        <v>729</v>
      </c>
      <c r="K984" s="599" t="str">
        <f t="shared" si="370"/>
        <v>-</v>
      </c>
      <c r="L984" s="600" t="s">
        <v>730</v>
      </c>
      <c r="M984" s="600" t="s">
        <v>730</v>
      </c>
      <c r="N984" s="600" t="s">
        <v>730</v>
      </c>
      <c r="O984" s="600" t="s">
        <v>730</v>
      </c>
      <c r="P984" s="600" t="s">
        <v>730</v>
      </c>
      <c r="Q984" s="600" t="s">
        <v>730</v>
      </c>
      <c r="R984" s="600" t="s">
        <v>730</v>
      </c>
      <c r="S984" s="600" t="s">
        <v>730</v>
      </c>
      <c r="T984" s="600" t="s">
        <v>730</v>
      </c>
      <c r="U984" s="600" t="s">
        <v>730</v>
      </c>
      <c r="V984" s="600" t="s">
        <v>730</v>
      </c>
      <c r="W984" s="600" t="s">
        <v>730</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outlineLevel="3" x14ac:dyDescent="0.25">
      <c r="A985" s="396"/>
      <c r="B985" s="405"/>
      <c r="C985" s="398">
        <f t="shared" si="371"/>
        <v>4</v>
      </c>
      <c r="D985" s="423"/>
      <c r="E985" s="597">
        <f>E984</f>
        <v>26</v>
      </c>
      <c r="F985" s="474" t="b">
        <f t="shared" si="369"/>
        <v>1</v>
      </c>
      <c r="G985" s="423"/>
      <c r="H985" s="1044"/>
      <c r="I985" s="1045"/>
      <c r="J985" s="583" t="s">
        <v>731</v>
      </c>
      <c r="K985" s="601" t="str">
        <f t="shared" si="370"/>
        <v>-</v>
      </c>
      <c r="L985" s="607" t="s">
        <v>726</v>
      </c>
      <c r="M985" s="607" t="s">
        <v>726</v>
      </c>
      <c r="N985" s="607" t="s">
        <v>726</v>
      </c>
      <c r="O985" s="607" t="s">
        <v>726</v>
      </c>
      <c r="P985" s="607" t="s">
        <v>726</v>
      </c>
      <c r="Q985" s="607" t="s">
        <v>726</v>
      </c>
      <c r="R985" s="607" t="s">
        <v>726</v>
      </c>
      <c r="S985" s="607" t="s">
        <v>726</v>
      </c>
      <c r="T985" s="607" t="s">
        <v>726</v>
      </c>
      <c r="U985" s="607" t="s">
        <v>726</v>
      </c>
      <c r="V985" s="606">
        <v>-0.05</v>
      </c>
      <c r="W985" s="602" t="s">
        <v>726</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t="5.0999999999999996" customHeight="1" outlineLevel="3" x14ac:dyDescent="0.25">
      <c r="A986" s="396"/>
      <c r="B986" s="405"/>
      <c r="C986" s="398">
        <f>INT($C$866)+3.005</f>
        <v>4.0049999999999999</v>
      </c>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c r="AF986" s="423"/>
      <c r="AG986" s="423"/>
      <c r="AH986" s="423"/>
      <c r="AI986" s="423"/>
      <c r="AJ986" s="423"/>
      <c r="AK986" s="423"/>
      <c r="AL986" s="423"/>
      <c r="AM986" s="423"/>
      <c r="AN986" s="423"/>
      <c r="AO986" s="423"/>
      <c r="AP986" s="423" t="s">
        <v>455</v>
      </c>
      <c r="AQ986" s="408"/>
      <c r="AR986" s="396"/>
      <c r="AS986" s="396"/>
      <c r="AT986" s="396"/>
    </row>
    <row r="987" spans="1:46" ht="5.0999999999999996" customHeight="1" outlineLevel="2" x14ac:dyDescent="0.25">
      <c r="A987" s="396"/>
      <c r="B987" s="405"/>
      <c r="C987" s="398">
        <f>INT($C$866)+2.005</f>
        <v>3.0049999999999999</v>
      </c>
      <c r="D987" s="423" t="s">
        <v>451</v>
      </c>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c r="AF987" s="423"/>
      <c r="AG987" s="423"/>
      <c r="AH987" s="423"/>
      <c r="AI987" s="423"/>
      <c r="AJ987" s="423"/>
      <c r="AK987" s="423"/>
      <c r="AL987" s="423"/>
      <c r="AM987" s="423"/>
      <c r="AN987" s="423"/>
      <c r="AO987" s="423"/>
      <c r="AP987" s="423"/>
      <c r="AQ987" s="408"/>
      <c r="AR987" s="396"/>
      <c r="AS987" s="396"/>
      <c r="AT987" s="396"/>
    </row>
    <row r="988" spans="1:46" outlineLevel="2" x14ac:dyDescent="0.25">
      <c r="A988" s="396"/>
      <c r="B988" s="405"/>
      <c r="C988" s="398">
        <f>INT($C$866)+2</f>
        <v>3</v>
      </c>
      <c r="D988" s="423"/>
      <c r="E988" s="480"/>
      <c r="F988" s="480"/>
      <c r="G988" s="423"/>
      <c r="H988" s="555" t="s">
        <v>772</v>
      </c>
      <c r="I988" s="428"/>
      <c r="J988" s="428"/>
      <c r="K988" s="427"/>
      <c r="L988" s="427"/>
      <c r="M988" s="427"/>
      <c r="N988" s="427"/>
      <c r="O988" s="427"/>
      <c r="P988" s="427"/>
      <c r="Q988" s="427"/>
      <c r="R988" s="427"/>
      <c r="S988" s="427"/>
      <c r="T988" s="427"/>
      <c r="U988" s="427"/>
      <c r="V988" s="427"/>
      <c r="W988" s="427"/>
      <c r="X988" s="427"/>
      <c r="Y988" s="427"/>
      <c r="Z988" s="427"/>
      <c r="AA988" s="427"/>
      <c r="AB988" s="485"/>
      <c r="AC988" s="485"/>
      <c r="AD988" s="485"/>
      <c r="AE988" s="485"/>
      <c r="AF988" s="485"/>
      <c r="AG988" s="485"/>
      <c r="AH988" s="485"/>
      <c r="AI988" s="485"/>
      <c r="AJ988" s="485"/>
      <c r="AK988" s="485"/>
      <c r="AL988" s="485"/>
      <c r="AM988" s="485"/>
      <c r="AN988" s="485"/>
      <c r="AO988" s="485"/>
      <c r="AP988" s="423"/>
      <c r="AQ988" s="408"/>
      <c r="AR988" s="396"/>
      <c r="AS988" s="396"/>
      <c r="AT988" s="396"/>
    </row>
    <row r="989" spans="1:46" outlineLevel="2" x14ac:dyDescent="0.25">
      <c r="A989" s="396"/>
      <c r="B989" s="405"/>
      <c r="C989" s="398">
        <f>INT($C$866)+3</f>
        <v>4</v>
      </c>
      <c r="D989" s="423"/>
      <c r="E989" s="480"/>
      <c r="F989" s="480"/>
      <c r="G989" s="423"/>
      <c r="H989" s="428"/>
      <c r="I989" s="428"/>
      <c r="J989" s="450" t="s">
        <v>773</v>
      </c>
      <c r="K989" s="450"/>
      <c r="L989" s="450"/>
      <c r="M989" s="450"/>
      <c r="N989" s="428"/>
      <c r="O989" s="428"/>
      <c r="P989" s="428"/>
      <c r="Q989" s="428"/>
      <c r="R989" s="428"/>
      <c r="S989" s="428"/>
      <c r="T989" s="428"/>
      <c r="U989" s="428"/>
      <c r="V989" s="428"/>
      <c r="W989" s="428"/>
      <c r="X989" s="428"/>
      <c r="Y989" s="428"/>
      <c r="Z989" s="428"/>
      <c r="AA989" s="428"/>
      <c r="AB989" s="428"/>
      <c r="AC989" s="428"/>
      <c r="AD989" s="428"/>
      <c r="AE989" s="428"/>
      <c r="AF989" s="428"/>
      <c r="AG989" s="428"/>
      <c r="AH989" s="428"/>
      <c r="AI989" s="428"/>
      <c r="AJ989" s="428"/>
      <c r="AK989" s="428"/>
      <c r="AL989" s="428"/>
      <c r="AM989" s="428"/>
      <c r="AN989" s="428"/>
      <c r="AO989" s="428"/>
      <c r="AP989" s="423"/>
      <c r="AQ989" s="408"/>
      <c r="AR989" s="396"/>
      <c r="AS989" s="396"/>
      <c r="AT989" s="396"/>
    </row>
    <row r="990" spans="1:46" outlineLevel="2" collapsed="1" x14ac:dyDescent="0.25">
      <c r="A990" s="396"/>
      <c r="B990" s="405"/>
      <c r="C990" s="398">
        <v>4</v>
      </c>
      <c r="D990" s="423"/>
      <c r="E990" s="480"/>
      <c r="F990" s="480"/>
      <c r="G990" s="423"/>
      <c r="H990" s="428"/>
      <c r="I990" s="428"/>
      <c r="J990" s="471">
        <v>0.3</v>
      </c>
      <c r="K990" s="471">
        <v>0.35</v>
      </c>
      <c r="L990" s="471">
        <v>0.45</v>
      </c>
      <c r="M990" s="565">
        <v>1</v>
      </c>
      <c r="N990" s="471">
        <v>0.55000000000000004</v>
      </c>
      <c r="O990" s="428" t="s">
        <v>774</v>
      </c>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3"/>
      <c r="AQ990" s="408"/>
      <c r="AR990" s="396"/>
      <c r="AS990" s="396"/>
      <c r="AT990" s="396"/>
    </row>
    <row r="991" spans="1:46" hidden="1" outlineLevel="3" x14ac:dyDescent="0.25">
      <c r="A991" s="396"/>
      <c r="B991" s="405"/>
      <c r="C991" s="398">
        <f>INT($C$866)+3</f>
        <v>4</v>
      </c>
      <c r="D991" s="423"/>
      <c r="E991" s="480"/>
      <c r="F991" s="480"/>
      <c r="G991" s="423"/>
      <c r="H991" s="428" t="s">
        <v>775</v>
      </c>
      <c r="I991" s="428"/>
      <c r="J991" s="470">
        <v>0</v>
      </c>
      <c r="K991" s="470">
        <v>0.5</v>
      </c>
      <c r="L991" s="470">
        <v>1.25</v>
      </c>
      <c r="M991" s="444">
        <f>FORECAST(M990,CHOOSE({1,2},L991,N991),CHOOSE({1,2},L990,N990))</f>
        <v>13.624999999999998</v>
      </c>
      <c r="N991" s="470">
        <v>3.5</v>
      </c>
      <c r="O991" s="428" t="s">
        <v>776</v>
      </c>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ht="5.0999999999999996" hidden="1" customHeight="1" outlineLevel="3" x14ac:dyDescent="0.25">
      <c r="A992" s="396"/>
      <c r="B992" s="405"/>
      <c r="C992" s="398">
        <f>INT($C$866)+3.005</f>
        <v>4.0049999999999999</v>
      </c>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c r="AF992" s="423"/>
      <c r="AG992" s="423"/>
      <c r="AH992" s="423"/>
      <c r="AI992" s="423"/>
      <c r="AJ992" s="423"/>
      <c r="AK992" s="423"/>
      <c r="AL992" s="423"/>
      <c r="AM992" s="423"/>
      <c r="AN992" s="423"/>
      <c r="AO992" s="423"/>
      <c r="AP992" s="423" t="s">
        <v>455</v>
      </c>
      <c r="AQ992" s="408"/>
      <c r="AR992" s="396"/>
      <c r="AS992" s="396"/>
      <c r="AT992" s="396"/>
    </row>
    <row r="993" spans="1:46" ht="5.0999999999999996" customHeight="1" outlineLevel="2" x14ac:dyDescent="0.25">
      <c r="A993" s="396"/>
      <c r="B993" s="405"/>
      <c r="C993" s="398">
        <f>INT($C$866)+2.005</f>
        <v>3.0049999999999999</v>
      </c>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c r="AF993" s="423"/>
      <c r="AG993" s="423"/>
      <c r="AH993" s="423"/>
      <c r="AI993" s="423"/>
      <c r="AJ993" s="423"/>
      <c r="AK993" s="423"/>
      <c r="AL993" s="423"/>
      <c r="AM993" s="423"/>
      <c r="AN993" s="423"/>
      <c r="AO993" s="423"/>
      <c r="AP993" s="423"/>
      <c r="AQ993" s="408"/>
      <c r="AR993" s="396"/>
      <c r="AS993" s="396"/>
      <c r="AT993" s="396"/>
    </row>
    <row r="994" spans="1:46" ht="5.0999999999999996" customHeight="1" outlineLevel="1" x14ac:dyDescent="0.25">
      <c r="A994" s="396"/>
      <c r="B994" s="433"/>
      <c r="C994" s="434">
        <f>INT($C$866)+1.005</f>
        <v>2.0049999999999999</v>
      </c>
      <c r="D994" s="435"/>
      <c r="E994" s="435"/>
      <c r="F994" s="435"/>
      <c r="G994" s="435"/>
      <c r="H994" s="435"/>
      <c r="I994" s="435"/>
      <c r="J994" s="435"/>
      <c r="K994" s="435"/>
      <c r="L994" s="435"/>
      <c r="M994" s="435"/>
      <c r="N994" s="435"/>
      <c r="O994" s="435"/>
      <c r="P994" s="435"/>
      <c r="Q994" s="435"/>
      <c r="R994" s="435"/>
      <c r="S994" s="435"/>
      <c r="T994" s="435"/>
      <c r="U994" s="435"/>
      <c r="V994" s="435"/>
      <c r="W994" s="435"/>
      <c r="X994" s="435"/>
      <c r="Y994" s="435"/>
      <c r="Z994" s="435"/>
      <c r="AA994" s="435"/>
      <c r="AB994" s="435"/>
      <c r="AC994" s="435"/>
      <c r="AD994" s="435"/>
      <c r="AE994" s="435"/>
      <c r="AF994" s="435"/>
      <c r="AG994" s="435"/>
      <c r="AH994" s="435"/>
      <c r="AI994" s="435"/>
      <c r="AJ994" s="435"/>
      <c r="AK994" s="435"/>
      <c r="AL994" s="435"/>
      <c r="AM994" s="435"/>
      <c r="AN994" s="435"/>
      <c r="AO994" s="435"/>
      <c r="AP994" s="435"/>
      <c r="AQ994" s="436" t="s">
        <v>130</v>
      </c>
      <c r="AR994" s="396"/>
      <c r="AS994" s="396"/>
      <c r="AT994" s="396"/>
    </row>
    <row r="995" spans="1:46" ht="5.0999999999999996" customHeight="1" collapsed="1" x14ac:dyDescent="0.25">
      <c r="A995" s="396"/>
      <c r="B995" s="437"/>
      <c r="C995" s="438">
        <f>INT($C$866)+0.005</f>
        <v>1.0049999999999999</v>
      </c>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c r="AD995" s="437"/>
      <c r="AE995" s="437"/>
      <c r="AF995" s="437"/>
      <c r="AG995" s="437"/>
      <c r="AH995" s="437"/>
      <c r="AI995" s="437"/>
      <c r="AJ995" s="437"/>
      <c r="AK995" s="437"/>
      <c r="AL995" s="437"/>
      <c r="AM995" s="437"/>
      <c r="AN995" s="437"/>
      <c r="AO995" s="437"/>
      <c r="AP995" s="437"/>
      <c r="AQ995" s="437"/>
      <c r="AR995" s="396"/>
      <c r="AS995" s="396"/>
      <c r="AT995" s="396"/>
    </row>
    <row r="996" spans="1:46" hidden="1" outlineLevel="2" x14ac:dyDescent="0.25">
      <c r="A996" s="396"/>
      <c r="B996" s="396"/>
      <c r="C996" s="398">
        <f>INT($C$866)+2</f>
        <v>3</v>
      </c>
      <c r="D996" s="396"/>
      <c r="E996" s="396"/>
      <c r="F996" s="396"/>
      <c r="G996" s="396"/>
      <c r="H996" s="396"/>
      <c r="I996" s="396"/>
      <c r="J996" s="396"/>
      <c r="K996" s="396"/>
      <c r="L996" s="396"/>
      <c r="M996" s="396"/>
      <c r="N996" s="396"/>
      <c r="O996" s="396"/>
      <c r="P996" s="396"/>
      <c r="Q996" s="396"/>
      <c r="R996" s="396"/>
      <c r="S996" s="396"/>
      <c r="T996" s="396"/>
      <c r="U996" s="396"/>
      <c r="V996" s="396"/>
      <c r="W996" s="396"/>
      <c r="X996" s="396"/>
      <c r="Y996" s="396"/>
      <c r="Z996" s="396"/>
      <c r="AA996" s="396"/>
      <c r="AB996" s="396"/>
      <c r="AC996" s="396"/>
      <c r="AD996" s="396"/>
      <c r="AE996" s="396"/>
      <c r="AF996" s="396"/>
      <c r="AG996" s="396"/>
      <c r="AH996" s="396"/>
      <c r="AI996" s="396"/>
      <c r="AJ996" s="396"/>
      <c r="AK996" s="396"/>
      <c r="AL996" s="396"/>
      <c r="AM996" s="396"/>
      <c r="AN996" s="396"/>
      <c r="AO996" s="396"/>
      <c r="AP996" s="396"/>
      <c r="AQ996" s="396"/>
      <c r="AR996" s="396"/>
      <c r="AS996" s="396"/>
      <c r="AT996" s="396"/>
    </row>
    <row r="997" spans="1:46" x14ac:dyDescent="0.25">
      <c r="A997" s="396"/>
      <c r="B997" s="396"/>
      <c r="C997" s="397"/>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c r="Z997" s="396"/>
      <c r="AA997" s="396"/>
      <c r="AB997" s="396"/>
      <c r="AC997" s="396"/>
      <c r="AD997" s="396"/>
      <c r="AE997" s="396"/>
      <c r="AF997" s="396"/>
      <c r="AG997" s="396"/>
      <c r="AH997" s="396"/>
      <c r="AI997" s="396"/>
      <c r="AJ997" s="396"/>
      <c r="AK997" s="396"/>
      <c r="AL997" s="396"/>
      <c r="AM997" s="396"/>
      <c r="AN997" s="396"/>
      <c r="AO997" s="396"/>
      <c r="AP997" s="396"/>
      <c r="AQ997" s="396"/>
      <c r="AR997" s="396"/>
      <c r="AS997" s="396"/>
      <c r="AT997" s="396"/>
    </row>
    <row r="998" spans="1:46" x14ac:dyDescent="0.25">
      <c r="A998" s="396"/>
      <c r="B998" s="396"/>
      <c r="C998" s="397"/>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2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2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2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2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25">
      <c r="C1003" s="608" t="s">
        <v>777</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outlineLevel="2" x14ac:dyDescent="0.2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0999999999999996" customHeight="1" thickBot="1" x14ac:dyDescent="0.3">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0999999999999996" customHeight="1" outlineLevel="1" x14ac:dyDescent="0.2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outlineLevel="4" x14ac:dyDescent="0.2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00000000000001" customHeight="1" collapsed="1" x14ac:dyDescent="0.25">
      <c r="A6" s="396"/>
      <c r="B6" s="405"/>
      <c r="C6" s="609">
        <v>1.02</v>
      </c>
      <c r="D6" s="409"/>
      <c r="E6" s="473" t="s">
        <v>442</v>
      </c>
      <c r="F6" s="474">
        <v>2</v>
      </c>
      <c r="G6" s="410"/>
      <c r="H6" s="915" t="s">
        <v>778</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00000000000001" hidden="1" customHeight="1" outlineLevel="1" x14ac:dyDescent="0.25">
      <c r="A7" s="396"/>
      <c r="B7" s="405"/>
      <c r="C7" s="609">
        <f>INT($C$6)+1.02</f>
        <v>2.02</v>
      </c>
      <c r="D7" s="409"/>
      <c r="E7" s="473" t="s">
        <v>444</v>
      </c>
      <c r="F7" s="477">
        <v>1</v>
      </c>
      <c r="G7" s="414"/>
      <c r="H7" s="620" t="s">
        <v>445</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0999999999999996" hidden="1" customHeight="1" outlineLevel="2" x14ac:dyDescent="0.2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2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2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2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25">
      <c r="A12" s="396"/>
      <c r="B12" s="405"/>
      <c r="C12" s="609">
        <f>INT($C$6)+3</f>
        <v>4</v>
      </c>
      <c r="D12" s="406"/>
      <c r="E12" s="480"/>
      <c r="F12" s="480"/>
      <c r="G12" s="406"/>
      <c r="H12" s="421"/>
      <c r="I12" s="421"/>
      <c r="J12" s="421" t="s">
        <v>446</v>
      </c>
      <c r="K12" s="612" t="s">
        <v>447</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65" hidden="1" customHeight="1" outlineLevel="3" x14ac:dyDescent="0.25">
      <c r="A13" s="396"/>
      <c r="B13" s="405" t="s">
        <v>448</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2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25">
      <c r="A15" s="396"/>
      <c r="B15" s="405" t="s">
        <v>449</v>
      </c>
      <c r="C15" s="609">
        <f>INT(MAX($C$16:$C$31))+1</f>
        <v>5</v>
      </c>
      <c r="D15" s="423" t="s">
        <v>450</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0999999999999996" hidden="1" customHeight="1" outlineLevel="1" x14ac:dyDescent="0.25">
      <c r="A16" s="396"/>
      <c r="B16" s="405"/>
      <c r="C16" s="609">
        <f>INT($C$6)+1.005</f>
        <v>2.0049999999999999</v>
      </c>
      <c r="D16" s="423" t="s">
        <v>451</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25">
      <c r="A17" s="396"/>
      <c r="B17" s="405"/>
      <c r="C17" s="609">
        <f>INT($C$6)+1</f>
        <v>2</v>
      </c>
      <c r="D17" s="423"/>
      <c r="E17" s="480"/>
      <c r="F17" s="480"/>
      <c r="G17" s="423"/>
      <c r="H17" s="615" t="s">
        <v>452</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25">
      <c r="A18" s="396"/>
      <c r="B18" s="405"/>
      <c r="C18" s="609">
        <f>INT($C$6)+1.045</f>
        <v>2.0449999999999999</v>
      </c>
      <c r="D18" s="423"/>
      <c r="E18" s="480"/>
      <c r="F18" s="480"/>
      <c r="G18" s="423"/>
      <c r="H18" s="428" t="s">
        <v>453</v>
      </c>
      <c r="I18" s="428"/>
      <c r="J18" s="718">
        <v>44526.325755208301</v>
      </c>
      <c r="K18" s="1082" t="s">
        <v>1047</v>
      </c>
      <c r="L18" s="1083"/>
      <c r="M18" s="1083"/>
      <c r="N18" s="1083"/>
      <c r="O18" s="1083"/>
      <c r="P18" s="1083"/>
      <c r="Q18" s="1083"/>
      <c r="R18" s="1083"/>
      <c r="S18" s="1083"/>
      <c r="T18" s="1083"/>
      <c r="U18" s="1083"/>
      <c r="V18" s="1083"/>
      <c r="W18" s="1083"/>
      <c r="X18" s="1083"/>
      <c r="Y18" s="1083"/>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2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2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25">
      <c r="A21" s="396"/>
      <c r="B21" s="405"/>
      <c r="C21" s="609">
        <f>INT($C$6)+1.045</f>
        <v>2.0449999999999999</v>
      </c>
      <c r="D21" s="423"/>
      <c r="E21" s="480"/>
      <c r="F21" s="480"/>
      <c r="G21" s="423"/>
      <c r="H21" s="428" t="s">
        <v>454</v>
      </c>
      <c r="I21" s="428"/>
      <c r="J21" s="717">
        <v>44526.325697916698</v>
      </c>
      <c r="K21" s="1084" t="s">
        <v>1043</v>
      </c>
      <c r="L21" s="1085"/>
      <c r="M21" s="1085"/>
      <c r="N21" s="1085"/>
      <c r="O21" s="1085"/>
      <c r="P21" s="1085"/>
      <c r="Q21" s="1085"/>
      <c r="R21" s="1085"/>
      <c r="S21" s="1085"/>
      <c r="T21" s="1085"/>
      <c r="U21" s="1085"/>
      <c r="V21" s="1085"/>
      <c r="W21" s="1085"/>
      <c r="X21" s="1085"/>
      <c r="Y21" s="1086"/>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2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2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0999999999999996" hidden="1" customHeight="1" outlineLevel="3" x14ac:dyDescent="0.2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455</v>
      </c>
      <c r="SK24" s="408"/>
      <c r="SL24" s="396"/>
      <c r="SM24" s="396"/>
      <c r="SN24" s="396"/>
    </row>
    <row r="25" spans="1:508" ht="5.0999999999999996" hidden="1" customHeight="1" outlineLevel="3" x14ac:dyDescent="0.25">
      <c r="A25" s="396"/>
      <c r="B25" s="405"/>
      <c r="C25" s="609">
        <f>INT($C$6)+3.005</f>
        <v>4.0049999999999999</v>
      </c>
      <c r="D25" s="423" t="s">
        <v>451</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25">
      <c r="A26" s="396"/>
      <c r="B26" s="405"/>
      <c r="C26" s="609">
        <f>INT($C$6)+3</f>
        <v>4</v>
      </c>
      <c r="D26" s="423"/>
      <c r="E26" s="480"/>
      <c r="F26" s="480"/>
      <c r="G26" s="423"/>
      <c r="H26" s="615" t="s">
        <v>456</v>
      </c>
      <c r="I26" s="615"/>
      <c r="J26" s="430" t="s">
        <v>457</v>
      </c>
      <c r="K26" s="431">
        <v>15</v>
      </c>
      <c r="L26" s="430" t="s">
        <v>458</v>
      </c>
      <c r="M26" s="431">
        <v>8.43</v>
      </c>
      <c r="N26" s="428" t="s">
        <v>459</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25">
      <c r="A27" s="396"/>
      <c r="B27" s="405"/>
      <c r="C27" s="609">
        <f>INT($C$6)+3</f>
        <v>4</v>
      </c>
      <c r="D27" s="423"/>
      <c r="E27" s="480"/>
      <c r="F27" s="480"/>
      <c r="G27" s="423"/>
      <c r="H27" s="428" t="s">
        <v>460</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25">
      <c r="A28" s="396"/>
      <c r="B28" s="405"/>
      <c r="C28" s="609">
        <f>INT($C$6)+3</f>
        <v>4</v>
      </c>
      <c r="D28" s="423"/>
      <c r="E28" s="480"/>
      <c r="F28" s="480"/>
      <c r="G28" s="423"/>
      <c r="H28" s="428" t="s">
        <v>461</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25">
      <c r="A29" s="396"/>
      <c r="B29" s="405"/>
      <c r="C29" s="609">
        <f>INT($C$6)+3</f>
        <v>4</v>
      </c>
      <c r="D29" s="423"/>
      <c r="E29" s="480"/>
      <c r="F29" s="480"/>
      <c r="G29" s="423"/>
      <c r="H29" s="428" t="s">
        <v>462</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25">
      <c r="A30" s="396"/>
      <c r="B30" s="405"/>
      <c r="C30" s="609">
        <f>INT($C$6)+3</f>
        <v>4</v>
      </c>
      <c r="D30" s="423"/>
      <c r="E30" s="480"/>
      <c r="F30" s="480"/>
      <c r="G30" s="423"/>
      <c r="H30" s="428" t="s">
        <v>463</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0999999999999996" hidden="1" customHeight="1" outlineLevel="3" x14ac:dyDescent="0.2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455</v>
      </c>
      <c r="SK31" s="408"/>
      <c r="SL31" s="396"/>
      <c r="SM31" s="396"/>
      <c r="SN31" s="396"/>
    </row>
    <row r="32" spans="1:508" ht="5.0999999999999996" hidden="1" customHeight="1" outlineLevel="2" x14ac:dyDescent="0.2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0999999999999996" hidden="1" customHeight="1" outlineLevel="1" x14ac:dyDescent="0.2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0999999999999996" customHeight="1" x14ac:dyDescent="0.2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outlineLevel="2" x14ac:dyDescent="0.2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outlineLevel="2" x14ac:dyDescent="0.2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0999999999999996" customHeight="1" thickBot="1" x14ac:dyDescent="0.3">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0999999999999996" customHeight="1" outlineLevel="1" x14ac:dyDescent="0.2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outlineLevel="4" x14ac:dyDescent="0.2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00000000000001" customHeight="1" x14ac:dyDescent="0.25">
      <c r="A40" s="396"/>
      <c r="B40" s="405"/>
      <c r="C40" s="609">
        <v>1.02</v>
      </c>
      <c r="D40" s="409"/>
      <c r="E40" s="473" t="s">
        <v>442</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00000000000001" customHeight="1" outlineLevel="1" x14ac:dyDescent="0.25">
      <c r="A41" s="396"/>
      <c r="B41" s="405"/>
      <c r="C41" s="609">
        <f>INT($C$40)+1.02</f>
        <v>2.02</v>
      </c>
      <c r="D41" s="409"/>
      <c r="E41" s="473" t="s">
        <v>444</v>
      </c>
      <c r="F41" s="477">
        <v>1</v>
      </c>
      <c r="G41" s="414"/>
      <c r="H41" s="620" t="s">
        <v>1038</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0999999999999996" customHeight="1" outlineLevel="2" x14ac:dyDescent="0.2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25">
      <c r="A43" s="396"/>
      <c r="B43" s="405"/>
      <c r="C43" s="609">
        <f>INT($C$40)+2</f>
        <v>3</v>
      </c>
      <c r="D43" s="406"/>
      <c r="E43" s="480"/>
      <c r="F43" s="480"/>
      <c r="G43" s="406"/>
      <c r="H43" s="420"/>
      <c r="I43" s="420"/>
      <c r="J43" s="916" t="s">
        <v>1041</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2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25">
      <c r="A45" s="396"/>
      <c r="B45" s="405"/>
      <c r="C45" s="609">
        <f>INT($C$40)+3</f>
        <v>4</v>
      </c>
      <c r="D45" s="406"/>
      <c r="E45" s="480"/>
      <c r="F45" s="480"/>
      <c r="G45" s="406"/>
      <c r="H45" s="421"/>
      <c r="I45" s="421"/>
      <c r="J45" s="622" t="s">
        <v>779</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1</v>
      </c>
      <c r="BI45" s="623">
        <f>IFERROR(MATCH(BJ$44,Sheep!$R$292:$R$299,1),0)</f>
        <v>1</v>
      </c>
      <c r="BJ45" s="623">
        <f>IFERROR(MATCH(BK$44,Sheep!$R$292:$R$299,1),0)</f>
        <v>1</v>
      </c>
      <c r="BK45" s="623">
        <f>IFERROR(MATCH(BL$44,Sheep!$R$292:$R$299,1),0)</f>
        <v>1</v>
      </c>
      <c r="BL45" s="623">
        <f>IFERROR(MATCH(BM$44,Sheep!$R$292:$R$299,1),0)</f>
        <v>1</v>
      </c>
      <c r="BM45" s="623">
        <f>IFERROR(MATCH(BN$44,Sheep!$R$292:$R$299,1),0)</f>
        <v>1</v>
      </c>
      <c r="BN45" s="623">
        <f>IFERROR(MATCH(BO$44,Sheep!$R$292:$R$299,1),0)</f>
        <v>1</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25">
      <c r="A46" s="396"/>
      <c r="B46" s="405"/>
      <c r="C46" s="609">
        <f>INT($C$40)+3</f>
        <v>4</v>
      </c>
      <c r="D46" s="406"/>
      <c r="E46" s="480"/>
      <c r="F46" s="480"/>
      <c r="G46" s="406"/>
      <c r="H46" s="421"/>
      <c r="I46" s="421"/>
      <c r="J46" s="622" t="s">
        <v>780</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43816</v>
      </c>
      <c r="BI46" s="690">
        <f>IFERROR(INDEX(Sheep!$R$292:$R$299,BI45,1),0)</f>
        <v>43816</v>
      </c>
      <c r="BJ46" s="690">
        <f>IFERROR(INDEX(Sheep!$R$292:$R$299,BJ45,1),0)</f>
        <v>43816</v>
      </c>
      <c r="BK46" s="690">
        <f>IFERROR(INDEX(Sheep!$R$292:$R$299,BK45,1),0)</f>
        <v>43816</v>
      </c>
      <c r="BL46" s="690">
        <f>IFERROR(INDEX(Sheep!$R$292:$R$299,BL45,1),0)</f>
        <v>43816</v>
      </c>
      <c r="BM46" s="690">
        <f>IFERROR(INDEX(Sheep!$R$292:$R$299,BM45,1),0)</f>
        <v>43816</v>
      </c>
      <c r="BN46" s="690">
        <f>IFERROR(INDEX(Sheep!$R$292:$R$299,BN45,1),0)</f>
        <v>43816</v>
      </c>
      <c r="BO46" s="690">
        <f>IFERROR(INDEX(Sheep!$R$292:$R$299,BO45,1),0)</f>
        <v>43816</v>
      </c>
      <c r="BP46" s="690">
        <f>IFERROR(INDEX(Sheep!$R$292:$R$299,BP45,1),0)</f>
        <v>43816</v>
      </c>
      <c r="BQ46" s="690">
        <f>IFERROR(INDEX(Sheep!$R$292:$R$299,BQ45,1),0)</f>
        <v>43816</v>
      </c>
      <c r="BR46" s="690">
        <f>IFERROR(INDEX(Sheep!$R$292:$R$299,BR45,1),0)</f>
        <v>43816</v>
      </c>
      <c r="BS46" s="690">
        <f>IFERROR(INDEX(Sheep!$R$292:$R$299,BS45,1),0)</f>
        <v>43816</v>
      </c>
      <c r="BT46" s="690">
        <f>IFERROR(INDEX(Sheep!$R$292:$R$299,BT45,1),0)</f>
        <v>43816</v>
      </c>
      <c r="BU46" s="690">
        <f>IFERROR(INDEX(Sheep!$R$292:$R$299,BU45,1),0)</f>
        <v>43816</v>
      </c>
      <c r="BV46" s="690">
        <f>IFERROR(INDEX(Sheep!$R$292:$R$299,BV45,1),0)</f>
        <v>43816</v>
      </c>
      <c r="BW46" s="690">
        <f>IFERROR(INDEX(Sheep!$R$292:$R$299,BW45,1),0)</f>
        <v>43816</v>
      </c>
      <c r="BX46" s="690">
        <f>IFERROR(INDEX(Sheep!$R$292:$R$299,BX45,1),0)</f>
        <v>43816</v>
      </c>
      <c r="BY46" s="690">
        <f>IFERROR(INDEX(Sheep!$R$292:$R$299,BY45,1),0)</f>
        <v>43816</v>
      </c>
      <c r="BZ46" s="690">
        <f>IFERROR(INDEX(Sheep!$R$292:$R$299,BZ45,1),0)</f>
        <v>43816</v>
      </c>
      <c r="CA46" s="690">
        <f>IFERROR(INDEX(Sheep!$R$292:$R$299,CA45,1),0)</f>
        <v>43816</v>
      </c>
      <c r="CB46" s="690">
        <f>IFERROR(INDEX(Sheep!$R$292:$R$299,CB45,1),0)</f>
        <v>43816</v>
      </c>
      <c r="CC46" s="690">
        <f>IFERROR(INDEX(Sheep!$R$292:$R$299,CC45,1),0)</f>
        <v>43816</v>
      </c>
      <c r="CD46" s="690">
        <f>IFERROR(INDEX(Sheep!$R$292:$R$299,CD45,1),0)</f>
        <v>43816</v>
      </c>
      <c r="CE46" s="690">
        <f>IFERROR(INDEX(Sheep!$R$292:$R$299,CE45,1),0)</f>
        <v>43816</v>
      </c>
      <c r="CF46" s="690">
        <f>IFERROR(INDEX(Sheep!$R$292:$R$299,CF45,1),0)</f>
        <v>43816</v>
      </c>
      <c r="CG46" s="690">
        <f>IFERROR(INDEX(Sheep!$R$292:$R$299,CG45,1),0)</f>
        <v>43816</v>
      </c>
      <c r="CH46" s="690">
        <f>IFERROR(INDEX(Sheep!$R$292:$R$299,CH45,1),0)</f>
        <v>43816</v>
      </c>
      <c r="CI46" s="690">
        <f>IFERROR(INDEX(Sheep!$R$292:$R$299,CI45,1),0)</f>
        <v>43816</v>
      </c>
      <c r="CJ46" s="690">
        <f>IFERROR(INDEX(Sheep!$R$292:$R$299,CJ45,1),0)</f>
        <v>43816</v>
      </c>
      <c r="CK46" s="690">
        <f>IFERROR(INDEX(Sheep!$R$292:$R$299,CK45,1),0)</f>
        <v>43816</v>
      </c>
      <c r="CL46" s="690">
        <f>IFERROR(INDEX(Sheep!$R$292:$R$299,CL45,1),0)</f>
        <v>43816</v>
      </c>
      <c r="CM46" s="690">
        <f>IFERROR(INDEX(Sheep!$R$292:$R$299,CM45,1),0)</f>
        <v>43816</v>
      </c>
      <c r="CN46" s="690">
        <f>IFERROR(INDEX(Sheep!$R$292:$R$299,CN45,1),0)</f>
        <v>43816</v>
      </c>
      <c r="CO46" s="690">
        <f>IFERROR(INDEX(Sheep!$R$292:$R$299,CO45,1),0)</f>
        <v>43816</v>
      </c>
      <c r="CP46" s="690">
        <f>IFERROR(INDEX(Sheep!$R$292:$R$299,CP45,1),0)</f>
        <v>43816</v>
      </c>
      <c r="CQ46" s="690">
        <f>IFERROR(INDEX(Sheep!$R$292:$R$299,CQ45,1),0)</f>
        <v>43816</v>
      </c>
      <c r="CR46" s="690">
        <f>IFERROR(INDEX(Sheep!$R$292:$R$299,CR45,1),0)</f>
        <v>43816</v>
      </c>
      <c r="CS46" s="690">
        <f>IFERROR(INDEX(Sheep!$R$292:$R$299,CS45,1),0)</f>
        <v>43816</v>
      </c>
      <c r="CT46" s="690">
        <f>IFERROR(INDEX(Sheep!$R$292:$R$299,CT45,1),0)</f>
        <v>43816</v>
      </c>
      <c r="CU46" s="690">
        <f>IFERROR(INDEX(Sheep!$R$292:$R$299,CU45,1),0)</f>
        <v>43816</v>
      </c>
      <c r="CV46" s="690">
        <f>IFERROR(INDEX(Sheep!$R$292:$R$299,CV45,1),0)</f>
        <v>43816</v>
      </c>
      <c r="CW46" s="690">
        <f>IFERROR(INDEX(Sheep!$R$292:$R$299,CW45,1),0)</f>
        <v>43816</v>
      </c>
      <c r="CX46" s="690">
        <f>IFERROR(INDEX(Sheep!$R$292:$R$299,CX45,1),0)</f>
        <v>43816</v>
      </c>
      <c r="CY46" s="690">
        <f>IFERROR(INDEX(Sheep!$R$292:$R$299,CY45,1),0)</f>
        <v>43816</v>
      </c>
      <c r="CZ46" s="690">
        <f>IFERROR(INDEX(Sheep!$R$292:$R$299,CZ45,1),0)</f>
        <v>43816</v>
      </c>
      <c r="DA46" s="690">
        <f>IFERROR(INDEX(Sheep!$R$292:$R$299,DA45,1),0)</f>
        <v>43816</v>
      </c>
      <c r="DB46" s="690">
        <f>IFERROR(INDEX(Sheep!$R$292:$R$299,DB45,1),0)</f>
        <v>43816</v>
      </c>
      <c r="DC46" s="690">
        <f>IFERROR(INDEX(Sheep!$R$292:$R$299,DC45,1),0)</f>
        <v>43816</v>
      </c>
      <c r="DD46" s="690">
        <f>IFERROR(INDEX(Sheep!$R$292:$R$299,DD45,1),0)</f>
        <v>43816</v>
      </c>
      <c r="DE46" s="690">
        <f>IFERROR(INDEX(Sheep!$R$292:$R$299,DE45,1),0)</f>
        <v>43816</v>
      </c>
      <c r="DF46" s="690">
        <f>IFERROR(INDEX(Sheep!$R$292:$R$299,DF45,1),0)</f>
        <v>43816</v>
      </c>
      <c r="DG46" s="690">
        <f>IFERROR(INDEX(Sheep!$R$292:$R$299,DG45,1),0)</f>
        <v>43816</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25">
      <c r="A47" s="396"/>
      <c r="B47" s="405"/>
      <c r="C47" s="609">
        <f>INT($C$40)+2</f>
        <v>3</v>
      </c>
      <c r="D47" s="406"/>
      <c r="E47" s="480"/>
      <c r="F47" s="480"/>
      <c r="G47" s="406"/>
      <c r="H47" s="421"/>
      <c r="I47" s="421" t="s">
        <v>781</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25">
      <c r="A48" s="396"/>
      <c r="B48" s="405"/>
      <c r="C48" s="609">
        <f>INT($C$40)+3</f>
        <v>4</v>
      </c>
      <c r="D48" s="406"/>
      <c r="E48" s="480"/>
      <c r="F48" s="480"/>
      <c r="G48" s="406"/>
      <c r="H48" s="421"/>
      <c r="I48" s="421"/>
      <c r="J48" s="622" t="s">
        <v>779</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1</v>
      </c>
      <c r="BN48" s="623">
        <f>IFERROR(MATCH(BO$44,Sheep!$R$300:$R$307,1),0)</f>
        <v>1</v>
      </c>
      <c r="BO48" s="623">
        <f>IFERROR(MATCH(BP$44,Sheep!$R$300:$R$307,1),0)</f>
        <v>1</v>
      </c>
      <c r="BP48" s="623">
        <f>IFERROR(MATCH(BQ$44,Sheep!$R$300:$R$307,1),0)</f>
        <v>1</v>
      </c>
      <c r="BQ48" s="623">
        <f>IFERROR(MATCH(BR$44,Sheep!$R$300:$R$307,1),0)</f>
        <v>1</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25">
      <c r="A49" s="396"/>
      <c r="B49" s="405"/>
      <c r="C49" s="609">
        <f>INT($C$40)+3</f>
        <v>4</v>
      </c>
      <c r="D49" s="406"/>
      <c r="E49" s="480"/>
      <c r="F49" s="480"/>
      <c r="G49" s="406"/>
      <c r="H49" s="421"/>
      <c r="I49" s="421"/>
      <c r="J49" s="622" t="s">
        <v>780</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43850</v>
      </c>
      <c r="BN49" s="690">
        <f>IFERROR(INDEX(Sheep!$R$300:$R$307,BN48,1),0)</f>
        <v>43850</v>
      </c>
      <c r="BO49" s="690">
        <f>IFERROR(INDEX(Sheep!$R$300:$R$307,BO48,1),0)</f>
        <v>43850</v>
      </c>
      <c r="BP49" s="690">
        <f>IFERROR(INDEX(Sheep!$R$300:$R$307,BP48,1),0)</f>
        <v>43850</v>
      </c>
      <c r="BQ49" s="690">
        <f>IFERROR(INDEX(Sheep!$R$300:$R$307,BQ48,1),0)</f>
        <v>43850</v>
      </c>
      <c r="BR49" s="690">
        <f>IFERROR(INDEX(Sheep!$R$300:$R$307,BR48,1),0)</f>
        <v>43850</v>
      </c>
      <c r="BS49" s="690">
        <f>IFERROR(INDEX(Sheep!$R$300:$R$307,BS48,1),0)</f>
        <v>43850</v>
      </c>
      <c r="BT49" s="690">
        <f>IFERROR(INDEX(Sheep!$R$300:$R$307,BT48,1),0)</f>
        <v>43850</v>
      </c>
      <c r="BU49" s="690">
        <f>IFERROR(INDEX(Sheep!$R$300:$R$307,BU48,1),0)</f>
        <v>43850</v>
      </c>
      <c r="BV49" s="690">
        <f>IFERROR(INDEX(Sheep!$R$300:$R$307,BV48,1),0)</f>
        <v>43850</v>
      </c>
      <c r="BW49" s="690">
        <f>IFERROR(INDEX(Sheep!$R$300:$R$307,BW48,1),0)</f>
        <v>43850</v>
      </c>
      <c r="BX49" s="690">
        <f>IFERROR(INDEX(Sheep!$R$300:$R$307,BX48,1),0)</f>
        <v>43850</v>
      </c>
      <c r="BY49" s="690">
        <f>IFERROR(INDEX(Sheep!$R$300:$R$307,BY48,1),0)</f>
        <v>43850</v>
      </c>
      <c r="BZ49" s="690">
        <f>IFERROR(INDEX(Sheep!$R$300:$R$307,BZ48,1),0)</f>
        <v>43850</v>
      </c>
      <c r="CA49" s="690">
        <f>IFERROR(INDEX(Sheep!$R$300:$R$307,CA48,1),0)</f>
        <v>43850</v>
      </c>
      <c r="CB49" s="690">
        <f>IFERROR(INDEX(Sheep!$R$300:$R$307,CB48,1),0)</f>
        <v>43850</v>
      </c>
      <c r="CC49" s="690">
        <f>IFERROR(INDEX(Sheep!$R$300:$R$307,CC48,1),0)</f>
        <v>43850</v>
      </c>
      <c r="CD49" s="690">
        <f>IFERROR(INDEX(Sheep!$R$300:$R$307,CD48,1),0)</f>
        <v>43850</v>
      </c>
      <c r="CE49" s="690">
        <f>IFERROR(INDEX(Sheep!$R$300:$R$307,CE48,1),0)</f>
        <v>43850</v>
      </c>
      <c r="CF49" s="690">
        <f>IFERROR(INDEX(Sheep!$R$300:$R$307,CF48,1),0)</f>
        <v>43850</v>
      </c>
      <c r="CG49" s="690">
        <f>IFERROR(INDEX(Sheep!$R$300:$R$307,CG48,1),0)</f>
        <v>43850</v>
      </c>
      <c r="CH49" s="690">
        <f>IFERROR(INDEX(Sheep!$R$300:$R$307,CH48,1),0)</f>
        <v>43850</v>
      </c>
      <c r="CI49" s="690">
        <f>IFERROR(INDEX(Sheep!$R$300:$R$307,CI48,1),0)</f>
        <v>43850</v>
      </c>
      <c r="CJ49" s="690">
        <f>IFERROR(INDEX(Sheep!$R$300:$R$307,CJ48,1),0)</f>
        <v>43850</v>
      </c>
      <c r="CK49" s="690">
        <f>IFERROR(INDEX(Sheep!$R$300:$R$307,CK48,1),0)</f>
        <v>43850</v>
      </c>
      <c r="CL49" s="690">
        <f>IFERROR(INDEX(Sheep!$R$300:$R$307,CL48,1),0)</f>
        <v>43850</v>
      </c>
      <c r="CM49" s="690">
        <f>IFERROR(INDEX(Sheep!$R$300:$R$307,CM48,1),0)</f>
        <v>43850</v>
      </c>
      <c r="CN49" s="690">
        <f>IFERROR(INDEX(Sheep!$R$300:$R$307,CN48,1),0)</f>
        <v>43850</v>
      </c>
      <c r="CO49" s="690">
        <f>IFERROR(INDEX(Sheep!$R$300:$R$307,CO48,1),0)</f>
        <v>43850</v>
      </c>
      <c r="CP49" s="690">
        <f>IFERROR(INDEX(Sheep!$R$300:$R$307,CP48,1),0)</f>
        <v>43850</v>
      </c>
      <c r="CQ49" s="690">
        <f>IFERROR(INDEX(Sheep!$R$300:$R$307,CQ48,1),0)</f>
        <v>43850</v>
      </c>
      <c r="CR49" s="690">
        <f>IFERROR(INDEX(Sheep!$R$300:$R$307,CR48,1),0)</f>
        <v>43850</v>
      </c>
      <c r="CS49" s="690">
        <f>IFERROR(INDEX(Sheep!$R$300:$R$307,CS48,1),0)</f>
        <v>43850</v>
      </c>
      <c r="CT49" s="690">
        <f>IFERROR(INDEX(Sheep!$R$300:$R$307,CT48,1),0)</f>
        <v>43850</v>
      </c>
      <c r="CU49" s="690">
        <f>IFERROR(INDEX(Sheep!$R$300:$R$307,CU48,1),0)</f>
        <v>43850</v>
      </c>
      <c r="CV49" s="690">
        <f>IFERROR(INDEX(Sheep!$R$300:$R$307,CV48,1),0)</f>
        <v>43850</v>
      </c>
      <c r="CW49" s="690">
        <f>IFERROR(INDEX(Sheep!$R$300:$R$307,CW48,1),0)</f>
        <v>43850</v>
      </c>
      <c r="CX49" s="690">
        <f>IFERROR(INDEX(Sheep!$R$300:$R$307,CX48,1),0)</f>
        <v>43850</v>
      </c>
      <c r="CY49" s="690">
        <f>IFERROR(INDEX(Sheep!$R$300:$R$307,CY48,1),0)</f>
        <v>43850</v>
      </c>
      <c r="CZ49" s="690">
        <f>IFERROR(INDEX(Sheep!$R$300:$R$307,CZ48,1),0)</f>
        <v>43850</v>
      </c>
      <c r="DA49" s="690">
        <f>IFERROR(INDEX(Sheep!$R$300:$R$307,DA48,1),0)</f>
        <v>43850</v>
      </c>
      <c r="DB49" s="690">
        <f>IFERROR(INDEX(Sheep!$R$300:$R$307,DB48,1),0)</f>
        <v>43850</v>
      </c>
      <c r="DC49" s="690">
        <f>IFERROR(INDEX(Sheep!$R$300:$R$307,DC48,1),0)</f>
        <v>43850</v>
      </c>
      <c r="DD49" s="690">
        <f>IFERROR(INDEX(Sheep!$R$300:$R$307,DD48,1),0)</f>
        <v>43850</v>
      </c>
      <c r="DE49" s="690">
        <f>IFERROR(INDEX(Sheep!$R$300:$R$307,DE48,1),0)</f>
        <v>43850</v>
      </c>
      <c r="DF49" s="690">
        <f>IFERROR(INDEX(Sheep!$R$300:$R$307,DF48,1),0)</f>
        <v>43850</v>
      </c>
      <c r="DG49" s="690">
        <f>IFERROR(INDEX(Sheep!$R$300:$R$307,DG48,1),0)</f>
        <v>43850</v>
      </c>
      <c r="DH49" s="690">
        <f>IFERROR(INDEX(Sheep!$R$300:$R$307,DH48,1),0)</f>
        <v>43850</v>
      </c>
      <c r="DI49" s="690">
        <f>IFERROR(INDEX(Sheep!$R$300:$R$307,DI48,1),0)</f>
        <v>43850</v>
      </c>
      <c r="DJ49" s="690">
        <f>IFERROR(INDEX(Sheep!$R$300:$R$307,DJ48,1),0)</f>
        <v>43850</v>
      </c>
      <c r="DK49" s="690">
        <f>IFERROR(INDEX(Sheep!$R$300:$R$307,DK48,1),0)</f>
        <v>43850</v>
      </c>
      <c r="DL49" s="690">
        <f>IFERROR(INDEX(Sheep!$R$300:$R$307,DL48,1),0)</f>
        <v>43850</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2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25">
      <c r="A51" s="396"/>
      <c r="B51" s="405"/>
      <c r="C51" s="609">
        <f>INT($C$40)+3</f>
        <v>4</v>
      </c>
      <c r="D51" s="406"/>
      <c r="E51" s="480"/>
      <c r="F51" s="480"/>
      <c r="G51" s="406"/>
      <c r="H51" s="421"/>
      <c r="I51" s="421"/>
      <c r="J51" s="622" t="s">
        <v>779</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25">
      <c r="A52" s="396"/>
      <c r="B52" s="405"/>
      <c r="C52" s="609">
        <f>INT($C$40)+3</f>
        <v>4</v>
      </c>
      <c r="D52" s="406"/>
      <c r="E52" s="480"/>
      <c r="F52" s="480"/>
      <c r="G52" s="406"/>
      <c r="H52" s="421"/>
      <c r="I52" s="421"/>
      <c r="J52" s="622" t="s">
        <v>780</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2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65" customHeight="1" outlineLevel="2" x14ac:dyDescent="0.25">
      <c r="A54" s="396"/>
      <c r="B54" s="405" t="s">
        <v>448</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outlineLevel="4" x14ac:dyDescent="0.25">
      <c r="A55" s="396"/>
      <c r="B55" s="405"/>
      <c r="C55" s="609">
        <f>INT(MAX($C$59:$C$123))+1</f>
        <v>5</v>
      </c>
      <c r="D55" s="423"/>
      <c r="E55" s="480"/>
      <c r="F55" s="480"/>
      <c r="G55" s="423"/>
      <c r="H55" s="480" t="s">
        <v>782</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outlineLevel="4" x14ac:dyDescent="0.25">
      <c r="A56" s="396"/>
      <c r="B56" s="405" t="s">
        <v>449</v>
      </c>
      <c r="C56" s="609">
        <f>INT(MAX($C$59:$C$123))+1</f>
        <v>5</v>
      </c>
      <c r="D56" s="423" t="s">
        <v>450</v>
      </c>
      <c r="E56" s="480"/>
      <c r="F56" s="480"/>
      <c r="G56" s="423"/>
      <c r="H56" s="480" t="s">
        <v>783</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25">
      <c r="A57" s="396"/>
      <c r="B57" s="405"/>
      <c r="C57" s="609">
        <f>INT($C$40)+1</f>
        <v>2</v>
      </c>
      <c r="D57" s="423"/>
      <c r="E57" s="480"/>
      <c r="F57" s="480"/>
      <c r="G57" s="423"/>
      <c r="H57" s="483" t="s">
        <v>785</v>
      </c>
      <c r="I57" s="441" t="s">
        <v>1046</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25">
      <c r="A58" s="396"/>
      <c r="B58" s="405"/>
      <c r="C58" s="609">
        <f>INT($C$40)+1</f>
        <v>2</v>
      </c>
      <c r="D58" s="423"/>
      <c r="E58" s="480"/>
      <c r="F58" s="480"/>
      <c r="G58" s="423"/>
      <c r="H58" s="624" t="s">
        <v>447</v>
      </c>
      <c r="I58" s="624" t="s">
        <v>191</v>
      </c>
      <c r="J58" s="411" t="s">
        <v>869</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0999999999999996" customHeight="1" outlineLevel="3" x14ac:dyDescent="0.25">
      <c r="A59" s="396"/>
      <c r="B59" s="405"/>
      <c r="C59" s="609">
        <f>INT($C$40)+3.005</f>
        <v>4.0049999999999999</v>
      </c>
      <c r="D59" s="423" t="s">
        <v>451</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25">
      <c r="A60" s="396"/>
      <c r="B60" s="405"/>
      <c r="C60" s="609">
        <f>INT($C$40)+2</f>
        <v>3</v>
      </c>
      <c r="D60" s="423"/>
      <c r="E60" s="474">
        <v>0</v>
      </c>
      <c r="F60" s="480"/>
      <c r="G60" s="423"/>
      <c r="H60" s="428" t="s">
        <v>927</v>
      </c>
      <c r="I60" s="444" t="s">
        <v>784</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2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2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25">
      <c r="A63" s="396"/>
      <c r="B63" s="405"/>
      <c r="C63" s="609">
        <f>INT($C$40)+2</f>
        <v>3</v>
      </c>
      <c r="D63" s="423"/>
      <c r="E63" s="474">
        <f>E60+1</f>
        <v>1</v>
      </c>
      <c r="F63" s="480"/>
      <c r="G63" s="423"/>
      <c r="H63" s="625" t="s">
        <v>930</v>
      </c>
      <c r="I63" s="626" t="s">
        <v>784</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2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2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25">
      <c r="A66" s="396"/>
      <c r="B66" s="405"/>
      <c r="C66" s="609">
        <f>INT($C$40)+2</f>
        <v>3</v>
      </c>
      <c r="D66" s="423"/>
      <c r="E66" s="474">
        <f>E63+1</f>
        <v>2</v>
      </c>
      <c r="F66" s="480"/>
      <c r="G66" s="423"/>
      <c r="H66" s="428" t="s">
        <v>931</v>
      </c>
      <c r="I66" s="444" t="s">
        <v>784</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2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2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25">
      <c r="A69" s="396"/>
      <c r="B69" s="405"/>
      <c r="C69" s="609">
        <f>INT($C$40)+2</f>
        <v>3</v>
      </c>
      <c r="D69" s="423"/>
      <c r="E69" s="474">
        <f t="shared" ref="E69" si="34">E66+1</f>
        <v>3</v>
      </c>
      <c r="F69" s="480"/>
      <c r="G69" s="423"/>
      <c r="H69" s="428" t="s">
        <v>932</v>
      </c>
      <c r="I69" s="444" t="s">
        <v>784</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2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2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25">
      <c r="A72" s="396"/>
      <c r="B72" s="405"/>
      <c r="C72" s="609">
        <f>INT($C$40)+2</f>
        <v>3</v>
      </c>
      <c r="D72" s="423"/>
      <c r="E72" s="474">
        <f t="shared" ref="E72" si="35">E69+1</f>
        <v>4</v>
      </c>
      <c r="F72" s="480"/>
      <c r="G72" s="423"/>
      <c r="H72" s="428" t="s">
        <v>929</v>
      </c>
      <c r="I72" s="444" t="s">
        <v>784</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2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2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25">
      <c r="A75" s="396"/>
      <c r="B75" s="405"/>
      <c r="C75" s="609">
        <f t="shared" ref="C75" si="36">INT($C$40)+2</f>
        <v>3</v>
      </c>
      <c r="D75" s="423"/>
      <c r="E75" s="474">
        <f t="shared" ref="E75" si="37">E72+1</f>
        <v>5</v>
      </c>
      <c r="F75" s="480"/>
      <c r="G75" s="423"/>
      <c r="H75" s="428" t="s">
        <v>933</v>
      </c>
      <c r="I75" s="444" t="s">
        <v>784</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2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2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25">
      <c r="A78" s="396"/>
      <c r="B78" s="405"/>
      <c r="C78" s="609">
        <f t="shared" ref="C78" si="38">INT($C$40)+2</f>
        <v>3</v>
      </c>
      <c r="D78" s="423"/>
      <c r="E78" s="474">
        <f t="shared" ref="E78" si="39">E75+1</f>
        <v>6</v>
      </c>
      <c r="F78" s="480"/>
      <c r="G78" s="423"/>
      <c r="H78" s="428" t="s">
        <v>928</v>
      </c>
      <c r="I78" s="444" t="s">
        <v>784</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2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2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25">
      <c r="A81" s="396"/>
      <c r="B81" s="405"/>
      <c r="C81" s="609">
        <f>INT($C$40)+2</f>
        <v>3</v>
      </c>
      <c r="D81" s="423"/>
      <c r="E81" s="474">
        <f t="shared" ref="E81" si="40">E78+1</f>
        <v>7</v>
      </c>
      <c r="F81" s="480"/>
      <c r="G81" s="423"/>
      <c r="H81" s="625" t="s">
        <v>934</v>
      </c>
      <c r="I81" s="626" t="s">
        <v>784</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2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2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25">
      <c r="A84" s="396"/>
      <c r="B84" s="405"/>
      <c r="C84" s="609">
        <f>INT($C$40)+2</f>
        <v>3</v>
      </c>
      <c r="D84" s="423"/>
      <c r="E84" s="474">
        <f t="shared" ref="E84" si="42">E81+1</f>
        <v>8</v>
      </c>
      <c r="F84" s="480"/>
      <c r="G84" s="423"/>
      <c r="H84" s="428" t="s">
        <v>935</v>
      </c>
      <c r="I84" s="444" t="s">
        <v>784</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2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2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25">
      <c r="A87" s="396"/>
      <c r="B87" s="405"/>
      <c r="C87" s="609">
        <f>INT($C$40)+2</f>
        <v>3</v>
      </c>
      <c r="D87" s="423"/>
      <c r="E87" s="474">
        <f t="shared" ref="E87" si="43">E84+1</f>
        <v>9</v>
      </c>
      <c r="F87" s="480"/>
      <c r="G87" s="423"/>
      <c r="H87" s="428" t="s">
        <v>936</v>
      </c>
      <c r="I87" s="444" t="s">
        <v>784</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2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2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25">
      <c r="A90" s="396"/>
      <c r="B90" s="405"/>
      <c r="C90" s="609">
        <f>INT($C$40)+2</f>
        <v>3</v>
      </c>
      <c r="D90" s="423"/>
      <c r="E90" s="474">
        <f t="shared" ref="E90" si="44">E87+1</f>
        <v>10</v>
      </c>
      <c r="F90" s="480"/>
      <c r="G90" s="423"/>
      <c r="H90" s="428" t="s">
        <v>937</v>
      </c>
      <c r="I90" s="444" t="s">
        <v>784</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2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2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25">
      <c r="A93" s="396"/>
      <c r="B93" s="405"/>
      <c r="C93" s="609">
        <f t="shared" ref="C93" si="45">INT($C$40)+2</f>
        <v>3</v>
      </c>
      <c r="D93" s="423"/>
      <c r="E93" s="474">
        <f t="shared" ref="E93" si="46">E90+1</f>
        <v>11</v>
      </c>
      <c r="F93" s="480"/>
      <c r="G93" s="423"/>
      <c r="H93" s="428" t="s">
        <v>938</v>
      </c>
      <c r="I93" s="444" t="s">
        <v>784</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2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2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25">
      <c r="A96" s="396"/>
      <c r="B96" s="405"/>
      <c r="C96" s="609">
        <f t="shared" ref="C96" si="47">INT($C$40)+2</f>
        <v>3</v>
      </c>
      <c r="D96" s="423"/>
      <c r="E96" s="474">
        <f t="shared" ref="E96" si="48">E93+1</f>
        <v>12</v>
      </c>
      <c r="F96" s="480"/>
      <c r="G96" s="423"/>
      <c r="H96" s="428" t="s">
        <v>939</v>
      </c>
      <c r="I96" s="444" t="s">
        <v>784</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2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2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25">
      <c r="A99" s="396"/>
      <c r="B99" s="405"/>
      <c r="C99" s="609">
        <f>INT($C$40)+2</f>
        <v>3</v>
      </c>
      <c r="D99" s="423"/>
      <c r="E99" s="474">
        <f t="shared" ref="E99" si="49">E96+1</f>
        <v>13</v>
      </c>
      <c r="F99" s="480"/>
      <c r="G99" s="423"/>
      <c r="H99" s="625" t="s">
        <v>940</v>
      </c>
      <c r="I99" s="626" t="s">
        <v>784</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2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2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25">
      <c r="A102" s="396"/>
      <c r="B102" s="405"/>
      <c r="C102" s="609">
        <f>INT($C$40)+2</f>
        <v>3</v>
      </c>
      <c r="D102" s="423"/>
      <c r="E102" s="474">
        <f t="shared" ref="E102" si="51">E99+1</f>
        <v>14</v>
      </c>
      <c r="F102" s="480"/>
      <c r="G102" s="423"/>
      <c r="H102" s="428" t="s">
        <v>941</v>
      </c>
      <c r="I102" s="444" t="s">
        <v>784</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2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2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25">
      <c r="A105" s="396"/>
      <c r="B105" s="405"/>
      <c r="C105" s="609">
        <f>INT($C$40)+2</f>
        <v>3</v>
      </c>
      <c r="D105" s="423"/>
      <c r="E105" s="474">
        <f t="shared" ref="E105" si="52">E102+1</f>
        <v>15</v>
      </c>
      <c r="F105" s="480"/>
      <c r="G105" s="423"/>
      <c r="H105" s="428" t="s">
        <v>942</v>
      </c>
      <c r="I105" s="444" t="s">
        <v>784</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2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2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25">
      <c r="A108" s="396"/>
      <c r="B108" s="405"/>
      <c r="C108" s="609">
        <f>INT($C$40)+2</f>
        <v>3</v>
      </c>
      <c r="D108" s="423"/>
      <c r="E108" s="474">
        <f t="shared" ref="E108" si="53">E105+1</f>
        <v>16</v>
      </c>
      <c r="F108" s="480"/>
      <c r="G108" s="423"/>
      <c r="H108" s="428" t="s">
        <v>943</v>
      </c>
      <c r="I108" s="444" t="s">
        <v>784</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2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2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25">
      <c r="A111" s="396"/>
      <c r="B111" s="405"/>
      <c r="C111" s="609">
        <f t="shared" ref="C111" si="54">INT($C$40)+2</f>
        <v>3</v>
      </c>
      <c r="D111" s="423"/>
      <c r="E111" s="474">
        <f t="shared" ref="E111" si="55">E108+1</f>
        <v>17</v>
      </c>
      <c r="F111" s="480"/>
      <c r="G111" s="423"/>
      <c r="H111" s="428" t="s">
        <v>944</v>
      </c>
      <c r="I111" s="444" t="s">
        <v>784</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2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2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25">
      <c r="A114" s="396"/>
      <c r="B114" s="405"/>
      <c r="C114" s="609">
        <f t="shared" ref="C114" si="56">INT($C$40)+2</f>
        <v>3</v>
      </c>
      <c r="D114" s="423"/>
      <c r="E114" s="474">
        <f t="shared" ref="E114" si="57">E111+1</f>
        <v>18</v>
      </c>
      <c r="F114" s="480"/>
      <c r="G114" s="423"/>
      <c r="H114" s="428" t="s">
        <v>945</v>
      </c>
      <c r="I114" s="444" t="s">
        <v>784</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2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2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25">
      <c r="A117" s="396"/>
      <c r="B117" s="405"/>
      <c r="C117" s="609">
        <f t="shared" ref="C117" si="58">INT($C$40)+2</f>
        <v>3</v>
      </c>
      <c r="D117" s="423"/>
      <c r="E117" s="474">
        <f>E114+1</f>
        <v>19</v>
      </c>
      <c r="F117" s="480"/>
      <c r="G117" s="423"/>
      <c r="H117" s="428" t="s">
        <v>946</v>
      </c>
      <c r="I117" s="444" t="s">
        <v>784</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2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2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25">
      <c r="A120" s="396"/>
      <c r="B120" s="405"/>
      <c r="C120" s="609">
        <f t="shared" ref="C120" si="59">INT($C$40)+2</f>
        <v>3</v>
      </c>
      <c r="D120" s="423"/>
      <c r="E120" s="474">
        <f t="shared" ref="E120" si="60">E117+1</f>
        <v>20</v>
      </c>
      <c r="F120" s="480"/>
      <c r="G120" s="423"/>
      <c r="H120" s="428" t="s">
        <v>947</v>
      </c>
      <c r="I120" s="444" t="s">
        <v>784</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2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2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0999999999999996" customHeight="1" outlineLevel="2" x14ac:dyDescent="0.2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455</v>
      </c>
      <c r="SK123" s="408"/>
      <c r="SL123" s="396"/>
      <c r="SM123" s="396"/>
      <c r="SN123" s="396"/>
    </row>
    <row r="124" spans="1:508" s="731" customFormat="1" outlineLevel="1" x14ac:dyDescent="0.25">
      <c r="A124" s="396"/>
      <c r="B124" s="405"/>
      <c r="C124" s="609">
        <f>INT($C$40)+1</f>
        <v>2</v>
      </c>
      <c r="D124" s="423"/>
      <c r="E124" s="480"/>
      <c r="F124" s="480"/>
      <c r="G124" s="423"/>
      <c r="H124" s="483" t="s">
        <v>1040</v>
      </c>
      <c r="I124" s="918" t="s">
        <v>1042</v>
      </c>
      <c r="J124" s="917" t="s">
        <v>810</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25">
      <c r="A125" s="396"/>
      <c r="B125" s="405"/>
      <c r="C125" s="609">
        <f>INT($C$40)+1</f>
        <v>2</v>
      </c>
      <c r="D125" s="423"/>
      <c r="E125" s="480"/>
      <c r="F125" s="480"/>
      <c r="G125" s="423"/>
      <c r="H125" s="624" t="s">
        <v>447</v>
      </c>
      <c r="I125" s="624" t="s">
        <v>191</v>
      </c>
      <c r="J125" s="917" t="s">
        <v>869</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0999999999999996" customHeight="1" outlineLevel="3" x14ac:dyDescent="0.25">
      <c r="A126" s="396"/>
      <c r="B126" s="405"/>
      <c r="C126" s="609">
        <f>INT($C$40)+3.005</f>
        <v>4.0049999999999999</v>
      </c>
      <c r="D126" s="423" t="s">
        <v>451</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25">
      <c r="A127" s="396"/>
      <c r="B127" s="405"/>
      <c r="C127" s="609">
        <f>INT($C$40)+2</f>
        <v>3</v>
      </c>
      <c r="D127" s="423"/>
      <c r="E127" s="474">
        <v>0</v>
      </c>
      <c r="F127" s="480"/>
      <c r="G127" s="423"/>
      <c r="H127" s="428" t="s">
        <v>927</v>
      </c>
      <c r="I127" s="444" t="s">
        <v>784</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25">
      <c r="A128" s="396"/>
      <c r="B128" s="405"/>
      <c r="C128" s="609">
        <f>INT($C$40)+2</f>
        <v>3</v>
      </c>
      <c r="D128" s="423"/>
      <c r="E128" s="474">
        <f t="shared" ref="E128:E147" si="142">E127+1</f>
        <v>1</v>
      </c>
      <c r="F128" s="480"/>
      <c r="G128" s="423"/>
      <c r="H128" s="625" t="s">
        <v>930</v>
      </c>
      <c r="I128" s="626" t="s">
        <v>784</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25">
      <c r="A129" s="396"/>
      <c r="B129" s="405"/>
      <c r="C129" s="609">
        <f>INT($C$40)+2</f>
        <v>3</v>
      </c>
      <c r="D129" s="423"/>
      <c r="E129" s="474">
        <f t="shared" si="142"/>
        <v>2</v>
      </c>
      <c r="F129" s="480"/>
      <c r="G129" s="423"/>
      <c r="H129" s="428" t="s">
        <v>931</v>
      </c>
      <c r="I129" s="444" t="s">
        <v>784</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25">
      <c r="A130" s="396"/>
      <c r="B130" s="405"/>
      <c r="C130" s="609">
        <f>INT($C$40)+2</f>
        <v>3</v>
      </c>
      <c r="D130" s="423"/>
      <c r="E130" s="474">
        <f t="shared" si="142"/>
        <v>3</v>
      </c>
      <c r="F130" s="480"/>
      <c r="G130" s="423"/>
      <c r="H130" s="428" t="s">
        <v>932</v>
      </c>
      <c r="I130" s="444" t="s">
        <v>784</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25">
      <c r="A131" s="396"/>
      <c r="B131" s="405"/>
      <c r="C131" s="609">
        <f>INT($C$40)+2</f>
        <v>3</v>
      </c>
      <c r="D131" s="423"/>
      <c r="E131" s="474">
        <f t="shared" si="142"/>
        <v>4</v>
      </c>
      <c r="F131" s="480"/>
      <c r="G131" s="423"/>
      <c r="H131" s="428" t="s">
        <v>929</v>
      </c>
      <c r="I131" s="444" t="s">
        <v>784</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25">
      <c r="A132" s="396"/>
      <c r="B132" s="405"/>
      <c r="C132" s="609">
        <f t="shared" ref="C132" si="143">INT($C$40)+2</f>
        <v>3</v>
      </c>
      <c r="D132" s="423"/>
      <c r="E132" s="474">
        <f t="shared" si="142"/>
        <v>5</v>
      </c>
      <c r="F132" s="480"/>
      <c r="G132" s="423"/>
      <c r="H132" s="428" t="s">
        <v>933</v>
      </c>
      <c r="I132" s="444" t="s">
        <v>784</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25">
      <c r="A133" s="396"/>
      <c r="B133" s="405"/>
      <c r="C133" s="609">
        <f t="shared" ref="C133" si="144">INT($C$40)+2</f>
        <v>3</v>
      </c>
      <c r="D133" s="423"/>
      <c r="E133" s="474">
        <f t="shared" si="142"/>
        <v>6</v>
      </c>
      <c r="F133" s="480"/>
      <c r="G133" s="423"/>
      <c r="H133" s="428" t="s">
        <v>928</v>
      </c>
      <c r="I133" s="444" t="s">
        <v>784</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25">
      <c r="A134" s="396"/>
      <c r="B134" s="405"/>
      <c r="C134" s="609">
        <f>INT($C$40)+2</f>
        <v>3</v>
      </c>
      <c r="D134" s="423"/>
      <c r="E134" s="474">
        <f t="shared" si="142"/>
        <v>7</v>
      </c>
      <c r="F134" s="480"/>
      <c r="G134" s="423"/>
      <c r="H134" s="625" t="s">
        <v>934</v>
      </c>
      <c r="I134" s="626" t="s">
        <v>784</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25">
      <c r="A135" s="396"/>
      <c r="B135" s="405"/>
      <c r="C135" s="609">
        <f>INT($C$40)+2</f>
        <v>3</v>
      </c>
      <c r="D135" s="423"/>
      <c r="E135" s="474">
        <f t="shared" si="142"/>
        <v>8</v>
      </c>
      <c r="F135" s="480"/>
      <c r="G135" s="423"/>
      <c r="H135" s="428" t="s">
        <v>935</v>
      </c>
      <c r="I135" s="444" t="s">
        <v>784</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25">
      <c r="A136" s="396"/>
      <c r="B136" s="405"/>
      <c r="C136" s="609">
        <f>INT($C$40)+2</f>
        <v>3</v>
      </c>
      <c r="D136" s="423"/>
      <c r="E136" s="474">
        <f t="shared" si="142"/>
        <v>9</v>
      </c>
      <c r="F136" s="480"/>
      <c r="G136" s="423"/>
      <c r="H136" s="428" t="s">
        <v>936</v>
      </c>
      <c r="I136" s="444" t="s">
        <v>784</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25">
      <c r="A137" s="396"/>
      <c r="B137" s="405"/>
      <c r="C137" s="609">
        <f>INT($C$40)+2</f>
        <v>3</v>
      </c>
      <c r="D137" s="423"/>
      <c r="E137" s="474">
        <f t="shared" si="142"/>
        <v>10</v>
      </c>
      <c r="F137" s="480"/>
      <c r="G137" s="423"/>
      <c r="H137" s="428" t="s">
        <v>937</v>
      </c>
      <c r="I137" s="444" t="s">
        <v>784</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25">
      <c r="A138" s="396"/>
      <c r="B138" s="405"/>
      <c r="C138" s="609">
        <f t="shared" ref="C138" si="145">INT($C$40)+2</f>
        <v>3</v>
      </c>
      <c r="D138" s="423"/>
      <c r="E138" s="474">
        <f t="shared" si="142"/>
        <v>11</v>
      </c>
      <c r="F138" s="480"/>
      <c r="G138" s="423"/>
      <c r="H138" s="428" t="s">
        <v>938</v>
      </c>
      <c r="I138" s="444" t="s">
        <v>784</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25">
      <c r="A139" s="396"/>
      <c r="B139" s="405"/>
      <c r="C139" s="609">
        <f t="shared" ref="C139" si="146">INT($C$40)+2</f>
        <v>3</v>
      </c>
      <c r="D139" s="423"/>
      <c r="E139" s="474">
        <f t="shared" si="142"/>
        <v>12</v>
      </c>
      <c r="F139" s="480"/>
      <c r="G139" s="423"/>
      <c r="H139" s="428" t="s">
        <v>939</v>
      </c>
      <c r="I139" s="444" t="s">
        <v>784</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25">
      <c r="A140" s="396"/>
      <c r="B140" s="405"/>
      <c r="C140" s="609">
        <f>INT($C$40)+2</f>
        <v>3</v>
      </c>
      <c r="D140" s="423"/>
      <c r="E140" s="474">
        <f t="shared" si="142"/>
        <v>13</v>
      </c>
      <c r="F140" s="480"/>
      <c r="G140" s="423"/>
      <c r="H140" s="625" t="s">
        <v>940</v>
      </c>
      <c r="I140" s="626" t="s">
        <v>784</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25">
      <c r="A141" s="396"/>
      <c r="B141" s="405"/>
      <c r="C141" s="609">
        <f>INT($C$40)+2</f>
        <v>3</v>
      </c>
      <c r="D141" s="423"/>
      <c r="E141" s="474">
        <f t="shared" si="142"/>
        <v>14</v>
      </c>
      <c r="F141" s="480"/>
      <c r="G141" s="423"/>
      <c r="H141" s="428" t="s">
        <v>941</v>
      </c>
      <c r="I141" s="444" t="s">
        <v>784</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25">
      <c r="A142" s="396"/>
      <c r="B142" s="405"/>
      <c r="C142" s="609">
        <f>INT($C$40)+2</f>
        <v>3</v>
      </c>
      <c r="D142" s="423"/>
      <c r="E142" s="474">
        <f t="shared" si="142"/>
        <v>15</v>
      </c>
      <c r="F142" s="480"/>
      <c r="G142" s="423"/>
      <c r="H142" s="428" t="s">
        <v>942</v>
      </c>
      <c r="I142" s="444" t="s">
        <v>784</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25">
      <c r="A143" s="396"/>
      <c r="B143" s="405"/>
      <c r="C143" s="609">
        <f>INT($C$40)+2</f>
        <v>3</v>
      </c>
      <c r="D143" s="423"/>
      <c r="E143" s="474">
        <f t="shared" si="142"/>
        <v>16</v>
      </c>
      <c r="F143" s="480"/>
      <c r="G143" s="423"/>
      <c r="H143" s="428" t="s">
        <v>943</v>
      </c>
      <c r="I143" s="444" t="s">
        <v>784</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25">
      <c r="A144" s="396"/>
      <c r="B144" s="405"/>
      <c r="C144" s="609">
        <f t="shared" ref="C144" si="147">INT($C$40)+2</f>
        <v>3</v>
      </c>
      <c r="D144" s="423"/>
      <c r="E144" s="474">
        <f t="shared" si="142"/>
        <v>17</v>
      </c>
      <c r="F144" s="480"/>
      <c r="G144" s="423"/>
      <c r="H144" s="428" t="s">
        <v>944</v>
      </c>
      <c r="I144" s="444" t="s">
        <v>784</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25">
      <c r="A145" s="396"/>
      <c r="B145" s="405"/>
      <c r="C145" s="609">
        <f t="shared" ref="C145" si="148">INT($C$40)+2</f>
        <v>3</v>
      </c>
      <c r="D145" s="423"/>
      <c r="E145" s="474">
        <f t="shared" si="142"/>
        <v>18</v>
      </c>
      <c r="F145" s="480"/>
      <c r="G145" s="423"/>
      <c r="H145" s="428" t="s">
        <v>945</v>
      </c>
      <c r="I145" s="444" t="s">
        <v>784</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25">
      <c r="A146" s="396"/>
      <c r="B146" s="405"/>
      <c r="C146" s="609">
        <f t="shared" ref="C146" si="149">INT($C$40)+2</f>
        <v>3</v>
      </c>
      <c r="D146" s="423"/>
      <c r="E146" s="474">
        <f t="shared" si="142"/>
        <v>19</v>
      </c>
      <c r="F146" s="480"/>
      <c r="G146" s="423"/>
      <c r="H146" s="428" t="s">
        <v>946</v>
      </c>
      <c r="I146" s="444" t="s">
        <v>784</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25">
      <c r="A147" s="396"/>
      <c r="B147" s="405"/>
      <c r="C147" s="609">
        <f t="shared" ref="C147" si="150">INT($C$40)+2</f>
        <v>3</v>
      </c>
      <c r="D147" s="423"/>
      <c r="E147" s="474">
        <f t="shared" si="142"/>
        <v>20</v>
      </c>
      <c r="F147" s="480"/>
      <c r="G147" s="423"/>
      <c r="H147" s="428" t="s">
        <v>947</v>
      </c>
      <c r="I147" s="444" t="s">
        <v>784</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0999999999999996" customHeight="1" outlineLevel="2" x14ac:dyDescent="0.2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455</v>
      </c>
      <c r="SK148" s="408"/>
      <c r="SL148" s="396"/>
      <c r="SM148" s="396"/>
      <c r="SN148" s="396"/>
    </row>
    <row r="149" spans="1:508" outlineLevel="1" x14ac:dyDescent="0.25">
      <c r="A149" s="396"/>
      <c r="B149" s="405"/>
      <c r="C149" s="609">
        <f>INT($C$40)+1</f>
        <v>2</v>
      </c>
      <c r="D149" s="423"/>
      <c r="E149" s="480"/>
      <c r="F149" s="480"/>
      <c r="G149" s="423"/>
      <c r="H149" s="483" t="s">
        <v>786</v>
      </c>
      <c r="I149" s="441"/>
      <c r="J149" s="441" t="s">
        <v>795</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25">
      <c r="A150" s="396"/>
      <c r="B150" s="405"/>
      <c r="C150" s="609">
        <f>INT($C$40)+1</f>
        <v>2</v>
      </c>
      <c r="D150" s="423"/>
      <c r="E150" s="480"/>
      <c r="F150" s="480"/>
      <c r="G150" s="423"/>
      <c r="H150" s="624" t="s">
        <v>635</v>
      </c>
      <c r="I150" s="624" t="s">
        <v>787</v>
      </c>
      <c r="J150" s="411" t="s">
        <v>869</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0999999999999996" customHeight="1" outlineLevel="3" x14ac:dyDescent="0.25">
      <c r="A151" s="396"/>
      <c r="B151" s="405"/>
      <c r="C151" s="609">
        <f>INT($C$40)+3.005</f>
        <v>4.0049999999999999</v>
      </c>
      <c r="D151" s="423" t="s">
        <v>451</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25">
      <c r="A152" s="396"/>
      <c r="B152" s="405"/>
      <c r="C152" s="609">
        <f>INT($C$40)+2</f>
        <v>3</v>
      </c>
      <c r="D152" s="423"/>
      <c r="E152" s="474">
        <v>0</v>
      </c>
      <c r="F152" s="480"/>
      <c r="G152" s="423"/>
      <c r="H152" s="794"/>
      <c r="I152" s="821" t="s">
        <v>974</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25">
      <c r="A153" s="396"/>
      <c r="B153" s="405"/>
      <c r="C153" s="609">
        <f>INT($C$40)+2</f>
        <v>3</v>
      </c>
      <c r="D153" s="423"/>
      <c r="E153" s="474">
        <f>E152+1</f>
        <v>1</v>
      </c>
      <c r="F153" s="480"/>
      <c r="G153" s="423"/>
      <c r="H153" s="795" t="str">
        <f>Sheep!$H$260&amp;" Merino BBB"</f>
        <v>Aut Merino BBB</v>
      </c>
      <c r="I153" s="795" t="s">
        <v>965</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25">
      <c r="A154" s="396"/>
      <c r="B154" s="405"/>
      <c r="C154" s="609">
        <f>INT($C$40)+3</f>
        <v>4</v>
      </c>
      <c r="D154" s="423"/>
      <c r="E154" s="474">
        <f t="shared" ref="E154:E217" si="152">E153+1</f>
        <v>2</v>
      </c>
      <c r="F154" s="480"/>
      <c r="G154" s="423"/>
      <c r="H154" s="797"/>
      <c r="I154" s="822" t="s">
        <v>966</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25">
      <c r="A155" s="396"/>
      <c r="B155" s="405"/>
      <c r="C155" s="609">
        <f>INT($C$40)+3</f>
        <v>4</v>
      </c>
      <c r="D155" s="423"/>
      <c r="E155" s="474">
        <f t="shared" si="152"/>
        <v>3</v>
      </c>
      <c r="F155" s="480"/>
      <c r="G155" s="423"/>
      <c r="H155" s="797"/>
      <c r="I155" s="819" t="s">
        <v>968</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25">
      <c r="A156" s="396"/>
      <c r="B156" s="405"/>
      <c r="C156" s="609">
        <f>INT($C$40)+3</f>
        <v>4</v>
      </c>
      <c r="D156" s="423"/>
      <c r="E156" s="474">
        <f t="shared" si="152"/>
        <v>4</v>
      </c>
      <c r="F156" s="480"/>
      <c r="G156" s="423"/>
      <c r="H156" s="797"/>
      <c r="I156" s="822" t="s">
        <v>967</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25">
      <c r="A157" s="396"/>
      <c r="B157" s="405"/>
      <c r="C157" s="609">
        <f t="shared" ref="C157:C160" si="153">INT($C$40)+3</f>
        <v>4</v>
      </c>
      <c r="D157" s="423"/>
      <c r="E157" s="474">
        <f t="shared" si="152"/>
        <v>5</v>
      </c>
      <c r="F157" s="480"/>
      <c r="G157" s="423"/>
      <c r="H157" s="797"/>
      <c r="I157" s="819" t="s">
        <v>969</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25">
      <c r="A158" s="396"/>
      <c r="B158" s="405"/>
      <c r="C158" s="609">
        <f t="shared" si="153"/>
        <v>4</v>
      </c>
      <c r="D158" s="423"/>
      <c r="E158" s="474">
        <f t="shared" si="152"/>
        <v>6</v>
      </c>
      <c r="F158" s="480"/>
      <c r="G158" s="423"/>
      <c r="H158" s="797"/>
      <c r="I158" s="819" t="s">
        <v>972</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25">
      <c r="A159" s="396"/>
      <c r="B159" s="405"/>
      <c r="C159" s="609">
        <f t="shared" si="153"/>
        <v>4</v>
      </c>
      <c r="D159" s="423"/>
      <c r="E159" s="474">
        <f t="shared" si="152"/>
        <v>7</v>
      </c>
      <c r="F159" s="480"/>
      <c r="G159" s="423"/>
      <c r="H159" s="797"/>
      <c r="I159" s="822" t="s">
        <v>973</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25">
      <c r="A160" s="396"/>
      <c r="B160" s="405"/>
      <c r="C160" s="609">
        <f t="shared" si="153"/>
        <v>4</v>
      </c>
      <c r="D160" s="423"/>
      <c r="E160" s="474">
        <f t="shared" si="152"/>
        <v>8</v>
      </c>
      <c r="F160" s="480"/>
      <c r="G160" s="423"/>
      <c r="H160" s="797"/>
      <c r="I160" s="819" t="s">
        <v>969</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25">
      <c r="A161" s="396"/>
      <c r="B161" s="405"/>
      <c r="C161" s="609">
        <f>INT($C$40)+3</f>
        <v>4</v>
      </c>
      <c r="D161" s="423"/>
      <c r="E161" s="474">
        <f t="shared" si="152"/>
        <v>9</v>
      </c>
      <c r="F161" s="480"/>
      <c r="G161" s="423"/>
      <c r="H161" s="797"/>
      <c r="I161" s="819" t="s">
        <v>970</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25">
      <c r="A162" s="396"/>
      <c r="B162" s="405"/>
      <c r="C162" s="609">
        <f>INT($C$40)+3</f>
        <v>4</v>
      </c>
      <c r="D162" s="423"/>
      <c r="E162" s="474">
        <f t="shared" si="152"/>
        <v>10</v>
      </c>
      <c r="F162" s="480"/>
      <c r="G162" s="423"/>
      <c r="H162" s="797"/>
      <c r="I162" s="819" t="s">
        <v>971</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25">
      <c r="A163" s="396"/>
      <c r="B163" s="405"/>
      <c r="C163" s="609">
        <f t="shared" ref="C163" si="155">INT($C$40)+3</f>
        <v>4</v>
      </c>
      <c r="D163" s="423"/>
      <c r="E163" s="474">
        <f t="shared" si="152"/>
        <v>11</v>
      </c>
      <c r="F163" s="480"/>
      <c r="G163" s="423"/>
      <c r="H163" s="797"/>
      <c r="I163" s="822" t="s">
        <v>977</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25">
      <c r="A164" s="396"/>
      <c r="B164" s="405"/>
      <c r="C164" s="609">
        <f>INT($C$40)+3</f>
        <v>4</v>
      </c>
      <c r="D164" s="423"/>
      <c r="E164" s="474">
        <f t="shared" si="152"/>
        <v>12</v>
      </c>
      <c r="F164" s="480"/>
      <c r="G164" s="423"/>
      <c r="H164" s="797"/>
      <c r="I164" s="819" t="s">
        <v>969</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25">
      <c r="A165" s="396"/>
      <c r="B165" s="405"/>
      <c r="C165" s="609">
        <f>INT($C$40)+3</f>
        <v>4</v>
      </c>
      <c r="D165" s="423"/>
      <c r="E165" s="474">
        <f t="shared" si="152"/>
        <v>13</v>
      </c>
      <c r="F165" s="480"/>
      <c r="G165" s="423"/>
      <c r="H165" s="797"/>
      <c r="I165" s="819" t="s">
        <v>970</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25">
      <c r="A166" s="396"/>
      <c r="B166" s="405"/>
      <c r="C166" s="609">
        <f>INT($C$40)+3</f>
        <v>4</v>
      </c>
      <c r="D166" s="423"/>
      <c r="E166" s="474">
        <f t="shared" si="152"/>
        <v>14</v>
      </c>
      <c r="F166" s="480"/>
      <c r="G166" s="423"/>
      <c r="H166" s="799"/>
      <c r="I166" s="820" t="s">
        <v>971</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25">
      <c r="A167" s="396"/>
      <c r="B167" s="405"/>
      <c r="C167" s="609">
        <f>INT($C$40)+2</f>
        <v>3</v>
      </c>
      <c r="D167" s="423"/>
      <c r="E167" s="474">
        <f t="shared" si="152"/>
        <v>15</v>
      </c>
      <c r="F167" s="480"/>
      <c r="G167" s="423"/>
      <c r="H167" s="795"/>
      <c r="I167" s="795" t="s">
        <v>645</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25">
      <c r="A168" s="396"/>
      <c r="B168" s="405"/>
      <c r="C168" s="609">
        <f>INT($C$40)+3</f>
        <v>4</v>
      </c>
      <c r="D168" s="423"/>
      <c r="E168" s="474">
        <f t="shared" si="152"/>
        <v>16</v>
      </c>
      <c r="F168" s="480"/>
      <c r="G168" s="423"/>
      <c r="H168" s="797"/>
      <c r="I168" s="797" t="s">
        <v>646</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25">
      <c r="A169" s="396"/>
      <c r="B169" s="405"/>
      <c r="C169" s="609">
        <f>INT($C$40)+3</f>
        <v>4</v>
      </c>
      <c r="D169" s="423"/>
      <c r="E169" s="474">
        <f t="shared" si="152"/>
        <v>17</v>
      </c>
      <c r="F169" s="480"/>
      <c r="G169" s="423"/>
      <c r="H169" s="797"/>
      <c r="I169" s="797" t="s">
        <v>647</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25">
      <c r="A170" s="396"/>
      <c r="B170" s="405"/>
      <c r="C170" s="609">
        <f>INT($C$40)+3</f>
        <v>4</v>
      </c>
      <c r="D170" s="423"/>
      <c r="E170" s="474">
        <f t="shared" si="152"/>
        <v>18</v>
      </c>
      <c r="F170" s="480"/>
      <c r="G170" s="423"/>
      <c r="H170" s="801"/>
      <c r="I170" s="801" t="s">
        <v>788</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25">
      <c r="A171" s="396"/>
      <c r="B171" s="405"/>
      <c r="C171" s="609">
        <f>INT($C$40)+2</f>
        <v>3</v>
      </c>
      <c r="D171" s="423"/>
      <c r="E171" s="474">
        <f t="shared" si="152"/>
        <v>19</v>
      </c>
      <c r="F171" s="480"/>
      <c r="G171" s="423"/>
      <c r="H171" s="803"/>
      <c r="I171" s="803" t="s">
        <v>789</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25">
      <c r="A172" s="396"/>
      <c r="B172" s="405"/>
      <c r="C172" s="609">
        <f>INT($C$40)+2</f>
        <v>3</v>
      </c>
      <c r="D172" s="423"/>
      <c r="E172" s="474">
        <f t="shared" si="152"/>
        <v>20</v>
      </c>
      <c r="F172" s="480"/>
      <c r="G172" s="423"/>
      <c r="H172" s="628"/>
      <c r="I172" s="628" t="s">
        <v>790</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25">
      <c r="A173" s="396"/>
      <c r="B173" s="405"/>
      <c r="C173" s="609">
        <f t="shared" ref="C173:C221" si="156">INT($C$40)+3</f>
        <v>4</v>
      </c>
      <c r="D173" s="423"/>
      <c r="E173" s="474">
        <f t="shared" si="152"/>
        <v>21</v>
      </c>
      <c r="F173" s="480"/>
      <c r="G173" s="423"/>
      <c r="H173" s="691"/>
      <c r="I173" s="691" t="s">
        <v>791</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25">
      <c r="A174" s="396"/>
      <c r="B174" s="405"/>
      <c r="C174" s="609">
        <f>INT($C$40)+2</f>
        <v>3</v>
      </c>
      <c r="D174" s="423"/>
      <c r="E174" s="474">
        <f t="shared" si="152"/>
        <v>22</v>
      </c>
      <c r="F174" s="480"/>
      <c r="G174" s="423"/>
      <c r="H174" s="692"/>
      <c r="I174" s="692" t="s">
        <v>792</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25">
      <c r="A175" s="396"/>
      <c r="B175" s="405"/>
      <c r="C175" s="609">
        <f>INT($C$40)+3</f>
        <v>4</v>
      </c>
      <c r="D175" s="423"/>
      <c r="E175" s="474">
        <f t="shared" si="152"/>
        <v>23</v>
      </c>
      <c r="F175" s="480"/>
      <c r="G175" s="423"/>
      <c r="H175" s="499"/>
      <c r="I175" s="499" t="s">
        <v>793</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25">
      <c r="A176" s="396"/>
      <c r="B176" s="405"/>
      <c r="C176" s="609">
        <f>INT($C$40)+2</f>
        <v>3</v>
      </c>
      <c r="D176" s="423"/>
      <c r="E176" s="474">
        <f t="shared" si="152"/>
        <v>24</v>
      </c>
      <c r="F176" s="480"/>
      <c r="G176" s="423"/>
      <c r="H176" s="803"/>
      <c r="I176" s="803" t="s">
        <v>794</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25">
      <c r="A177" s="396"/>
      <c r="B177" s="405"/>
      <c r="C177" s="609">
        <f>INT($C$40)+2</f>
        <v>3</v>
      </c>
      <c r="D177" s="423"/>
      <c r="E177" s="474">
        <f t="shared" si="152"/>
        <v>25</v>
      </c>
      <c r="F177" s="480"/>
      <c r="G177" s="423"/>
      <c r="H177" s="795" t="str">
        <f>Sheep!$H$261&amp;" Merino BBB"</f>
        <v>Win Merino BBB</v>
      </c>
      <c r="I177" s="795" t="s">
        <v>965</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25">
      <c r="A178" s="396"/>
      <c r="B178" s="405"/>
      <c r="C178" s="609">
        <f>INT($C$40)+3</f>
        <v>4</v>
      </c>
      <c r="D178" s="423"/>
      <c r="E178" s="474">
        <f t="shared" si="152"/>
        <v>26</v>
      </c>
      <c r="F178" s="480"/>
      <c r="G178" s="423"/>
      <c r="H178" s="797"/>
      <c r="I178" s="822" t="s">
        <v>966</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25">
      <c r="A179" s="396"/>
      <c r="B179" s="405"/>
      <c r="C179" s="609">
        <f>INT($C$40)+3</f>
        <v>4</v>
      </c>
      <c r="D179" s="423"/>
      <c r="E179" s="474">
        <f t="shared" si="152"/>
        <v>27</v>
      </c>
      <c r="F179" s="480"/>
      <c r="G179" s="423"/>
      <c r="H179" s="797"/>
      <c r="I179" s="819" t="s">
        <v>968</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25">
      <c r="A180" s="396"/>
      <c r="B180" s="405"/>
      <c r="C180" s="609">
        <f t="shared" ref="C180:C183" si="158">INT($C$40)+3</f>
        <v>4</v>
      </c>
      <c r="D180" s="423"/>
      <c r="E180" s="474">
        <f t="shared" si="152"/>
        <v>28</v>
      </c>
      <c r="F180" s="480"/>
      <c r="G180" s="423"/>
      <c r="H180" s="797"/>
      <c r="I180" s="822" t="s">
        <v>967</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25">
      <c r="A181" s="396"/>
      <c r="B181" s="405"/>
      <c r="C181" s="609">
        <f t="shared" si="158"/>
        <v>4</v>
      </c>
      <c r="D181" s="423"/>
      <c r="E181" s="474">
        <f t="shared" si="152"/>
        <v>29</v>
      </c>
      <c r="F181" s="480"/>
      <c r="G181" s="423"/>
      <c r="H181" s="797"/>
      <c r="I181" s="819" t="s">
        <v>969</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25">
      <c r="A182" s="396"/>
      <c r="B182" s="405"/>
      <c r="C182" s="609">
        <f t="shared" si="158"/>
        <v>4</v>
      </c>
      <c r="D182" s="423"/>
      <c r="E182" s="474">
        <f t="shared" si="152"/>
        <v>30</v>
      </c>
      <c r="F182" s="480"/>
      <c r="G182" s="423"/>
      <c r="H182" s="797"/>
      <c r="I182" s="819" t="s">
        <v>972</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25">
      <c r="A183" s="396"/>
      <c r="B183" s="405"/>
      <c r="C183" s="609">
        <f t="shared" si="158"/>
        <v>4</v>
      </c>
      <c r="D183" s="423"/>
      <c r="E183" s="474">
        <f t="shared" si="152"/>
        <v>31</v>
      </c>
      <c r="F183" s="480"/>
      <c r="G183" s="423"/>
      <c r="H183" s="797"/>
      <c r="I183" s="822" t="s">
        <v>973</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25">
      <c r="A184" s="396"/>
      <c r="B184" s="405"/>
      <c r="C184" s="609">
        <f>INT($C$40)+3</f>
        <v>4</v>
      </c>
      <c r="D184" s="423"/>
      <c r="E184" s="474">
        <f t="shared" si="152"/>
        <v>32</v>
      </c>
      <c r="F184" s="480"/>
      <c r="G184" s="423"/>
      <c r="H184" s="797"/>
      <c r="I184" s="819" t="s">
        <v>969</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25">
      <c r="A185" s="396"/>
      <c r="B185" s="405"/>
      <c r="C185" s="609">
        <f>INT($C$40)+3</f>
        <v>4</v>
      </c>
      <c r="D185" s="423"/>
      <c r="E185" s="474">
        <f t="shared" si="152"/>
        <v>33</v>
      </c>
      <c r="F185" s="480"/>
      <c r="G185" s="423"/>
      <c r="H185" s="797"/>
      <c r="I185" s="819" t="s">
        <v>970</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25">
      <c r="A186" s="396"/>
      <c r="B186" s="405"/>
      <c r="C186" s="609">
        <f>INT($C$40)+3</f>
        <v>4</v>
      </c>
      <c r="D186" s="423"/>
      <c r="E186" s="474">
        <f t="shared" si="152"/>
        <v>34</v>
      </c>
      <c r="F186" s="480"/>
      <c r="G186" s="423"/>
      <c r="H186" s="797"/>
      <c r="I186" s="819" t="s">
        <v>971</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25">
      <c r="A187" s="396"/>
      <c r="B187" s="405"/>
      <c r="C187" s="609">
        <f t="shared" ref="C187" si="160">INT($C$40)+3</f>
        <v>4</v>
      </c>
      <c r="D187" s="423"/>
      <c r="E187" s="474">
        <f t="shared" si="152"/>
        <v>35</v>
      </c>
      <c r="F187" s="480"/>
      <c r="G187" s="423"/>
      <c r="H187" s="797"/>
      <c r="I187" s="822" t="s">
        <v>977</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25">
      <c r="A188" s="396"/>
      <c r="B188" s="405"/>
      <c r="C188" s="609">
        <f>INT($C$40)+3</f>
        <v>4</v>
      </c>
      <c r="D188" s="423"/>
      <c r="E188" s="474">
        <f t="shared" si="152"/>
        <v>36</v>
      </c>
      <c r="F188" s="480"/>
      <c r="G188" s="423"/>
      <c r="H188" s="797"/>
      <c r="I188" s="819" t="s">
        <v>969</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25">
      <c r="A189" s="396"/>
      <c r="B189" s="405"/>
      <c r="C189" s="609">
        <f>INT($C$40)+3</f>
        <v>4</v>
      </c>
      <c r="D189" s="423"/>
      <c r="E189" s="474">
        <f t="shared" si="152"/>
        <v>37</v>
      </c>
      <c r="F189" s="480"/>
      <c r="G189" s="423"/>
      <c r="H189" s="797"/>
      <c r="I189" s="819" t="s">
        <v>970</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25">
      <c r="A190" s="396"/>
      <c r="B190" s="405"/>
      <c r="C190" s="609">
        <f>INT($C$40)+3</f>
        <v>4</v>
      </c>
      <c r="D190" s="423"/>
      <c r="E190" s="474">
        <f t="shared" si="152"/>
        <v>38</v>
      </c>
      <c r="F190" s="480"/>
      <c r="G190" s="423"/>
      <c r="H190" s="799"/>
      <c r="I190" s="820" t="s">
        <v>971</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25">
      <c r="A191" s="396"/>
      <c r="B191" s="405"/>
      <c r="C191" s="609">
        <f>INT($C$40)+2</f>
        <v>3</v>
      </c>
      <c r="D191" s="423"/>
      <c r="E191" s="474">
        <f t="shared" si="152"/>
        <v>39</v>
      </c>
      <c r="F191" s="480"/>
      <c r="G191" s="423"/>
      <c r="H191" s="795"/>
      <c r="I191" s="795" t="s">
        <v>645</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25">
      <c r="A192" s="396"/>
      <c r="B192" s="405"/>
      <c r="C192" s="609">
        <f t="shared" si="156"/>
        <v>4</v>
      </c>
      <c r="D192" s="423"/>
      <c r="E192" s="474">
        <f t="shared" si="152"/>
        <v>40</v>
      </c>
      <c r="F192" s="480"/>
      <c r="G192" s="423"/>
      <c r="H192" s="797"/>
      <c r="I192" s="797" t="s">
        <v>646</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25">
      <c r="A193" s="396"/>
      <c r="B193" s="405"/>
      <c r="C193" s="609">
        <f t="shared" si="156"/>
        <v>4</v>
      </c>
      <c r="D193" s="423"/>
      <c r="E193" s="474">
        <f t="shared" si="152"/>
        <v>41</v>
      </c>
      <c r="F193" s="480"/>
      <c r="G193" s="423"/>
      <c r="H193" s="797"/>
      <c r="I193" s="797" t="s">
        <v>647</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25">
      <c r="A194" s="396"/>
      <c r="B194" s="405"/>
      <c r="C194" s="609">
        <f t="shared" si="156"/>
        <v>4</v>
      </c>
      <c r="D194" s="423"/>
      <c r="E194" s="474">
        <f t="shared" si="152"/>
        <v>42</v>
      </c>
      <c r="F194" s="480"/>
      <c r="G194" s="423"/>
      <c r="H194" s="801"/>
      <c r="I194" s="801" t="s">
        <v>788</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25">
      <c r="A195" s="396"/>
      <c r="B195" s="405"/>
      <c r="C195" s="609">
        <f>INT($C$40)+3</f>
        <v>4</v>
      </c>
      <c r="D195" s="423"/>
      <c r="E195" s="474">
        <f t="shared" si="152"/>
        <v>43</v>
      </c>
      <c r="F195" s="480"/>
      <c r="G195" s="423"/>
      <c r="H195" s="803"/>
      <c r="I195" s="803" t="s">
        <v>789</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25">
      <c r="A196" s="396"/>
      <c r="B196" s="405"/>
      <c r="C196" s="609">
        <f>INT($C$40)+2</f>
        <v>3</v>
      </c>
      <c r="D196" s="423"/>
      <c r="E196" s="474">
        <f t="shared" si="152"/>
        <v>44</v>
      </c>
      <c r="F196" s="480"/>
      <c r="G196" s="423"/>
      <c r="H196" s="628"/>
      <c r="I196" s="628" t="s">
        <v>790</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25">
      <c r="A197" s="396"/>
      <c r="B197" s="405"/>
      <c r="C197" s="609">
        <f t="shared" si="156"/>
        <v>4</v>
      </c>
      <c r="D197" s="423"/>
      <c r="E197" s="474">
        <f t="shared" si="152"/>
        <v>45</v>
      </c>
      <c r="F197" s="480"/>
      <c r="G197" s="423"/>
      <c r="H197" s="691"/>
      <c r="I197" s="691" t="s">
        <v>791</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25">
      <c r="A198" s="396"/>
      <c r="B198" s="405"/>
      <c r="C198" s="609">
        <f>INT($C$40)+2</f>
        <v>3</v>
      </c>
      <c r="D198" s="423"/>
      <c r="E198" s="474">
        <f t="shared" si="152"/>
        <v>46</v>
      </c>
      <c r="F198" s="480"/>
      <c r="G198" s="423"/>
      <c r="H198" s="692"/>
      <c r="I198" s="692" t="s">
        <v>792</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25">
      <c r="A199" s="396"/>
      <c r="B199" s="405"/>
      <c r="C199" s="609">
        <f>INT($C$40)+3</f>
        <v>4</v>
      </c>
      <c r="D199" s="423"/>
      <c r="E199" s="474">
        <f t="shared" si="152"/>
        <v>47</v>
      </c>
      <c r="F199" s="480"/>
      <c r="G199" s="423"/>
      <c r="H199" s="499"/>
      <c r="I199" s="499" t="s">
        <v>793</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25">
      <c r="A200" s="396"/>
      <c r="B200" s="405"/>
      <c r="C200" s="609">
        <f>INT($C$40)+3</f>
        <v>4</v>
      </c>
      <c r="D200" s="423"/>
      <c r="E200" s="474">
        <f t="shared" si="152"/>
        <v>48</v>
      </c>
      <c r="F200" s="480"/>
      <c r="G200" s="423"/>
      <c r="H200" s="803"/>
      <c r="I200" s="803" t="s">
        <v>794</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25">
      <c r="A201" s="396"/>
      <c r="B201" s="405"/>
      <c r="C201" s="609">
        <f>INT($C$40)+2</f>
        <v>3</v>
      </c>
      <c r="D201" s="423"/>
      <c r="E201" s="474">
        <f t="shared" si="152"/>
        <v>49</v>
      </c>
      <c r="F201" s="480"/>
      <c r="G201" s="423"/>
      <c r="H201" s="795" t="str">
        <f>Sheep!$H$262&amp;" Merino BBB"</f>
        <v>Spr Merino BBB</v>
      </c>
      <c r="I201" s="795" t="s">
        <v>965</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25">
      <c r="A202" s="396"/>
      <c r="B202" s="405"/>
      <c r="C202" s="609">
        <f>INT($C$40)+3</f>
        <v>4</v>
      </c>
      <c r="D202" s="423"/>
      <c r="E202" s="474">
        <f t="shared" si="152"/>
        <v>50</v>
      </c>
      <c r="F202" s="480"/>
      <c r="G202" s="423"/>
      <c r="H202" s="797"/>
      <c r="I202" s="822" t="s">
        <v>966</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25">
      <c r="A203" s="396"/>
      <c r="B203" s="405"/>
      <c r="C203" s="609">
        <f>INT($C$40)+3</f>
        <v>4</v>
      </c>
      <c r="D203" s="423"/>
      <c r="E203" s="474">
        <f t="shared" si="152"/>
        <v>51</v>
      </c>
      <c r="F203" s="480"/>
      <c r="G203" s="423"/>
      <c r="H203" s="797"/>
      <c r="I203" s="819" t="s">
        <v>968</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25">
      <c r="A204" s="396"/>
      <c r="B204" s="405"/>
      <c r="C204" s="609">
        <f t="shared" ref="C204:C207" si="161">INT($C$40)+3</f>
        <v>4</v>
      </c>
      <c r="D204" s="423"/>
      <c r="E204" s="474">
        <f t="shared" si="152"/>
        <v>52</v>
      </c>
      <c r="F204" s="480"/>
      <c r="G204" s="423"/>
      <c r="H204" s="797"/>
      <c r="I204" s="822" t="s">
        <v>967</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25">
      <c r="A205" s="396"/>
      <c r="B205" s="405"/>
      <c r="C205" s="609">
        <f t="shared" si="161"/>
        <v>4</v>
      </c>
      <c r="D205" s="423"/>
      <c r="E205" s="474">
        <f t="shared" si="152"/>
        <v>53</v>
      </c>
      <c r="F205" s="480"/>
      <c r="G205" s="423"/>
      <c r="H205" s="797"/>
      <c r="I205" s="819" t="s">
        <v>969</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25">
      <c r="A206" s="396"/>
      <c r="B206" s="405"/>
      <c r="C206" s="609">
        <f t="shared" si="161"/>
        <v>4</v>
      </c>
      <c r="D206" s="423"/>
      <c r="E206" s="474">
        <f t="shared" si="152"/>
        <v>54</v>
      </c>
      <c r="F206" s="480"/>
      <c r="G206" s="423"/>
      <c r="H206" s="797"/>
      <c r="I206" s="819" t="s">
        <v>972</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25">
      <c r="A207" s="396"/>
      <c r="B207" s="405"/>
      <c r="C207" s="609">
        <f t="shared" si="161"/>
        <v>4</v>
      </c>
      <c r="D207" s="423"/>
      <c r="E207" s="474">
        <f t="shared" si="152"/>
        <v>55</v>
      </c>
      <c r="F207" s="480"/>
      <c r="G207" s="423"/>
      <c r="H207" s="797"/>
      <c r="I207" s="822" t="s">
        <v>973</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25">
      <c r="A208" s="396"/>
      <c r="B208" s="405"/>
      <c r="C208" s="609">
        <f>INT($C$40)+3</f>
        <v>4</v>
      </c>
      <c r="D208" s="423"/>
      <c r="E208" s="474">
        <f t="shared" si="152"/>
        <v>56</v>
      </c>
      <c r="F208" s="480"/>
      <c r="G208" s="423"/>
      <c r="H208" s="797"/>
      <c r="I208" s="819" t="s">
        <v>969</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25">
      <c r="A209" s="396"/>
      <c r="B209" s="405"/>
      <c r="C209" s="609">
        <f>INT($C$40)+3</f>
        <v>4</v>
      </c>
      <c r="D209" s="423"/>
      <c r="E209" s="474">
        <f t="shared" si="152"/>
        <v>57</v>
      </c>
      <c r="F209" s="480"/>
      <c r="G209" s="423"/>
      <c r="H209" s="797"/>
      <c r="I209" s="819" t="s">
        <v>970</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25">
      <c r="A210" s="396"/>
      <c r="B210" s="405"/>
      <c r="C210" s="609">
        <f>INT($C$40)+3</f>
        <v>4</v>
      </c>
      <c r="D210" s="423"/>
      <c r="E210" s="474">
        <f t="shared" si="152"/>
        <v>58</v>
      </c>
      <c r="F210" s="480"/>
      <c r="G210" s="423"/>
      <c r="H210" s="797"/>
      <c r="I210" s="819" t="s">
        <v>971</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25">
      <c r="A211" s="396"/>
      <c r="B211" s="405"/>
      <c r="C211" s="609">
        <f t="shared" ref="C211" si="162">INT($C$40)+3</f>
        <v>4</v>
      </c>
      <c r="D211" s="423"/>
      <c r="E211" s="474">
        <f t="shared" si="152"/>
        <v>59</v>
      </c>
      <c r="F211" s="480"/>
      <c r="G211" s="423"/>
      <c r="H211" s="797"/>
      <c r="I211" s="822" t="s">
        <v>977</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25">
      <c r="A212" s="396"/>
      <c r="B212" s="405"/>
      <c r="C212" s="609">
        <f>INT($C$40)+3</f>
        <v>4</v>
      </c>
      <c r="D212" s="423"/>
      <c r="E212" s="474">
        <f t="shared" si="152"/>
        <v>60</v>
      </c>
      <c r="F212" s="480"/>
      <c r="G212" s="423"/>
      <c r="H212" s="797"/>
      <c r="I212" s="819" t="s">
        <v>969</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25">
      <c r="A213" s="396"/>
      <c r="B213" s="405"/>
      <c r="C213" s="609">
        <f>INT($C$40)+3</f>
        <v>4</v>
      </c>
      <c r="D213" s="423"/>
      <c r="E213" s="474">
        <f t="shared" si="152"/>
        <v>61</v>
      </c>
      <c r="F213" s="480"/>
      <c r="G213" s="423"/>
      <c r="H213" s="797"/>
      <c r="I213" s="819" t="s">
        <v>970</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25">
      <c r="A214" s="396"/>
      <c r="B214" s="405"/>
      <c r="C214" s="609">
        <f>INT($C$40)+3</f>
        <v>4</v>
      </c>
      <c r="D214" s="423"/>
      <c r="E214" s="474">
        <f t="shared" si="152"/>
        <v>62</v>
      </c>
      <c r="F214" s="480"/>
      <c r="G214" s="423"/>
      <c r="H214" s="799"/>
      <c r="I214" s="820" t="s">
        <v>971</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25">
      <c r="A215" s="396"/>
      <c r="B215" s="405"/>
      <c r="C215" s="609">
        <f>INT($C$40)+2</f>
        <v>3</v>
      </c>
      <c r="D215" s="423"/>
      <c r="E215" s="474">
        <f t="shared" si="152"/>
        <v>63</v>
      </c>
      <c r="F215" s="480"/>
      <c r="G215" s="423"/>
      <c r="H215" s="795"/>
      <c r="I215" s="795" t="s">
        <v>645</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25">
      <c r="A216" s="396"/>
      <c r="B216" s="405"/>
      <c r="C216" s="609">
        <f t="shared" si="156"/>
        <v>4</v>
      </c>
      <c r="D216" s="423"/>
      <c r="E216" s="474">
        <f t="shared" si="152"/>
        <v>64</v>
      </c>
      <c r="F216" s="480"/>
      <c r="G216" s="423"/>
      <c r="H216" s="797"/>
      <c r="I216" s="797" t="s">
        <v>646</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25">
      <c r="A217" s="396"/>
      <c r="B217" s="405"/>
      <c r="C217" s="609">
        <f t="shared" si="156"/>
        <v>4</v>
      </c>
      <c r="D217" s="423"/>
      <c r="E217" s="474">
        <f t="shared" si="152"/>
        <v>65</v>
      </c>
      <c r="F217" s="480"/>
      <c r="G217" s="423"/>
      <c r="H217" s="797"/>
      <c r="I217" s="797" t="s">
        <v>647</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25">
      <c r="A218" s="396"/>
      <c r="B218" s="405"/>
      <c r="C218" s="609">
        <f t="shared" si="156"/>
        <v>4</v>
      </c>
      <c r="D218" s="423"/>
      <c r="E218" s="474">
        <f t="shared" ref="E218:E281" si="163">E217+1</f>
        <v>66</v>
      </c>
      <c r="F218" s="480"/>
      <c r="G218" s="423"/>
      <c r="H218" s="801"/>
      <c r="I218" s="801" t="s">
        <v>788</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25">
      <c r="A219" s="396"/>
      <c r="B219" s="405"/>
      <c r="C219" s="609">
        <f>INT($C$40)+3</f>
        <v>4</v>
      </c>
      <c r="D219" s="423"/>
      <c r="E219" s="474">
        <f t="shared" si="163"/>
        <v>67</v>
      </c>
      <c r="F219" s="480"/>
      <c r="G219" s="423"/>
      <c r="H219" s="803"/>
      <c r="I219" s="803" t="s">
        <v>789</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25">
      <c r="A220" s="396"/>
      <c r="B220" s="405"/>
      <c r="C220" s="609">
        <f>INT($C$40)+2</f>
        <v>3</v>
      </c>
      <c r="D220" s="423"/>
      <c r="E220" s="474">
        <f t="shared" si="163"/>
        <v>68</v>
      </c>
      <c r="F220" s="480"/>
      <c r="G220" s="423"/>
      <c r="H220" s="628"/>
      <c r="I220" s="628" t="s">
        <v>790</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25">
      <c r="A221" s="396"/>
      <c r="B221" s="405"/>
      <c r="C221" s="609">
        <f t="shared" si="156"/>
        <v>4</v>
      </c>
      <c r="D221" s="423"/>
      <c r="E221" s="474">
        <f t="shared" si="163"/>
        <v>69</v>
      </c>
      <c r="F221" s="480"/>
      <c r="G221" s="423"/>
      <c r="H221" s="691"/>
      <c r="I221" s="691" t="s">
        <v>791</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25">
      <c r="A222" s="396"/>
      <c r="B222" s="405"/>
      <c r="C222" s="609">
        <f>INT($C$40)+2</f>
        <v>3</v>
      </c>
      <c r="D222" s="423"/>
      <c r="E222" s="474">
        <f t="shared" si="163"/>
        <v>70</v>
      </c>
      <c r="F222" s="480"/>
      <c r="G222" s="423"/>
      <c r="H222" s="692"/>
      <c r="I222" s="692" t="s">
        <v>792</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25">
      <c r="A223" s="396"/>
      <c r="B223" s="405"/>
      <c r="C223" s="609">
        <f>INT($C$40)+3</f>
        <v>4</v>
      </c>
      <c r="D223" s="423"/>
      <c r="E223" s="474">
        <f t="shared" si="163"/>
        <v>71</v>
      </c>
      <c r="F223" s="480"/>
      <c r="G223" s="423"/>
      <c r="H223" s="499"/>
      <c r="I223" s="499" t="s">
        <v>793</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25">
      <c r="A224" s="396"/>
      <c r="B224" s="405"/>
      <c r="C224" s="609">
        <f>INT($C$40)+3</f>
        <v>4</v>
      </c>
      <c r="D224" s="423"/>
      <c r="E224" s="474">
        <f t="shared" si="163"/>
        <v>72</v>
      </c>
      <c r="F224" s="480"/>
      <c r="G224" s="423"/>
      <c r="H224" s="803"/>
      <c r="I224" s="803" t="s">
        <v>794</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25">
      <c r="A225" s="396"/>
      <c r="B225" s="405"/>
      <c r="C225" s="609">
        <f>INT($C$40)+2</f>
        <v>3</v>
      </c>
      <c r="D225" s="423"/>
      <c r="E225" s="474">
        <f t="shared" si="163"/>
        <v>73</v>
      </c>
      <c r="F225" s="480"/>
      <c r="G225" s="423"/>
      <c r="H225" s="795" t="str">
        <f>Sheep!$H$260&amp;" Merino BBT"</f>
        <v>Aut Merino BBT</v>
      </c>
      <c r="I225" s="795" t="s">
        <v>965</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25">
      <c r="A226" s="396"/>
      <c r="B226" s="405"/>
      <c r="C226" s="609">
        <f>INT($C$40)+3</f>
        <v>4</v>
      </c>
      <c r="D226" s="423"/>
      <c r="E226" s="474">
        <f t="shared" si="163"/>
        <v>74</v>
      </c>
      <c r="F226" s="480"/>
      <c r="G226" s="423"/>
      <c r="H226" s="797"/>
      <c r="I226" s="822" t="s">
        <v>966</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25">
      <c r="A227" s="396"/>
      <c r="B227" s="405"/>
      <c r="C227" s="609">
        <f>INT($C$40)+3</f>
        <v>4</v>
      </c>
      <c r="D227" s="423"/>
      <c r="E227" s="474">
        <f t="shared" si="163"/>
        <v>75</v>
      </c>
      <c r="F227" s="480"/>
      <c r="G227" s="423"/>
      <c r="H227" s="797"/>
      <c r="I227" s="819" t="s">
        <v>968</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25">
      <c r="A228" s="396"/>
      <c r="B228" s="405"/>
      <c r="C228" s="609">
        <f t="shared" ref="C228:C231" si="165">INT($C$40)+3</f>
        <v>4</v>
      </c>
      <c r="D228" s="423"/>
      <c r="E228" s="474">
        <f t="shared" si="163"/>
        <v>76</v>
      </c>
      <c r="F228" s="480"/>
      <c r="G228" s="423"/>
      <c r="H228" s="797"/>
      <c r="I228" s="822" t="s">
        <v>967</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25">
      <c r="A229" s="396"/>
      <c r="B229" s="405"/>
      <c r="C229" s="609">
        <f t="shared" si="165"/>
        <v>4</v>
      </c>
      <c r="D229" s="423"/>
      <c r="E229" s="474">
        <f t="shared" si="163"/>
        <v>77</v>
      </c>
      <c r="F229" s="480"/>
      <c r="G229" s="423"/>
      <c r="H229" s="797"/>
      <c r="I229" s="819" t="s">
        <v>969</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25">
      <c r="A230" s="396"/>
      <c r="B230" s="405"/>
      <c r="C230" s="609">
        <f t="shared" si="165"/>
        <v>4</v>
      </c>
      <c r="D230" s="423"/>
      <c r="E230" s="474">
        <f t="shared" si="163"/>
        <v>78</v>
      </c>
      <c r="F230" s="480"/>
      <c r="G230" s="423"/>
      <c r="H230" s="797"/>
      <c r="I230" s="819" t="s">
        <v>972</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25">
      <c r="A231" s="396"/>
      <c r="B231" s="405"/>
      <c r="C231" s="609">
        <f t="shared" si="165"/>
        <v>4</v>
      </c>
      <c r="D231" s="423"/>
      <c r="E231" s="474">
        <f t="shared" si="163"/>
        <v>79</v>
      </c>
      <c r="F231" s="480"/>
      <c r="G231" s="423"/>
      <c r="H231" s="797"/>
      <c r="I231" s="822" t="s">
        <v>973</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25">
      <c r="A232" s="396"/>
      <c r="B232" s="405"/>
      <c r="C232" s="609">
        <f>INT($C$40)+3</f>
        <v>4</v>
      </c>
      <c r="D232" s="423"/>
      <c r="E232" s="474">
        <f t="shared" si="163"/>
        <v>80</v>
      </c>
      <c r="F232" s="480"/>
      <c r="G232" s="423"/>
      <c r="H232" s="797"/>
      <c r="I232" s="819" t="s">
        <v>969</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25">
      <c r="A233" s="396"/>
      <c r="B233" s="405"/>
      <c r="C233" s="609">
        <f>INT($C$40)+3</f>
        <v>4</v>
      </c>
      <c r="D233" s="423"/>
      <c r="E233" s="474">
        <f t="shared" si="163"/>
        <v>81</v>
      </c>
      <c r="F233" s="480"/>
      <c r="G233" s="423"/>
      <c r="H233" s="797"/>
      <c r="I233" s="819" t="s">
        <v>970</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25">
      <c r="A234" s="396"/>
      <c r="B234" s="405"/>
      <c r="C234" s="609">
        <f>INT($C$40)+3</f>
        <v>4</v>
      </c>
      <c r="D234" s="423"/>
      <c r="E234" s="474">
        <f t="shared" si="163"/>
        <v>82</v>
      </c>
      <c r="F234" s="480"/>
      <c r="G234" s="423"/>
      <c r="H234" s="797"/>
      <c r="I234" s="819" t="s">
        <v>971</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25">
      <c r="A235" s="396"/>
      <c r="B235" s="405"/>
      <c r="C235" s="609">
        <f t="shared" ref="C235" si="166">INT($C$40)+3</f>
        <v>4</v>
      </c>
      <c r="D235" s="423"/>
      <c r="E235" s="474">
        <f t="shared" si="163"/>
        <v>83</v>
      </c>
      <c r="F235" s="480"/>
      <c r="G235" s="423"/>
      <c r="H235" s="797"/>
      <c r="I235" s="822" t="s">
        <v>977</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25">
      <c r="A236" s="396"/>
      <c r="B236" s="405"/>
      <c r="C236" s="609">
        <f>INT($C$40)+3</f>
        <v>4</v>
      </c>
      <c r="D236" s="423"/>
      <c r="E236" s="474">
        <f t="shared" si="163"/>
        <v>84</v>
      </c>
      <c r="F236" s="480"/>
      <c r="G236" s="423"/>
      <c r="H236" s="797"/>
      <c r="I236" s="819" t="s">
        <v>969</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25">
      <c r="A237" s="396"/>
      <c r="B237" s="405"/>
      <c r="C237" s="609">
        <f>INT($C$40)+3</f>
        <v>4</v>
      </c>
      <c r="D237" s="423"/>
      <c r="E237" s="474">
        <f t="shared" si="163"/>
        <v>85</v>
      </c>
      <c r="F237" s="480"/>
      <c r="G237" s="423"/>
      <c r="H237" s="797"/>
      <c r="I237" s="819" t="s">
        <v>970</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25">
      <c r="A238" s="396"/>
      <c r="B238" s="405"/>
      <c r="C238" s="609">
        <f>INT($C$40)+3</f>
        <v>4</v>
      </c>
      <c r="D238" s="423"/>
      <c r="E238" s="474">
        <f t="shared" si="163"/>
        <v>86</v>
      </c>
      <c r="F238" s="480"/>
      <c r="G238" s="423"/>
      <c r="H238" s="799"/>
      <c r="I238" s="820" t="s">
        <v>971</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25">
      <c r="A239" s="396"/>
      <c r="B239" s="405"/>
      <c r="C239" s="609">
        <f>INT($C$40)+2</f>
        <v>3</v>
      </c>
      <c r="D239" s="423"/>
      <c r="E239" s="474">
        <f t="shared" si="163"/>
        <v>87</v>
      </c>
      <c r="F239" s="480"/>
      <c r="G239" s="423"/>
      <c r="H239" s="795"/>
      <c r="I239" s="795" t="s">
        <v>645</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25">
      <c r="A240" s="396"/>
      <c r="B240" s="405"/>
      <c r="C240" s="609">
        <f>INT($C$40)+3</f>
        <v>4</v>
      </c>
      <c r="D240" s="423"/>
      <c r="E240" s="474">
        <f t="shared" si="163"/>
        <v>88</v>
      </c>
      <c r="F240" s="480"/>
      <c r="G240" s="423"/>
      <c r="H240" s="797"/>
      <c r="I240" s="797" t="s">
        <v>646</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25">
      <c r="A241" s="396"/>
      <c r="B241" s="405"/>
      <c r="C241" s="609">
        <f>INT($C$40)+3</f>
        <v>4</v>
      </c>
      <c r="D241" s="423"/>
      <c r="E241" s="474">
        <f t="shared" si="163"/>
        <v>89</v>
      </c>
      <c r="F241" s="480"/>
      <c r="G241" s="423"/>
      <c r="H241" s="797"/>
      <c r="I241" s="797" t="s">
        <v>647</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25">
      <c r="A242" s="396"/>
      <c r="B242" s="405"/>
      <c r="C242" s="609">
        <f>INT($C$40)+3</f>
        <v>4</v>
      </c>
      <c r="D242" s="423"/>
      <c r="E242" s="474">
        <f t="shared" si="163"/>
        <v>90</v>
      </c>
      <c r="F242" s="480"/>
      <c r="G242" s="423"/>
      <c r="H242" s="801"/>
      <c r="I242" s="801" t="s">
        <v>788</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25">
      <c r="A243" s="396"/>
      <c r="B243" s="405"/>
      <c r="C243" s="609">
        <f>INT($C$40)+2</f>
        <v>3</v>
      </c>
      <c r="D243" s="423"/>
      <c r="E243" s="474">
        <f t="shared" si="163"/>
        <v>91</v>
      </c>
      <c r="F243" s="480"/>
      <c r="G243" s="423"/>
      <c r="H243" s="803"/>
      <c r="I243" s="803" t="s">
        <v>789</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25">
      <c r="A244" s="396"/>
      <c r="B244" s="405"/>
      <c r="C244" s="609">
        <f>INT($C$40)+2</f>
        <v>3</v>
      </c>
      <c r="D244" s="423"/>
      <c r="E244" s="474">
        <f t="shared" si="163"/>
        <v>92</v>
      </c>
      <c r="F244" s="480"/>
      <c r="G244" s="423"/>
      <c r="H244" s="628"/>
      <c r="I244" s="628" t="s">
        <v>790</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25">
      <c r="A245" s="396"/>
      <c r="B245" s="405"/>
      <c r="C245" s="609">
        <f t="shared" ref="C245:C293" si="167">INT($C$40)+3</f>
        <v>4</v>
      </c>
      <c r="D245" s="423"/>
      <c r="E245" s="474">
        <f t="shared" si="163"/>
        <v>93</v>
      </c>
      <c r="F245" s="480"/>
      <c r="G245" s="423"/>
      <c r="H245" s="691"/>
      <c r="I245" s="691" t="s">
        <v>791</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25">
      <c r="A246" s="396"/>
      <c r="B246" s="405"/>
      <c r="C246" s="609">
        <f>INT($C$40)+2</f>
        <v>3</v>
      </c>
      <c r="D246" s="423"/>
      <c r="E246" s="474">
        <f t="shared" si="163"/>
        <v>94</v>
      </c>
      <c r="F246" s="480"/>
      <c r="G246" s="423"/>
      <c r="H246" s="692"/>
      <c r="I246" s="692" t="s">
        <v>792</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25">
      <c r="A247" s="396"/>
      <c r="B247" s="405"/>
      <c r="C247" s="609">
        <f>INT($C$40)+3</f>
        <v>4</v>
      </c>
      <c r="D247" s="423"/>
      <c r="E247" s="474">
        <f t="shared" si="163"/>
        <v>95</v>
      </c>
      <c r="F247" s="480"/>
      <c r="G247" s="423"/>
      <c r="H247" s="499"/>
      <c r="I247" s="499" t="s">
        <v>793</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25">
      <c r="A248" s="396"/>
      <c r="B248" s="405"/>
      <c r="C248" s="609">
        <f>INT($C$40)+2</f>
        <v>3</v>
      </c>
      <c r="D248" s="423"/>
      <c r="E248" s="474">
        <f t="shared" si="163"/>
        <v>96</v>
      </c>
      <c r="F248" s="480"/>
      <c r="G248" s="423"/>
      <c r="H248" s="803"/>
      <c r="I248" s="803" t="s">
        <v>794</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25">
      <c r="A249" s="396"/>
      <c r="B249" s="405"/>
      <c r="C249" s="609">
        <f>INT($C$40)+2</f>
        <v>3</v>
      </c>
      <c r="D249" s="423"/>
      <c r="E249" s="474">
        <f t="shared" si="163"/>
        <v>97</v>
      </c>
      <c r="F249" s="480"/>
      <c r="G249" s="423"/>
      <c r="H249" s="795" t="str">
        <f>Sheep!$H$261&amp;" Merino BBT"</f>
        <v>Win Merino BBT</v>
      </c>
      <c r="I249" s="795" t="s">
        <v>965</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25">
      <c r="A250" s="396"/>
      <c r="B250" s="405"/>
      <c r="C250" s="609">
        <f>INT($C$40)+3</f>
        <v>4</v>
      </c>
      <c r="D250" s="423"/>
      <c r="E250" s="474">
        <f t="shared" si="163"/>
        <v>98</v>
      </c>
      <c r="F250" s="480"/>
      <c r="G250" s="423"/>
      <c r="H250" s="797"/>
      <c r="I250" s="822" t="s">
        <v>966</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25">
      <c r="A251" s="396"/>
      <c r="B251" s="405"/>
      <c r="C251" s="609">
        <f>INT($C$40)+3</f>
        <v>4</v>
      </c>
      <c r="D251" s="423"/>
      <c r="E251" s="474">
        <f t="shared" si="163"/>
        <v>99</v>
      </c>
      <c r="F251" s="480"/>
      <c r="G251" s="423"/>
      <c r="H251" s="797"/>
      <c r="I251" s="819" t="s">
        <v>968</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25">
      <c r="A252" s="396"/>
      <c r="B252" s="405"/>
      <c r="C252" s="609">
        <f t="shared" ref="C252:C255" si="168">INT($C$40)+3</f>
        <v>4</v>
      </c>
      <c r="D252" s="423"/>
      <c r="E252" s="474">
        <f t="shared" si="163"/>
        <v>100</v>
      </c>
      <c r="F252" s="480"/>
      <c r="G252" s="423"/>
      <c r="H252" s="797"/>
      <c r="I252" s="822" t="s">
        <v>967</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25">
      <c r="A253" s="396"/>
      <c r="B253" s="405"/>
      <c r="C253" s="609">
        <f t="shared" si="168"/>
        <v>4</v>
      </c>
      <c r="D253" s="423"/>
      <c r="E253" s="474">
        <f t="shared" si="163"/>
        <v>101</v>
      </c>
      <c r="F253" s="480"/>
      <c r="G253" s="423"/>
      <c r="H253" s="797"/>
      <c r="I253" s="819" t="s">
        <v>969</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25">
      <c r="A254" s="396"/>
      <c r="B254" s="405"/>
      <c r="C254" s="609">
        <f t="shared" si="168"/>
        <v>4</v>
      </c>
      <c r="D254" s="423"/>
      <c r="E254" s="474">
        <f t="shared" si="163"/>
        <v>102</v>
      </c>
      <c r="F254" s="480"/>
      <c r="G254" s="423"/>
      <c r="H254" s="797"/>
      <c r="I254" s="819" t="s">
        <v>972</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25">
      <c r="A255" s="396"/>
      <c r="B255" s="405"/>
      <c r="C255" s="609">
        <f t="shared" si="168"/>
        <v>4</v>
      </c>
      <c r="D255" s="423"/>
      <c r="E255" s="474">
        <f t="shared" si="163"/>
        <v>103</v>
      </c>
      <c r="F255" s="480"/>
      <c r="G255" s="423"/>
      <c r="H255" s="797"/>
      <c r="I255" s="822" t="s">
        <v>973</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25">
      <c r="A256" s="396"/>
      <c r="B256" s="405"/>
      <c r="C256" s="609">
        <f>INT($C$40)+3</f>
        <v>4</v>
      </c>
      <c r="D256" s="423"/>
      <c r="E256" s="474">
        <f t="shared" si="163"/>
        <v>104</v>
      </c>
      <c r="F256" s="480"/>
      <c r="G256" s="423"/>
      <c r="H256" s="797"/>
      <c r="I256" s="819" t="s">
        <v>969</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25">
      <c r="A257" s="396"/>
      <c r="B257" s="405"/>
      <c r="C257" s="609">
        <f>INT($C$40)+3</f>
        <v>4</v>
      </c>
      <c r="D257" s="423"/>
      <c r="E257" s="474">
        <f t="shared" si="163"/>
        <v>105</v>
      </c>
      <c r="F257" s="480"/>
      <c r="G257" s="423"/>
      <c r="H257" s="797"/>
      <c r="I257" s="819" t="s">
        <v>970</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25">
      <c r="A258" s="396"/>
      <c r="B258" s="405"/>
      <c r="C258" s="609">
        <f>INT($C$40)+3</f>
        <v>4</v>
      </c>
      <c r="D258" s="423"/>
      <c r="E258" s="474">
        <f t="shared" si="163"/>
        <v>106</v>
      </c>
      <c r="F258" s="480"/>
      <c r="G258" s="423"/>
      <c r="H258" s="797"/>
      <c r="I258" s="819" t="s">
        <v>971</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25">
      <c r="A259" s="396"/>
      <c r="B259" s="405"/>
      <c r="C259" s="609">
        <f t="shared" ref="C259" si="170">INT($C$40)+3</f>
        <v>4</v>
      </c>
      <c r="D259" s="423"/>
      <c r="E259" s="474">
        <f t="shared" si="163"/>
        <v>107</v>
      </c>
      <c r="F259" s="480"/>
      <c r="G259" s="423"/>
      <c r="H259" s="797"/>
      <c r="I259" s="822" t="s">
        <v>977</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25">
      <c r="A260" s="396"/>
      <c r="B260" s="405"/>
      <c r="C260" s="609">
        <f>INT($C$40)+3</f>
        <v>4</v>
      </c>
      <c r="D260" s="423"/>
      <c r="E260" s="474">
        <f t="shared" si="163"/>
        <v>108</v>
      </c>
      <c r="F260" s="480"/>
      <c r="G260" s="423"/>
      <c r="H260" s="797"/>
      <c r="I260" s="819" t="s">
        <v>969</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25">
      <c r="A261" s="396"/>
      <c r="B261" s="405"/>
      <c r="C261" s="609">
        <f>INT($C$40)+3</f>
        <v>4</v>
      </c>
      <c r="D261" s="423"/>
      <c r="E261" s="474">
        <f t="shared" si="163"/>
        <v>109</v>
      </c>
      <c r="F261" s="480"/>
      <c r="G261" s="423"/>
      <c r="H261" s="797"/>
      <c r="I261" s="819" t="s">
        <v>970</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25">
      <c r="A262" s="396"/>
      <c r="B262" s="405"/>
      <c r="C262" s="609">
        <f>INT($C$40)+3</f>
        <v>4</v>
      </c>
      <c r="D262" s="423"/>
      <c r="E262" s="474">
        <f t="shared" si="163"/>
        <v>110</v>
      </c>
      <c r="F262" s="480"/>
      <c r="G262" s="423"/>
      <c r="H262" s="799"/>
      <c r="I262" s="820" t="s">
        <v>971</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25">
      <c r="A263" s="396"/>
      <c r="B263" s="405"/>
      <c r="C263" s="609">
        <f>INT($C$40)+2</f>
        <v>3</v>
      </c>
      <c r="D263" s="423"/>
      <c r="E263" s="474">
        <f t="shared" si="163"/>
        <v>111</v>
      </c>
      <c r="F263" s="480"/>
      <c r="G263" s="423"/>
      <c r="H263" s="795"/>
      <c r="I263" s="795" t="s">
        <v>645</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25">
      <c r="A264" s="396"/>
      <c r="B264" s="405"/>
      <c r="C264" s="609">
        <f t="shared" si="167"/>
        <v>4</v>
      </c>
      <c r="D264" s="423"/>
      <c r="E264" s="474">
        <f t="shared" si="163"/>
        <v>112</v>
      </c>
      <c r="F264" s="480"/>
      <c r="G264" s="423"/>
      <c r="H264" s="797"/>
      <c r="I264" s="797" t="s">
        <v>646</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25">
      <c r="A265" s="396"/>
      <c r="B265" s="405"/>
      <c r="C265" s="609">
        <f t="shared" si="167"/>
        <v>4</v>
      </c>
      <c r="D265" s="423"/>
      <c r="E265" s="474">
        <f t="shared" si="163"/>
        <v>113</v>
      </c>
      <c r="F265" s="480"/>
      <c r="G265" s="423"/>
      <c r="H265" s="797"/>
      <c r="I265" s="797" t="s">
        <v>647</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25">
      <c r="A266" s="396"/>
      <c r="B266" s="405"/>
      <c r="C266" s="609">
        <f t="shared" si="167"/>
        <v>4</v>
      </c>
      <c r="D266" s="423"/>
      <c r="E266" s="474">
        <f t="shared" si="163"/>
        <v>114</v>
      </c>
      <c r="F266" s="480"/>
      <c r="G266" s="423"/>
      <c r="H266" s="801"/>
      <c r="I266" s="801" t="s">
        <v>788</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25">
      <c r="A267" s="396"/>
      <c r="B267" s="405"/>
      <c r="C267" s="609">
        <f>INT($C$40)+3</f>
        <v>4</v>
      </c>
      <c r="D267" s="423"/>
      <c r="E267" s="474">
        <f t="shared" si="163"/>
        <v>115</v>
      </c>
      <c r="F267" s="480"/>
      <c r="G267" s="423"/>
      <c r="H267" s="803"/>
      <c r="I267" s="803" t="s">
        <v>789</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25">
      <c r="A268" s="396"/>
      <c r="B268" s="405"/>
      <c r="C268" s="609">
        <f>INT($C$40)+2</f>
        <v>3</v>
      </c>
      <c r="D268" s="423"/>
      <c r="E268" s="474">
        <f t="shared" si="163"/>
        <v>116</v>
      </c>
      <c r="F268" s="480"/>
      <c r="G268" s="423"/>
      <c r="H268" s="628"/>
      <c r="I268" s="628" t="s">
        <v>790</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25">
      <c r="A269" s="396"/>
      <c r="B269" s="405"/>
      <c r="C269" s="609">
        <f t="shared" si="167"/>
        <v>4</v>
      </c>
      <c r="D269" s="423"/>
      <c r="E269" s="474">
        <f t="shared" si="163"/>
        <v>117</v>
      </c>
      <c r="F269" s="480"/>
      <c r="G269" s="423"/>
      <c r="H269" s="691"/>
      <c r="I269" s="691" t="s">
        <v>791</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25">
      <c r="A270" s="396"/>
      <c r="B270" s="405"/>
      <c r="C270" s="609">
        <f>INT($C$40)+2</f>
        <v>3</v>
      </c>
      <c r="D270" s="423"/>
      <c r="E270" s="474">
        <f t="shared" si="163"/>
        <v>118</v>
      </c>
      <c r="F270" s="480"/>
      <c r="G270" s="423"/>
      <c r="H270" s="692"/>
      <c r="I270" s="692" t="s">
        <v>792</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25">
      <c r="A271" s="396"/>
      <c r="B271" s="405"/>
      <c r="C271" s="609">
        <f>INT($C$40)+3</f>
        <v>4</v>
      </c>
      <c r="D271" s="423"/>
      <c r="E271" s="474">
        <f t="shared" si="163"/>
        <v>119</v>
      </c>
      <c r="F271" s="480"/>
      <c r="G271" s="423"/>
      <c r="H271" s="499"/>
      <c r="I271" s="499" t="s">
        <v>793</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25">
      <c r="A272" s="396"/>
      <c r="B272" s="405"/>
      <c r="C272" s="609">
        <f>INT($C$40)+3</f>
        <v>4</v>
      </c>
      <c r="D272" s="423"/>
      <c r="E272" s="474">
        <f t="shared" si="163"/>
        <v>120</v>
      </c>
      <c r="F272" s="480"/>
      <c r="G272" s="423"/>
      <c r="H272" s="803"/>
      <c r="I272" s="803" t="s">
        <v>794</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25">
      <c r="A273" s="396"/>
      <c r="B273" s="405"/>
      <c r="C273" s="609">
        <f>INT($C$40)+2</f>
        <v>3</v>
      </c>
      <c r="D273" s="423"/>
      <c r="E273" s="474">
        <f t="shared" si="163"/>
        <v>121</v>
      </c>
      <c r="F273" s="480"/>
      <c r="G273" s="423"/>
      <c r="H273" s="795" t="str">
        <f>Sheep!$H$262&amp;" Merino BBT"</f>
        <v>Spr Merino BBT</v>
      </c>
      <c r="I273" s="795" t="s">
        <v>965</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25">
      <c r="A274" s="396"/>
      <c r="B274" s="405"/>
      <c r="C274" s="609">
        <f>INT($C$40)+3</f>
        <v>4</v>
      </c>
      <c r="D274" s="423"/>
      <c r="E274" s="474">
        <f t="shared" si="163"/>
        <v>122</v>
      </c>
      <c r="F274" s="480"/>
      <c r="G274" s="423"/>
      <c r="H274" s="797"/>
      <c r="I274" s="822" t="s">
        <v>966</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25">
      <c r="A275" s="396"/>
      <c r="B275" s="405"/>
      <c r="C275" s="609">
        <f>INT($C$40)+3</f>
        <v>4</v>
      </c>
      <c r="D275" s="423"/>
      <c r="E275" s="474">
        <f t="shared" si="163"/>
        <v>123</v>
      </c>
      <c r="F275" s="480"/>
      <c r="G275" s="423"/>
      <c r="H275" s="797"/>
      <c r="I275" s="819" t="s">
        <v>968</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25">
      <c r="A276" s="396"/>
      <c r="B276" s="405"/>
      <c r="C276" s="609">
        <f t="shared" ref="C276:C279" si="171">INT($C$40)+3</f>
        <v>4</v>
      </c>
      <c r="D276" s="423"/>
      <c r="E276" s="474">
        <f t="shared" si="163"/>
        <v>124</v>
      </c>
      <c r="F276" s="480"/>
      <c r="G276" s="423"/>
      <c r="H276" s="797"/>
      <c r="I276" s="822" t="s">
        <v>967</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25">
      <c r="A277" s="396"/>
      <c r="B277" s="405"/>
      <c r="C277" s="609">
        <f t="shared" si="171"/>
        <v>4</v>
      </c>
      <c r="D277" s="423"/>
      <c r="E277" s="474">
        <f t="shared" si="163"/>
        <v>125</v>
      </c>
      <c r="F277" s="480"/>
      <c r="G277" s="423"/>
      <c r="H277" s="797"/>
      <c r="I277" s="819" t="s">
        <v>969</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25">
      <c r="A278" s="396"/>
      <c r="B278" s="405"/>
      <c r="C278" s="609">
        <f t="shared" si="171"/>
        <v>4</v>
      </c>
      <c r="D278" s="423"/>
      <c r="E278" s="474">
        <f t="shared" si="163"/>
        <v>126</v>
      </c>
      <c r="F278" s="480"/>
      <c r="G278" s="423"/>
      <c r="H278" s="797"/>
      <c r="I278" s="819" t="s">
        <v>972</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25">
      <c r="A279" s="396"/>
      <c r="B279" s="405"/>
      <c r="C279" s="609">
        <f t="shared" si="171"/>
        <v>4</v>
      </c>
      <c r="D279" s="423"/>
      <c r="E279" s="474">
        <f t="shared" si="163"/>
        <v>127</v>
      </c>
      <c r="F279" s="480"/>
      <c r="G279" s="423"/>
      <c r="H279" s="797"/>
      <c r="I279" s="822" t="s">
        <v>973</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25">
      <c r="A280" s="396"/>
      <c r="B280" s="405"/>
      <c r="C280" s="609">
        <f>INT($C$40)+3</f>
        <v>4</v>
      </c>
      <c r="D280" s="423"/>
      <c r="E280" s="474">
        <f t="shared" si="163"/>
        <v>128</v>
      </c>
      <c r="F280" s="480"/>
      <c r="G280" s="423"/>
      <c r="H280" s="797"/>
      <c r="I280" s="819" t="s">
        <v>969</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25">
      <c r="A281" s="396"/>
      <c r="B281" s="405"/>
      <c r="C281" s="609">
        <f>INT($C$40)+3</f>
        <v>4</v>
      </c>
      <c r="D281" s="423"/>
      <c r="E281" s="474">
        <f t="shared" si="163"/>
        <v>129</v>
      </c>
      <c r="F281" s="480"/>
      <c r="G281" s="423"/>
      <c r="H281" s="797"/>
      <c r="I281" s="819" t="s">
        <v>970</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25">
      <c r="A282" s="396"/>
      <c r="B282" s="405"/>
      <c r="C282" s="609">
        <f>INT($C$40)+3</f>
        <v>4</v>
      </c>
      <c r="D282" s="423"/>
      <c r="E282" s="474">
        <f t="shared" ref="E282:E345" si="173">E281+1</f>
        <v>130</v>
      </c>
      <c r="F282" s="480"/>
      <c r="G282" s="423"/>
      <c r="H282" s="797"/>
      <c r="I282" s="819" t="s">
        <v>971</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25">
      <c r="A283" s="396"/>
      <c r="B283" s="405"/>
      <c r="C283" s="609">
        <f t="shared" ref="C283" si="174">INT($C$40)+3</f>
        <v>4</v>
      </c>
      <c r="D283" s="423"/>
      <c r="E283" s="474">
        <f t="shared" si="173"/>
        <v>131</v>
      </c>
      <c r="F283" s="480"/>
      <c r="G283" s="423"/>
      <c r="H283" s="797"/>
      <c r="I283" s="822" t="s">
        <v>977</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25">
      <c r="A284" s="396"/>
      <c r="B284" s="405"/>
      <c r="C284" s="609">
        <f>INT($C$40)+3</f>
        <v>4</v>
      </c>
      <c r="D284" s="423"/>
      <c r="E284" s="474">
        <f t="shared" si="173"/>
        <v>132</v>
      </c>
      <c r="F284" s="480"/>
      <c r="G284" s="423"/>
      <c r="H284" s="797"/>
      <c r="I284" s="819" t="s">
        <v>969</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25">
      <c r="A285" s="396"/>
      <c r="B285" s="405"/>
      <c r="C285" s="609">
        <f>INT($C$40)+3</f>
        <v>4</v>
      </c>
      <c r="D285" s="423"/>
      <c r="E285" s="474">
        <f t="shared" si="173"/>
        <v>133</v>
      </c>
      <c r="F285" s="480"/>
      <c r="G285" s="423"/>
      <c r="H285" s="797"/>
      <c r="I285" s="819" t="s">
        <v>970</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25">
      <c r="A286" s="396"/>
      <c r="B286" s="405"/>
      <c r="C286" s="609">
        <f>INT($C$40)+3</f>
        <v>4</v>
      </c>
      <c r="D286" s="423"/>
      <c r="E286" s="474">
        <f t="shared" si="173"/>
        <v>134</v>
      </c>
      <c r="F286" s="480"/>
      <c r="G286" s="423"/>
      <c r="H286" s="799"/>
      <c r="I286" s="820" t="s">
        <v>971</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25">
      <c r="A287" s="396"/>
      <c r="B287" s="405"/>
      <c r="C287" s="609">
        <f>INT($C$40)+2</f>
        <v>3</v>
      </c>
      <c r="D287" s="423"/>
      <c r="E287" s="474">
        <f t="shared" si="173"/>
        <v>135</v>
      </c>
      <c r="F287" s="480"/>
      <c r="G287" s="423"/>
      <c r="H287" s="795"/>
      <c r="I287" s="795" t="s">
        <v>645</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25">
      <c r="A288" s="396"/>
      <c r="B288" s="405"/>
      <c r="C288" s="609">
        <f t="shared" si="167"/>
        <v>4</v>
      </c>
      <c r="D288" s="423"/>
      <c r="E288" s="474">
        <f t="shared" si="173"/>
        <v>136</v>
      </c>
      <c r="F288" s="480"/>
      <c r="G288" s="423"/>
      <c r="H288" s="797"/>
      <c r="I288" s="797" t="s">
        <v>646</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25">
      <c r="A289" s="396"/>
      <c r="B289" s="405"/>
      <c r="C289" s="609">
        <f t="shared" si="167"/>
        <v>4</v>
      </c>
      <c r="D289" s="423"/>
      <c r="E289" s="474">
        <f t="shared" si="173"/>
        <v>137</v>
      </c>
      <c r="F289" s="480"/>
      <c r="G289" s="423"/>
      <c r="H289" s="797"/>
      <c r="I289" s="797" t="s">
        <v>647</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25">
      <c r="A290" s="396"/>
      <c r="B290" s="405"/>
      <c r="C290" s="609">
        <f t="shared" si="167"/>
        <v>4</v>
      </c>
      <c r="D290" s="423"/>
      <c r="E290" s="474">
        <f t="shared" si="173"/>
        <v>138</v>
      </c>
      <c r="F290" s="480"/>
      <c r="G290" s="423"/>
      <c r="H290" s="801"/>
      <c r="I290" s="801" t="s">
        <v>788</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25">
      <c r="A291" s="396"/>
      <c r="B291" s="405"/>
      <c r="C291" s="609">
        <f>INT($C$40)+3</f>
        <v>4</v>
      </c>
      <c r="D291" s="423"/>
      <c r="E291" s="474">
        <f t="shared" si="173"/>
        <v>139</v>
      </c>
      <c r="F291" s="480"/>
      <c r="G291" s="423"/>
      <c r="H291" s="803"/>
      <c r="I291" s="803" t="s">
        <v>789</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25">
      <c r="A292" s="396"/>
      <c r="B292" s="405"/>
      <c r="C292" s="609">
        <f>INT($C$40)+2</f>
        <v>3</v>
      </c>
      <c r="D292" s="423"/>
      <c r="E292" s="474">
        <f t="shared" si="173"/>
        <v>140</v>
      </c>
      <c r="F292" s="480"/>
      <c r="G292" s="423"/>
      <c r="H292" s="628"/>
      <c r="I292" s="628" t="s">
        <v>790</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25">
      <c r="A293" s="396"/>
      <c r="B293" s="405"/>
      <c r="C293" s="609">
        <f t="shared" si="167"/>
        <v>4</v>
      </c>
      <c r="D293" s="423"/>
      <c r="E293" s="474">
        <f t="shared" si="173"/>
        <v>141</v>
      </c>
      <c r="F293" s="480"/>
      <c r="G293" s="423"/>
      <c r="H293" s="691"/>
      <c r="I293" s="691" t="s">
        <v>791</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25">
      <c r="A294" s="396"/>
      <c r="B294" s="405"/>
      <c r="C294" s="609">
        <f>INT($C$40)+2</f>
        <v>3</v>
      </c>
      <c r="D294" s="423"/>
      <c r="E294" s="474">
        <f t="shared" si="173"/>
        <v>142</v>
      </c>
      <c r="F294" s="480"/>
      <c r="G294" s="423"/>
      <c r="H294" s="692"/>
      <c r="I294" s="692" t="s">
        <v>792</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25">
      <c r="A295" s="396"/>
      <c r="B295" s="405"/>
      <c r="C295" s="609">
        <f>INT($C$40)+3</f>
        <v>4</v>
      </c>
      <c r="D295" s="423"/>
      <c r="E295" s="474">
        <f t="shared" si="173"/>
        <v>143</v>
      </c>
      <c r="F295" s="480"/>
      <c r="G295" s="423"/>
      <c r="H295" s="499"/>
      <c r="I295" s="499" t="s">
        <v>793</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25">
      <c r="A296" s="396"/>
      <c r="B296" s="405"/>
      <c r="C296" s="609">
        <f>INT($C$40)+3</f>
        <v>4</v>
      </c>
      <c r="D296" s="423"/>
      <c r="E296" s="474">
        <f t="shared" si="173"/>
        <v>144</v>
      </c>
      <c r="F296" s="480"/>
      <c r="G296" s="423"/>
      <c r="H296" s="803"/>
      <c r="I296" s="803" t="s">
        <v>794</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25">
      <c r="A297" s="396"/>
      <c r="B297" s="405"/>
      <c r="C297" s="609">
        <f>INT($C$40)+2</f>
        <v>3</v>
      </c>
      <c r="D297" s="423"/>
      <c r="E297" s="474">
        <f t="shared" si="173"/>
        <v>145</v>
      </c>
      <c r="F297" s="480"/>
      <c r="G297" s="423"/>
      <c r="H297" s="795" t="str">
        <f>Sheep!$H$260&amp;" Maternal"</f>
        <v>Aut Maternal</v>
      </c>
      <c r="I297" s="795" t="s">
        <v>965</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25">
      <c r="A298" s="396"/>
      <c r="B298" s="405"/>
      <c r="C298" s="609">
        <f>INT($C$40)+3</f>
        <v>4</v>
      </c>
      <c r="D298" s="423"/>
      <c r="E298" s="474">
        <f t="shared" si="173"/>
        <v>146</v>
      </c>
      <c r="F298" s="480"/>
      <c r="G298" s="423"/>
      <c r="H298" s="797"/>
      <c r="I298" s="822" t="s">
        <v>966</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25">
      <c r="A299" s="396"/>
      <c r="B299" s="405"/>
      <c r="C299" s="609">
        <f>INT($C$40)+3</f>
        <v>4</v>
      </c>
      <c r="D299" s="423"/>
      <c r="E299" s="474">
        <f t="shared" si="173"/>
        <v>147</v>
      </c>
      <c r="F299" s="480"/>
      <c r="G299" s="423"/>
      <c r="H299" s="797"/>
      <c r="I299" s="819" t="s">
        <v>968</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25">
      <c r="A300" s="396"/>
      <c r="B300" s="405"/>
      <c r="C300" s="609">
        <f t="shared" ref="C300:C303" si="176">INT($C$40)+3</f>
        <v>4</v>
      </c>
      <c r="D300" s="423"/>
      <c r="E300" s="474">
        <f t="shared" si="173"/>
        <v>148</v>
      </c>
      <c r="F300" s="480"/>
      <c r="G300" s="423"/>
      <c r="H300" s="797"/>
      <c r="I300" s="822" t="s">
        <v>967</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25">
      <c r="A301" s="396"/>
      <c r="B301" s="405"/>
      <c r="C301" s="609">
        <f t="shared" si="176"/>
        <v>4</v>
      </c>
      <c r="D301" s="423"/>
      <c r="E301" s="474">
        <f t="shared" si="173"/>
        <v>149</v>
      </c>
      <c r="F301" s="480"/>
      <c r="G301" s="423"/>
      <c r="H301" s="797"/>
      <c r="I301" s="819" t="s">
        <v>969</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25">
      <c r="A302" s="396"/>
      <c r="B302" s="405"/>
      <c r="C302" s="609">
        <f t="shared" si="176"/>
        <v>4</v>
      </c>
      <c r="D302" s="423"/>
      <c r="E302" s="474">
        <f t="shared" si="173"/>
        <v>150</v>
      </c>
      <c r="F302" s="480"/>
      <c r="G302" s="423"/>
      <c r="H302" s="797"/>
      <c r="I302" s="819" t="s">
        <v>972</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25">
      <c r="A303" s="396"/>
      <c r="B303" s="405"/>
      <c r="C303" s="609">
        <f t="shared" si="176"/>
        <v>4</v>
      </c>
      <c r="D303" s="423"/>
      <c r="E303" s="474">
        <f t="shared" si="173"/>
        <v>151</v>
      </c>
      <c r="F303" s="480"/>
      <c r="G303" s="423"/>
      <c r="H303" s="797"/>
      <c r="I303" s="822" t="s">
        <v>973</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25">
      <c r="A304" s="396"/>
      <c r="B304" s="405"/>
      <c r="C304" s="609">
        <f>INT($C$40)+3</f>
        <v>4</v>
      </c>
      <c r="D304" s="423"/>
      <c r="E304" s="474">
        <f t="shared" si="173"/>
        <v>152</v>
      </c>
      <c r="F304" s="480"/>
      <c r="G304" s="423"/>
      <c r="H304" s="797"/>
      <c r="I304" s="819" t="s">
        <v>969</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25">
      <c r="A305" s="396"/>
      <c r="B305" s="405"/>
      <c r="C305" s="609">
        <f>INT($C$40)+3</f>
        <v>4</v>
      </c>
      <c r="D305" s="423"/>
      <c r="E305" s="474">
        <f t="shared" si="173"/>
        <v>153</v>
      </c>
      <c r="F305" s="480"/>
      <c r="G305" s="423"/>
      <c r="H305" s="797"/>
      <c r="I305" s="819" t="s">
        <v>970</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25">
      <c r="A306" s="396"/>
      <c r="B306" s="405"/>
      <c r="C306" s="609">
        <f>INT($C$40)+3</f>
        <v>4</v>
      </c>
      <c r="D306" s="423"/>
      <c r="E306" s="474">
        <f t="shared" si="173"/>
        <v>154</v>
      </c>
      <c r="F306" s="480"/>
      <c r="G306" s="423"/>
      <c r="H306" s="797"/>
      <c r="I306" s="819" t="s">
        <v>971</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25">
      <c r="A307" s="396"/>
      <c r="B307" s="405"/>
      <c r="C307" s="609">
        <f t="shared" ref="C307" si="178">INT($C$40)+3</f>
        <v>4</v>
      </c>
      <c r="D307" s="423"/>
      <c r="E307" s="474">
        <f t="shared" si="173"/>
        <v>155</v>
      </c>
      <c r="F307" s="480"/>
      <c r="G307" s="423"/>
      <c r="H307" s="797"/>
      <c r="I307" s="822" t="s">
        <v>977</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25">
      <c r="A308" s="396"/>
      <c r="B308" s="405"/>
      <c r="C308" s="609">
        <f>INT($C$40)+3</f>
        <v>4</v>
      </c>
      <c r="D308" s="423"/>
      <c r="E308" s="474">
        <f t="shared" si="173"/>
        <v>156</v>
      </c>
      <c r="F308" s="480"/>
      <c r="G308" s="423"/>
      <c r="H308" s="797"/>
      <c r="I308" s="819" t="s">
        <v>969</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25">
      <c r="A309" s="396"/>
      <c r="B309" s="405"/>
      <c r="C309" s="609">
        <f>INT($C$40)+3</f>
        <v>4</v>
      </c>
      <c r="D309" s="423"/>
      <c r="E309" s="474">
        <f t="shared" si="173"/>
        <v>157</v>
      </c>
      <c r="F309" s="480"/>
      <c r="G309" s="423"/>
      <c r="H309" s="797"/>
      <c r="I309" s="819" t="s">
        <v>970</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25">
      <c r="A310" s="396"/>
      <c r="B310" s="405"/>
      <c r="C310" s="609">
        <f>INT($C$40)+3</f>
        <v>4</v>
      </c>
      <c r="D310" s="423"/>
      <c r="E310" s="474">
        <f t="shared" si="173"/>
        <v>158</v>
      </c>
      <c r="F310" s="480"/>
      <c r="G310" s="423"/>
      <c r="H310" s="799"/>
      <c r="I310" s="820" t="s">
        <v>971</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25">
      <c r="A311" s="396"/>
      <c r="B311" s="405"/>
      <c r="C311" s="609">
        <f>INT($C$40)+2</f>
        <v>3</v>
      </c>
      <c r="D311" s="423"/>
      <c r="E311" s="474">
        <f t="shared" si="173"/>
        <v>159</v>
      </c>
      <c r="F311" s="480"/>
      <c r="G311" s="423"/>
      <c r="H311" s="795"/>
      <c r="I311" s="795" t="s">
        <v>645</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25">
      <c r="A312" s="396"/>
      <c r="B312" s="405"/>
      <c r="C312" s="609">
        <f>INT($C$40)+3</f>
        <v>4</v>
      </c>
      <c r="D312" s="423"/>
      <c r="E312" s="474">
        <f t="shared" si="173"/>
        <v>160</v>
      </c>
      <c r="F312" s="480"/>
      <c r="G312" s="423"/>
      <c r="H312" s="797"/>
      <c r="I312" s="797" t="s">
        <v>646</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25">
      <c r="A313" s="396"/>
      <c r="B313" s="405"/>
      <c r="C313" s="609">
        <f>INT($C$40)+3</f>
        <v>4</v>
      </c>
      <c r="D313" s="423"/>
      <c r="E313" s="474">
        <f t="shared" si="173"/>
        <v>161</v>
      </c>
      <c r="F313" s="480"/>
      <c r="G313" s="423"/>
      <c r="H313" s="797"/>
      <c r="I313" s="797" t="s">
        <v>647</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25">
      <c r="A314" s="396"/>
      <c r="B314" s="405"/>
      <c r="C314" s="609">
        <f>INT($C$40)+3</f>
        <v>4</v>
      </c>
      <c r="D314" s="423"/>
      <c r="E314" s="474">
        <f t="shared" si="173"/>
        <v>162</v>
      </c>
      <c r="F314" s="480"/>
      <c r="G314" s="423"/>
      <c r="H314" s="801"/>
      <c r="I314" s="801" t="s">
        <v>788</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25">
      <c r="A315" s="396"/>
      <c r="B315" s="405"/>
      <c r="C315" s="609">
        <f>INT($C$40)+2</f>
        <v>3</v>
      </c>
      <c r="D315" s="423"/>
      <c r="E315" s="474">
        <f t="shared" si="173"/>
        <v>163</v>
      </c>
      <c r="F315" s="480"/>
      <c r="G315" s="423"/>
      <c r="H315" s="803"/>
      <c r="I315" s="803" t="s">
        <v>789</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25">
      <c r="A316" s="396"/>
      <c r="B316" s="405"/>
      <c r="C316" s="609">
        <f>INT($C$40)+2</f>
        <v>3</v>
      </c>
      <c r="D316" s="423"/>
      <c r="E316" s="474">
        <f t="shared" si="173"/>
        <v>164</v>
      </c>
      <c r="F316" s="480"/>
      <c r="G316" s="423"/>
      <c r="H316" s="628"/>
      <c r="I316" s="628" t="s">
        <v>790</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25">
      <c r="A317" s="396"/>
      <c r="B317" s="405"/>
      <c r="C317" s="609">
        <f t="shared" ref="C317:C365" si="179">INT($C$40)+3</f>
        <v>4</v>
      </c>
      <c r="D317" s="423"/>
      <c r="E317" s="474">
        <f t="shared" si="173"/>
        <v>165</v>
      </c>
      <c r="F317" s="480"/>
      <c r="G317" s="423"/>
      <c r="H317" s="691"/>
      <c r="I317" s="691" t="s">
        <v>791</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25">
      <c r="A318" s="396"/>
      <c r="B318" s="405"/>
      <c r="C318" s="609">
        <f>INT($C$40)+2</f>
        <v>3</v>
      </c>
      <c r="D318" s="423"/>
      <c r="E318" s="474">
        <f t="shared" si="173"/>
        <v>166</v>
      </c>
      <c r="F318" s="480"/>
      <c r="G318" s="423"/>
      <c r="H318" s="692"/>
      <c r="I318" s="692" t="s">
        <v>792</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25">
      <c r="A319" s="396"/>
      <c r="B319" s="405"/>
      <c r="C319" s="609">
        <f>INT($C$40)+3</f>
        <v>4</v>
      </c>
      <c r="D319" s="423"/>
      <c r="E319" s="474">
        <f t="shared" si="173"/>
        <v>167</v>
      </c>
      <c r="F319" s="480"/>
      <c r="G319" s="423"/>
      <c r="H319" s="499"/>
      <c r="I319" s="499" t="s">
        <v>793</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25">
      <c r="A320" s="396"/>
      <c r="B320" s="405"/>
      <c r="C320" s="609">
        <f>INT($C$40)+2</f>
        <v>3</v>
      </c>
      <c r="D320" s="423"/>
      <c r="E320" s="474">
        <f t="shared" si="173"/>
        <v>168</v>
      </c>
      <c r="F320" s="480"/>
      <c r="G320" s="423"/>
      <c r="H320" s="803"/>
      <c r="I320" s="803" t="s">
        <v>794</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25">
      <c r="A321" s="396"/>
      <c r="B321" s="405"/>
      <c r="C321" s="609">
        <f>INT($C$40)+2</f>
        <v>3</v>
      </c>
      <c r="D321" s="423"/>
      <c r="E321" s="474">
        <f t="shared" si="173"/>
        <v>169</v>
      </c>
      <c r="F321" s="480"/>
      <c r="G321" s="423"/>
      <c r="H321" s="795" t="str">
        <f>Sheep!$H$261&amp;" Maternal"</f>
        <v>Win Maternal</v>
      </c>
      <c r="I321" s="795" t="s">
        <v>965</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25">
      <c r="A322" s="396"/>
      <c r="B322" s="405"/>
      <c r="C322" s="609">
        <f>INT($C$40)+3</f>
        <v>4</v>
      </c>
      <c r="D322" s="423"/>
      <c r="E322" s="474">
        <f t="shared" si="173"/>
        <v>170</v>
      </c>
      <c r="F322" s="480"/>
      <c r="G322" s="423"/>
      <c r="H322" s="797"/>
      <c r="I322" s="822" t="s">
        <v>966</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25">
      <c r="A323" s="396"/>
      <c r="B323" s="405"/>
      <c r="C323" s="609">
        <f>INT($C$40)+3</f>
        <v>4</v>
      </c>
      <c r="D323" s="423"/>
      <c r="E323" s="474">
        <f t="shared" si="173"/>
        <v>171</v>
      </c>
      <c r="F323" s="480"/>
      <c r="G323" s="423"/>
      <c r="H323" s="797"/>
      <c r="I323" s="819" t="s">
        <v>968</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25">
      <c r="A324" s="396"/>
      <c r="B324" s="405"/>
      <c r="C324" s="609">
        <f t="shared" ref="C324:C327" si="180">INT($C$40)+3</f>
        <v>4</v>
      </c>
      <c r="D324" s="423"/>
      <c r="E324" s="474">
        <f t="shared" si="173"/>
        <v>172</v>
      </c>
      <c r="F324" s="480"/>
      <c r="G324" s="423"/>
      <c r="H324" s="797"/>
      <c r="I324" s="822" t="s">
        <v>967</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25">
      <c r="A325" s="396"/>
      <c r="B325" s="405"/>
      <c r="C325" s="609">
        <f t="shared" si="180"/>
        <v>4</v>
      </c>
      <c r="D325" s="423"/>
      <c r="E325" s="474">
        <f t="shared" si="173"/>
        <v>173</v>
      </c>
      <c r="F325" s="480"/>
      <c r="G325" s="423"/>
      <c r="H325" s="797"/>
      <c r="I325" s="819" t="s">
        <v>969</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25">
      <c r="A326" s="396"/>
      <c r="B326" s="405"/>
      <c r="C326" s="609">
        <f t="shared" si="180"/>
        <v>4</v>
      </c>
      <c r="D326" s="423"/>
      <c r="E326" s="474">
        <f t="shared" si="173"/>
        <v>174</v>
      </c>
      <c r="F326" s="480"/>
      <c r="G326" s="423"/>
      <c r="H326" s="797"/>
      <c r="I326" s="819" t="s">
        <v>972</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25">
      <c r="A327" s="396"/>
      <c r="B327" s="405"/>
      <c r="C327" s="609">
        <f t="shared" si="180"/>
        <v>4</v>
      </c>
      <c r="D327" s="423"/>
      <c r="E327" s="474">
        <f t="shared" si="173"/>
        <v>175</v>
      </c>
      <c r="F327" s="480"/>
      <c r="G327" s="423"/>
      <c r="H327" s="797"/>
      <c r="I327" s="822" t="s">
        <v>973</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25">
      <c r="A328" s="396"/>
      <c r="B328" s="405"/>
      <c r="C328" s="609">
        <f>INT($C$40)+3</f>
        <v>4</v>
      </c>
      <c r="D328" s="423"/>
      <c r="E328" s="474">
        <f t="shared" si="173"/>
        <v>176</v>
      </c>
      <c r="F328" s="480"/>
      <c r="G328" s="423"/>
      <c r="H328" s="797"/>
      <c r="I328" s="819" t="s">
        <v>969</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25">
      <c r="A329" s="396"/>
      <c r="B329" s="405"/>
      <c r="C329" s="609">
        <f>INT($C$40)+3</f>
        <v>4</v>
      </c>
      <c r="D329" s="423"/>
      <c r="E329" s="474">
        <f t="shared" si="173"/>
        <v>177</v>
      </c>
      <c r="F329" s="480"/>
      <c r="G329" s="423"/>
      <c r="H329" s="797"/>
      <c r="I329" s="819" t="s">
        <v>970</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25">
      <c r="A330" s="396"/>
      <c r="B330" s="405"/>
      <c r="C330" s="609">
        <f>INT($C$40)+3</f>
        <v>4</v>
      </c>
      <c r="D330" s="423"/>
      <c r="E330" s="474">
        <f t="shared" si="173"/>
        <v>178</v>
      </c>
      <c r="F330" s="480"/>
      <c r="G330" s="423"/>
      <c r="H330" s="797"/>
      <c r="I330" s="819" t="s">
        <v>971</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25">
      <c r="A331" s="396"/>
      <c r="B331" s="405"/>
      <c r="C331" s="609">
        <f t="shared" ref="C331" si="182">INT($C$40)+3</f>
        <v>4</v>
      </c>
      <c r="D331" s="423"/>
      <c r="E331" s="474">
        <f t="shared" si="173"/>
        <v>179</v>
      </c>
      <c r="F331" s="480"/>
      <c r="G331" s="423"/>
      <c r="H331" s="797"/>
      <c r="I331" s="822" t="s">
        <v>977</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25">
      <c r="A332" s="396"/>
      <c r="B332" s="405"/>
      <c r="C332" s="609">
        <f>INT($C$40)+3</f>
        <v>4</v>
      </c>
      <c r="D332" s="423"/>
      <c r="E332" s="474">
        <f t="shared" si="173"/>
        <v>180</v>
      </c>
      <c r="F332" s="480"/>
      <c r="G332" s="423"/>
      <c r="H332" s="797"/>
      <c r="I332" s="819" t="s">
        <v>969</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25">
      <c r="A333" s="396"/>
      <c r="B333" s="405"/>
      <c r="C333" s="609">
        <f>INT($C$40)+3</f>
        <v>4</v>
      </c>
      <c r="D333" s="423"/>
      <c r="E333" s="474">
        <f t="shared" si="173"/>
        <v>181</v>
      </c>
      <c r="F333" s="480"/>
      <c r="G333" s="423"/>
      <c r="H333" s="797"/>
      <c r="I333" s="819" t="s">
        <v>970</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25">
      <c r="A334" s="396"/>
      <c r="B334" s="405"/>
      <c r="C334" s="609">
        <f>INT($C$40)+3</f>
        <v>4</v>
      </c>
      <c r="D334" s="423"/>
      <c r="E334" s="474">
        <f t="shared" si="173"/>
        <v>182</v>
      </c>
      <c r="F334" s="480"/>
      <c r="G334" s="423"/>
      <c r="H334" s="799"/>
      <c r="I334" s="820" t="s">
        <v>971</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25">
      <c r="A335" s="396"/>
      <c r="B335" s="405"/>
      <c r="C335" s="609">
        <f>INT($C$40)+2</f>
        <v>3</v>
      </c>
      <c r="D335" s="423"/>
      <c r="E335" s="474">
        <f t="shared" si="173"/>
        <v>183</v>
      </c>
      <c r="F335" s="480"/>
      <c r="G335" s="423"/>
      <c r="H335" s="795"/>
      <c r="I335" s="795" t="s">
        <v>645</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25">
      <c r="A336" s="396"/>
      <c r="B336" s="405"/>
      <c r="C336" s="609">
        <f t="shared" si="179"/>
        <v>4</v>
      </c>
      <c r="D336" s="423"/>
      <c r="E336" s="474">
        <f t="shared" si="173"/>
        <v>184</v>
      </c>
      <c r="F336" s="480"/>
      <c r="G336" s="423"/>
      <c r="H336" s="797"/>
      <c r="I336" s="797" t="s">
        <v>646</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25">
      <c r="A337" s="396"/>
      <c r="B337" s="405"/>
      <c r="C337" s="609">
        <f t="shared" si="179"/>
        <v>4</v>
      </c>
      <c r="D337" s="423"/>
      <c r="E337" s="474">
        <f t="shared" si="173"/>
        <v>185</v>
      </c>
      <c r="F337" s="480"/>
      <c r="G337" s="423"/>
      <c r="H337" s="797"/>
      <c r="I337" s="797" t="s">
        <v>647</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25">
      <c r="A338" s="396"/>
      <c r="B338" s="405"/>
      <c r="C338" s="609">
        <f t="shared" si="179"/>
        <v>4</v>
      </c>
      <c r="D338" s="423"/>
      <c r="E338" s="474">
        <f t="shared" si="173"/>
        <v>186</v>
      </c>
      <c r="F338" s="480"/>
      <c r="G338" s="423"/>
      <c r="H338" s="801"/>
      <c r="I338" s="801" t="s">
        <v>788</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25">
      <c r="A339" s="396"/>
      <c r="B339" s="405"/>
      <c r="C339" s="609">
        <f>INT($C$40)+3</f>
        <v>4</v>
      </c>
      <c r="D339" s="423"/>
      <c r="E339" s="474">
        <f t="shared" si="173"/>
        <v>187</v>
      </c>
      <c r="F339" s="480"/>
      <c r="G339" s="423"/>
      <c r="H339" s="803"/>
      <c r="I339" s="803" t="s">
        <v>789</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25">
      <c r="A340" s="396"/>
      <c r="B340" s="405"/>
      <c r="C340" s="609">
        <f>INT($C$40)+2</f>
        <v>3</v>
      </c>
      <c r="D340" s="423"/>
      <c r="E340" s="474">
        <f t="shared" si="173"/>
        <v>188</v>
      </c>
      <c r="F340" s="480"/>
      <c r="G340" s="423"/>
      <c r="H340" s="628"/>
      <c r="I340" s="628" t="s">
        <v>790</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25">
      <c r="A341" s="396"/>
      <c r="B341" s="405"/>
      <c r="C341" s="609">
        <f t="shared" si="179"/>
        <v>4</v>
      </c>
      <c r="D341" s="423"/>
      <c r="E341" s="474">
        <f t="shared" si="173"/>
        <v>189</v>
      </c>
      <c r="F341" s="480"/>
      <c r="G341" s="423"/>
      <c r="H341" s="691"/>
      <c r="I341" s="691" t="s">
        <v>791</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25">
      <c r="A342" s="396"/>
      <c r="B342" s="405"/>
      <c r="C342" s="609">
        <f>INT($C$40)+2</f>
        <v>3</v>
      </c>
      <c r="D342" s="423"/>
      <c r="E342" s="474">
        <f t="shared" si="173"/>
        <v>190</v>
      </c>
      <c r="F342" s="480"/>
      <c r="G342" s="423"/>
      <c r="H342" s="692"/>
      <c r="I342" s="692" t="s">
        <v>792</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25">
      <c r="A343" s="396"/>
      <c r="B343" s="405"/>
      <c r="C343" s="609">
        <f>INT($C$40)+3</f>
        <v>4</v>
      </c>
      <c r="D343" s="423"/>
      <c r="E343" s="474">
        <f t="shared" si="173"/>
        <v>191</v>
      </c>
      <c r="F343" s="480"/>
      <c r="G343" s="423"/>
      <c r="H343" s="499"/>
      <c r="I343" s="499" t="s">
        <v>793</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25">
      <c r="A344" s="396"/>
      <c r="B344" s="405"/>
      <c r="C344" s="609">
        <f>INT($C$40)+3</f>
        <v>4</v>
      </c>
      <c r="D344" s="423"/>
      <c r="E344" s="474">
        <f t="shared" si="173"/>
        <v>192</v>
      </c>
      <c r="F344" s="480"/>
      <c r="G344" s="423"/>
      <c r="H344" s="803"/>
      <c r="I344" s="803" t="s">
        <v>794</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25">
      <c r="A345" s="396"/>
      <c r="B345" s="405"/>
      <c r="C345" s="609">
        <f>INT($C$40)+2</f>
        <v>3</v>
      </c>
      <c r="D345" s="423"/>
      <c r="E345" s="474">
        <f t="shared" si="173"/>
        <v>193</v>
      </c>
      <c r="F345" s="480"/>
      <c r="G345" s="423"/>
      <c r="H345" s="795" t="str">
        <f>Sheep!$H$262&amp;" Maternal"</f>
        <v>Spr Maternal</v>
      </c>
      <c r="I345" s="795" t="s">
        <v>965</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25">
      <c r="A346" s="396"/>
      <c r="B346" s="405"/>
      <c r="C346" s="609">
        <f>INT($C$40)+3</f>
        <v>4</v>
      </c>
      <c r="D346" s="423"/>
      <c r="E346" s="474">
        <f t="shared" ref="E346:E368" si="184">E345+1</f>
        <v>194</v>
      </c>
      <c r="F346" s="480"/>
      <c r="G346" s="423"/>
      <c r="H346" s="797"/>
      <c r="I346" s="822" t="s">
        <v>966</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25">
      <c r="A347" s="396"/>
      <c r="B347" s="405"/>
      <c r="C347" s="609">
        <f>INT($C$40)+3</f>
        <v>4</v>
      </c>
      <c r="D347" s="423"/>
      <c r="E347" s="474">
        <f t="shared" si="184"/>
        <v>195</v>
      </c>
      <c r="F347" s="480"/>
      <c r="G347" s="423"/>
      <c r="H347" s="797"/>
      <c r="I347" s="819" t="s">
        <v>968</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25">
      <c r="A348" s="396"/>
      <c r="B348" s="405"/>
      <c r="C348" s="609">
        <f t="shared" ref="C348:C355" si="185">INT($C$40)+3</f>
        <v>4</v>
      </c>
      <c r="D348" s="423"/>
      <c r="E348" s="474">
        <f t="shared" si="184"/>
        <v>196</v>
      </c>
      <c r="F348" s="480"/>
      <c r="G348" s="423"/>
      <c r="H348" s="797"/>
      <c r="I348" s="822" t="s">
        <v>967</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25">
      <c r="A349" s="396"/>
      <c r="B349" s="405"/>
      <c r="C349" s="609">
        <f t="shared" si="185"/>
        <v>4</v>
      </c>
      <c r="D349" s="423"/>
      <c r="E349" s="474">
        <f t="shared" si="184"/>
        <v>197</v>
      </c>
      <c r="F349" s="480"/>
      <c r="G349" s="423"/>
      <c r="H349" s="797"/>
      <c r="I349" s="819" t="s">
        <v>969</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25">
      <c r="A350" s="396"/>
      <c r="B350" s="405"/>
      <c r="C350" s="609">
        <f t="shared" si="185"/>
        <v>4</v>
      </c>
      <c r="D350" s="423"/>
      <c r="E350" s="474">
        <f t="shared" si="184"/>
        <v>198</v>
      </c>
      <c r="F350" s="480"/>
      <c r="G350" s="423"/>
      <c r="H350" s="797"/>
      <c r="I350" s="819" t="s">
        <v>972</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25">
      <c r="A351" s="396"/>
      <c r="B351" s="405"/>
      <c r="C351" s="609">
        <f t="shared" si="185"/>
        <v>4</v>
      </c>
      <c r="D351" s="423"/>
      <c r="E351" s="474">
        <f t="shared" si="184"/>
        <v>199</v>
      </c>
      <c r="F351" s="480"/>
      <c r="G351" s="423"/>
      <c r="H351" s="797"/>
      <c r="I351" s="822" t="s">
        <v>973</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25">
      <c r="A352" s="396"/>
      <c r="B352" s="405"/>
      <c r="C352" s="609">
        <f>INT($C$40)+3</f>
        <v>4</v>
      </c>
      <c r="D352" s="423"/>
      <c r="E352" s="474">
        <f t="shared" si="184"/>
        <v>200</v>
      </c>
      <c r="F352" s="480"/>
      <c r="G352" s="423"/>
      <c r="H352" s="797"/>
      <c r="I352" s="819" t="s">
        <v>969</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25">
      <c r="A353" s="396"/>
      <c r="B353" s="405"/>
      <c r="C353" s="609">
        <f>INT($C$40)+3</f>
        <v>4</v>
      </c>
      <c r="D353" s="423"/>
      <c r="E353" s="474">
        <f t="shared" si="184"/>
        <v>201</v>
      </c>
      <c r="F353" s="480"/>
      <c r="G353" s="423"/>
      <c r="H353" s="797"/>
      <c r="I353" s="819" t="s">
        <v>970</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25">
      <c r="A354" s="396"/>
      <c r="B354" s="405"/>
      <c r="C354" s="609">
        <f>INT($C$40)+3</f>
        <v>4</v>
      </c>
      <c r="D354" s="423"/>
      <c r="E354" s="474">
        <f t="shared" si="184"/>
        <v>202</v>
      </c>
      <c r="F354" s="480"/>
      <c r="G354" s="423"/>
      <c r="H354" s="797"/>
      <c r="I354" s="819" t="s">
        <v>971</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25">
      <c r="A355" s="396"/>
      <c r="B355" s="405"/>
      <c r="C355" s="609">
        <f t="shared" si="185"/>
        <v>4</v>
      </c>
      <c r="D355" s="423"/>
      <c r="E355" s="474">
        <f t="shared" si="184"/>
        <v>203</v>
      </c>
      <c r="F355" s="480"/>
      <c r="G355" s="423"/>
      <c r="H355" s="797"/>
      <c r="I355" s="822" t="s">
        <v>977</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25">
      <c r="A356" s="396"/>
      <c r="B356" s="405"/>
      <c r="C356" s="609">
        <f>INT($C$40)+3</f>
        <v>4</v>
      </c>
      <c r="D356" s="423"/>
      <c r="E356" s="474">
        <f t="shared" si="184"/>
        <v>204</v>
      </c>
      <c r="F356" s="480"/>
      <c r="G356" s="423"/>
      <c r="H356" s="797"/>
      <c r="I356" s="819" t="s">
        <v>969</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25">
      <c r="A357" s="396"/>
      <c r="B357" s="405"/>
      <c r="C357" s="609">
        <f>INT($C$40)+3</f>
        <v>4</v>
      </c>
      <c r="D357" s="423"/>
      <c r="E357" s="474">
        <f t="shared" si="184"/>
        <v>205</v>
      </c>
      <c r="F357" s="480"/>
      <c r="G357" s="423"/>
      <c r="H357" s="797"/>
      <c r="I357" s="819" t="s">
        <v>970</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25">
      <c r="A358" s="396"/>
      <c r="B358" s="405"/>
      <c r="C358" s="609">
        <f>INT($C$40)+3</f>
        <v>4</v>
      </c>
      <c r="D358" s="423"/>
      <c r="E358" s="474">
        <f t="shared" si="184"/>
        <v>206</v>
      </c>
      <c r="F358" s="480"/>
      <c r="G358" s="423"/>
      <c r="H358" s="799"/>
      <c r="I358" s="820" t="s">
        <v>971</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25">
      <c r="A359" s="396"/>
      <c r="B359" s="405"/>
      <c r="C359" s="609">
        <f>INT($C$40)+2</f>
        <v>3</v>
      </c>
      <c r="D359" s="423"/>
      <c r="E359" s="474">
        <f t="shared" si="184"/>
        <v>207</v>
      </c>
      <c r="F359" s="480"/>
      <c r="G359" s="423"/>
      <c r="H359" s="795"/>
      <c r="I359" s="795" t="s">
        <v>645</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25">
      <c r="A360" s="396"/>
      <c r="B360" s="405"/>
      <c r="C360" s="609">
        <f t="shared" si="179"/>
        <v>4</v>
      </c>
      <c r="D360" s="423"/>
      <c r="E360" s="474">
        <f t="shared" si="184"/>
        <v>208</v>
      </c>
      <c r="F360" s="480"/>
      <c r="G360" s="423"/>
      <c r="H360" s="797"/>
      <c r="I360" s="797" t="s">
        <v>646</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25">
      <c r="A361" s="396"/>
      <c r="B361" s="405"/>
      <c r="C361" s="609">
        <f t="shared" si="179"/>
        <v>4</v>
      </c>
      <c r="D361" s="423"/>
      <c r="E361" s="474">
        <f t="shared" si="184"/>
        <v>209</v>
      </c>
      <c r="F361" s="480"/>
      <c r="G361" s="423"/>
      <c r="H361" s="797"/>
      <c r="I361" s="797" t="s">
        <v>647</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25">
      <c r="A362" s="396"/>
      <c r="B362" s="405"/>
      <c r="C362" s="609">
        <f t="shared" si="179"/>
        <v>4</v>
      </c>
      <c r="D362" s="423"/>
      <c r="E362" s="474">
        <f t="shared" si="184"/>
        <v>210</v>
      </c>
      <c r="F362" s="480"/>
      <c r="G362" s="423"/>
      <c r="H362" s="801"/>
      <c r="I362" s="801" t="s">
        <v>788</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25">
      <c r="A363" s="396"/>
      <c r="B363" s="405"/>
      <c r="C363" s="609">
        <f>INT($C$40)+3</f>
        <v>4</v>
      </c>
      <c r="D363" s="423"/>
      <c r="E363" s="474">
        <f t="shared" si="184"/>
        <v>211</v>
      </c>
      <c r="F363" s="480"/>
      <c r="G363" s="423"/>
      <c r="H363" s="803"/>
      <c r="I363" s="803" t="s">
        <v>789</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25">
      <c r="A364" s="396"/>
      <c r="B364" s="405"/>
      <c r="C364" s="609">
        <f>INT($C$40)+2</f>
        <v>3</v>
      </c>
      <c r="D364" s="423"/>
      <c r="E364" s="474">
        <f t="shared" si="184"/>
        <v>212</v>
      </c>
      <c r="F364" s="480"/>
      <c r="G364" s="423"/>
      <c r="H364" s="628"/>
      <c r="I364" s="628" t="s">
        <v>790</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25">
      <c r="A365" s="396"/>
      <c r="B365" s="405"/>
      <c r="C365" s="609">
        <f t="shared" si="179"/>
        <v>4</v>
      </c>
      <c r="D365" s="423"/>
      <c r="E365" s="474">
        <f t="shared" si="184"/>
        <v>213</v>
      </c>
      <c r="F365" s="480"/>
      <c r="G365" s="423"/>
      <c r="H365" s="691"/>
      <c r="I365" s="691" t="s">
        <v>791</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25">
      <c r="A366" s="396"/>
      <c r="B366" s="405"/>
      <c r="C366" s="609">
        <f>INT($C$40)+2</f>
        <v>3</v>
      </c>
      <c r="D366" s="423"/>
      <c r="E366" s="474">
        <f t="shared" si="184"/>
        <v>214</v>
      </c>
      <c r="F366" s="480"/>
      <c r="G366" s="423"/>
      <c r="H366" s="692"/>
      <c r="I366" s="692" t="s">
        <v>792</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25">
      <c r="A367" s="396"/>
      <c r="B367" s="405"/>
      <c r="C367" s="609">
        <f>INT($C$40)+3</f>
        <v>4</v>
      </c>
      <c r="D367" s="423"/>
      <c r="E367" s="474">
        <f t="shared" si="184"/>
        <v>215</v>
      </c>
      <c r="F367" s="480"/>
      <c r="G367" s="423"/>
      <c r="H367" s="499"/>
      <c r="I367" s="499" t="s">
        <v>793</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25">
      <c r="A368" s="396"/>
      <c r="B368" s="405"/>
      <c r="C368" s="609">
        <f>INT($C$40)+3</f>
        <v>4</v>
      </c>
      <c r="D368" s="423"/>
      <c r="E368" s="474">
        <f t="shared" si="184"/>
        <v>216</v>
      </c>
      <c r="F368" s="480"/>
      <c r="G368" s="423"/>
      <c r="H368" s="803"/>
      <c r="I368" s="803" t="s">
        <v>794</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0999999999999996" customHeight="1" outlineLevel="2" x14ac:dyDescent="0.2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455</v>
      </c>
      <c r="SK369" s="408"/>
      <c r="SL369" s="396"/>
      <c r="SM369" s="396"/>
      <c r="SN369" s="396"/>
    </row>
    <row r="370" spans="1:508" ht="5.0999999999999996" customHeight="1" outlineLevel="2" x14ac:dyDescent="0.2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0999999999999996" customHeight="1" outlineLevel="1" x14ac:dyDescent="0.2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0999999999999996" customHeight="1" x14ac:dyDescent="0.2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outlineLevel="2" x14ac:dyDescent="0.2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2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2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2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2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2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2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25">
      <c r="C380" s="608" t="s">
        <v>777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7">
        <v>1</v>
      </c>
    </row>
    <row r="4" spans="1:2" ht="7.35" customHeight="1" x14ac:dyDescent="0.25"/>
    <row r="5" spans="1:2" x14ac:dyDescent="0.25">
      <c r="A5" s="73" t="s">
        <v>437</v>
      </c>
      <c r="B5" s="337">
        <v>1</v>
      </c>
    </row>
    <row r="6" spans="1:2" ht="7.35" customHeight="1" x14ac:dyDescent="0.25"/>
    <row r="7" spans="1:2" x14ac:dyDescent="0.25">
      <c r="A7" s="74" t="s">
        <v>438</v>
      </c>
      <c r="B7" s="337">
        <v>1</v>
      </c>
    </row>
    <row r="8" spans="1:2" ht="7.35" customHeight="1" x14ac:dyDescent="0.25"/>
    <row r="9" spans="1:2" x14ac:dyDescent="0.25">
      <c r="A9" s="73" t="s">
        <v>88</v>
      </c>
      <c r="B9" s="337">
        <v>1.25</v>
      </c>
    </row>
    <row r="11" spans="1:2" x14ac:dyDescent="0.25">
      <c r="A11" s="72" t="s">
        <v>87</v>
      </c>
    </row>
    <row r="12" spans="1:2" x14ac:dyDescent="0.25">
      <c r="A12" s="73" t="s">
        <v>89</v>
      </c>
      <c r="B12" s="337">
        <v>11</v>
      </c>
    </row>
    <row r="13" spans="1:2" ht="7.35" customHeight="1" x14ac:dyDescent="0.25"/>
    <row r="14" spans="1:2" x14ac:dyDescent="0.25">
      <c r="A14" s="73" t="s">
        <v>90</v>
      </c>
      <c r="B14" s="337">
        <v>10</v>
      </c>
    </row>
    <row r="16" spans="1:2" x14ac:dyDescent="0.25">
      <c r="A16" s="72" t="s">
        <v>91</v>
      </c>
    </row>
    <row r="17" spans="1:2" x14ac:dyDescent="0.25">
      <c r="A17" s="73" t="s">
        <v>92</v>
      </c>
      <c r="B17" s="337">
        <v>0.85</v>
      </c>
    </row>
    <row r="19" spans="1:2" x14ac:dyDescent="0.25">
      <c r="A19" s="73" t="s">
        <v>93</v>
      </c>
      <c r="B19" s="73"/>
    </row>
    <row r="20" spans="1:2" x14ac:dyDescent="0.25">
      <c r="A20" s="73" t="s">
        <v>417</v>
      </c>
      <c r="B20" s="337">
        <v>1.3</v>
      </c>
    </row>
    <row r="21" spans="1:2" x14ac:dyDescent="0.25">
      <c r="A21" s="73" t="s">
        <v>59</v>
      </c>
      <c r="B21" s="337">
        <v>1.1000000000000001</v>
      </c>
    </row>
    <row r="22" spans="1:2" x14ac:dyDescent="0.25">
      <c r="A22" s="73" t="s">
        <v>60</v>
      </c>
      <c r="B22" s="337">
        <v>1.1000000000000001</v>
      </c>
    </row>
    <row r="23" spans="1:2" x14ac:dyDescent="0.25">
      <c r="A23" s="73" t="s">
        <v>61</v>
      </c>
      <c r="B23" s="337">
        <v>1.2</v>
      </c>
    </row>
    <row r="24" spans="1:2" x14ac:dyDescent="0.25">
      <c r="A24" s="74" t="s">
        <v>62</v>
      </c>
      <c r="B24" s="337">
        <v>1</v>
      </c>
    </row>
    <row r="25" spans="1:2" x14ac:dyDescent="0.25">
      <c r="A25" s="74" t="s">
        <v>948</v>
      </c>
      <c r="B25" s="337">
        <v>1</v>
      </c>
    </row>
    <row r="26" spans="1:2" x14ac:dyDescent="0.25">
      <c r="A26" s="74" t="s">
        <v>949</v>
      </c>
      <c r="B26" s="337">
        <v>1</v>
      </c>
    </row>
    <row r="27" spans="1:2" x14ac:dyDescent="0.25">
      <c r="A27" s="74" t="s">
        <v>950</v>
      </c>
      <c r="B27" s="337">
        <v>1</v>
      </c>
    </row>
    <row r="29" spans="1:2" x14ac:dyDescent="0.25">
      <c r="A29" s="73" t="s">
        <v>94</v>
      </c>
      <c r="B29" s="73"/>
    </row>
    <row r="30" spans="1:2" x14ac:dyDescent="0.25">
      <c r="A30" s="74" t="s">
        <v>417</v>
      </c>
      <c r="B30" s="337">
        <v>1.2</v>
      </c>
    </row>
    <row r="31" spans="1:2" x14ac:dyDescent="0.25">
      <c r="A31" s="74" t="s">
        <v>59</v>
      </c>
      <c r="B31" s="337">
        <v>1.1000000000000001</v>
      </c>
    </row>
    <row r="32" spans="1:2" x14ac:dyDescent="0.25">
      <c r="A32" s="74" t="s">
        <v>60</v>
      </c>
      <c r="B32" s="337">
        <v>1.1000000000000001</v>
      </c>
    </row>
    <row r="33" spans="1:2" x14ac:dyDescent="0.25">
      <c r="A33" s="74" t="s">
        <v>61</v>
      </c>
      <c r="B33" s="337">
        <v>1.2</v>
      </c>
    </row>
    <row r="34" spans="1:2" x14ac:dyDescent="0.25">
      <c r="A34" s="74" t="s">
        <v>62</v>
      </c>
      <c r="B34" s="337">
        <v>1</v>
      </c>
    </row>
    <row r="35" spans="1:2" x14ac:dyDescent="0.25">
      <c r="A35" s="74" t="s">
        <v>948</v>
      </c>
      <c r="B35" s="337">
        <v>1</v>
      </c>
    </row>
    <row r="36" spans="1:2" x14ac:dyDescent="0.25">
      <c r="A36" s="74" t="s">
        <v>949</v>
      </c>
      <c r="B36" s="337">
        <v>1</v>
      </c>
    </row>
    <row r="37" spans="1:2" x14ac:dyDescent="0.25">
      <c r="A37" s="74" t="s">
        <v>950</v>
      </c>
      <c r="B37" s="337">
        <v>1</v>
      </c>
    </row>
    <row r="39" spans="1:2" x14ac:dyDescent="0.25">
      <c r="A39" s="73" t="s">
        <v>101</v>
      </c>
      <c r="B39" s="73"/>
    </row>
    <row r="40" spans="1:2" x14ac:dyDescent="0.25">
      <c r="A40" s="74" t="s">
        <v>417</v>
      </c>
      <c r="B40" s="337">
        <v>1</v>
      </c>
    </row>
    <row r="41" spans="1:2" x14ac:dyDescent="0.25">
      <c r="A41" s="74" t="s">
        <v>59</v>
      </c>
      <c r="B41" s="337">
        <v>1</v>
      </c>
    </row>
    <row r="42" spans="1:2" x14ac:dyDescent="0.25">
      <c r="A42" s="74" t="s">
        <v>60</v>
      </c>
      <c r="B42" s="337">
        <v>1</v>
      </c>
    </row>
    <row r="43" spans="1:2" x14ac:dyDescent="0.25">
      <c r="A43" s="74" t="s">
        <v>61</v>
      </c>
      <c r="B43" s="337">
        <v>1</v>
      </c>
    </row>
    <row r="44" spans="1:2" x14ac:dyDescent="0.25">
      <c r="A44" s="74" t="s">
        <v>62</v>
      </c>
      <c r="B44" s="337">
        <v>1</v>
      </c>
    </row>
    <row r="45" spans="1:2" x14ac:dyDescent="0.25">
      <c r="A45" s="74" t="s">
        <v>948</v>
      </c>
      <c r="B45" s="337">
        <v>1</v>
      </c>
    </row>
    <row r="46" spans="1:2" x14ac:dyDescent="0.25">
      <c r="A46" s="74" t="s">
        <v>949</v>
      </c>
      <c r="B46" s="337">
        <v>1</v>
      </c>
    </row>
    <row r="47" spans="1:2" x14ac:dyDescent="0.25">
      <c r="A47" s="74" t="s">
        <v>950</v>
      </c>
      <c r="B47" s="337">
        <v>1</v>
      </c>
    </row>
    <row r="50" spans="1:2" x14ac:dyDescent="0.25">
      <c r="A50" s="72" t="s">
        <v>96</v>
      </c>
    </row>
    <row r="51" spans="1:2" x14ac:dyDescent="0.25">
      <c r="A51" s="73" t="s">
        <v>95</v>
      </c>
      <c r="B51" s="337">
        <v>7</v>
      </c>
    </row>
    <row r="53" spans="1:2" x14ac:dyDescent="0.25">
      <c r="A53" s="72" t="s">
        <v>97</v>
      </c>
    </row>
    <row r="54" spans="1:2" x14ac:dyDescent="0.25">
      <c r="A54" s="73" t="s">
        <v>98</v>
      </c>
      <c r="B54" s="38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1009</v>
      </c>
      <c r="J15" s="384">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1070</v>
      </c>
      <c r="J16" s="931">
        <v>0.05</v>
      </c>
      <c r="K16" s="59"/>
      <c r="L16" s="59"/>
      <c r="O16" s="59"/>
      <c r="P16" s="34"/>
      <c r="Q16" s="34"/>
      <c r="R16" s="34"/>
      <c r="S16" s="34"/>
      <c r="T16" s="34"/>
      <c r="U16" s="34"/>
      <c r="V16" s="32"/>
      <c r="W16" s="18"/>
      <c r="X16" s="9"/>
      <c r="Y16" s="9"/>
      <c r="Z16" s="9"/>
    </row>
    <row r="17" spans="1:26" s="731" customFormat="1" ht="12" customHeight="1" outlineLevel="1" x14ac:dyDescent="0.25">
      <c r="A17" s="735"/>
      <c r="B17" s="732"/>
      <c r="C17" s="744"/>
      <c r="D17" s="744"/>
      <c r="E17" s="744"/>
      <c r="F17" s="748"/>
      <c r="G17" s="930"/>
      <c r="H17" s="930"/>
      <c r="I17" s="308"/>
      <c r="J17" s="59"/>
      <c r="K17" s="59"/>
      <c r="L17" s="59"/>
      <c r="O17" s="59"/>
      <c r="P17" s="261"/>
      <c r="Q17" s="261"/>
      <c r="R17" s="261"/>
      <c r="S17" s="261"/>
      <c r="T17" s="261"/>
      <c r="U17" s="261"/>
      <c r="V17" s="740"/>
      <c r="W17" s="739"/>
      <c r="X17" s="734"/>
      <c r="Y17" s="734"/>
      <c r="Z17" s="734"/>
    </row>
    <row r="18" spans="1:26" s="731" customFormat="1" ht="12" customHeight="1" outlineLevel="1" x14ac:dyDescent="0.25">
      <c r="A18" s="735"/>
      <c r="B18" s="732"/>
      <c r="C18" s="744"/>
      <c r="D18" s="744"/>
      <c r="E18" s="744"/>
      <c r="F18" s="748"/>
      <c r="G18" s="930"/>
      <c r="H18" s="930"/>
      <c r="I18" s="745" t="s">
        <v>1007</v>
      </c>
      <c r="J18" s="745"/>
      <c r="K18" s="111" t="s">
        <v>1006</v>
      </c>
      <c r="L18" s="886"/>
      <c r="M18" s="887">
        <v>0.5</v>
      </c>
      <c r="O18" s="59"/>
      <c r="P18" s="261"/>
      <c r="Q18" s="261"/>
      <c r="R18" s="261"/>
      <c r="S18" s="261"/>
      <c r="T18" s="261"/>
      <c r="U18" s="261"/>
      <c r="V18" s="740"/>
      <c r="W18" s="739"/>
      <c r="X18" s="734"/>
      <c r="Y18" s="734"/>
      <c r="Z18" s="734"/>
    </row>
    <row r="19" spans="1:26" s="731" customFormat="1" ht="12" customHeight="1" outlineLevel="1" x14ac:dyDescent="0.25">
      <c r="A19" s="735"/>
      <c r="B19" s="732"/>
      <c r="C19" s="744"/>
      <c r="D19" s="744"/>
      <c r="E19" s="744"/>
      <c r="F19" s="748"/>
      <c r="G19" s="930"/>
      <c r="H19" s="930"/>
      <c r="I19" s="102" t="s">
        <v>806</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401</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8"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25">
      <c r="A40" s="735"/>
      <c r="B40" s="732"/>
      <c r="C40" s="744"/>
      <c r="D40" s="744"/>
      <c r="E40" s="744"/>
      <c r="F40" s="748"/>
      <c r="G40" s="968"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25">
      <c r="A41" s="7"/>
      <c r="B41" s="8"/>
      <c r="C41" s="19"/>
      <c r="D41" s="19"/>
      <c r="E41" s="19"/>
      <c r="F41" s="28"/>
      <c r="G41" s="968"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25">
      <c r="A42" s="735"/>
      <c r="B42" s="732"/>
      <c r="C42" s="744"/>
      <c r="D42" s="744"/>
      <c r="E42" s="744"/>
      <c r="F42" s="748"/>
      <c r="G42" s="968"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25">
      <c r="A43" s="7"/>
      <c r="B43" s="8"/>
      <c r="C43" s="19"/>
      <c r="D43" s="19"/>
      <c r="E43" s="19"/>
      <c r="F43" s="28"/>
      <c r="G43" s="968"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25">
      <c r="A44" s="735"/>
      <c r="B44" s="732"/>
      <c r="C44" s="744"/>
      <c r="D44" s="744"/>
      <c r="E44" s="744"/>
      <c r="F44" s="748"/>
      <c r="G44" s="968"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25">
      <c r="A45" s="7"/>
      <c r="B45" s="8"/>
      <c r="C45" s="19"/>
      <c r="D45" s="19"/>
      <c r="E45" s="19"/>
      <c r="F45" s="28"/>
      <c r="G45" s="968"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25">
      <c r="A46" s="735"/>
      <c r="B46" s="732"/>
      <c r="C46" s="744"/>
      <c r="D46" s="744"/>
      <c r="E46" s="744"/>
      <c r="F46" s="748"/>
      <c r="G46" s="968"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25">
      <c r="A47" s="7"/>
      <c r="B47" s="8"/>
      <c r="C47" s="19"/>
      <c r="D47" s="19"/>
      <c r="E47" s="19"/>
      <c r="F47" s="28"/>
      <c r="G47" s="968"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25">
      <c r="A48" s="735"/>
      <c r="B48" s="732"/>
      <c r="C48" s="744"/>
      <c r="D48" s="744"/>
      <c r="E48" s="744"/>
      <c r="F48" s="748"/>
      <c r="G48" s="968"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25">
      <c r="A49" s="7"/>
      <c r="B49" s="8"/>
      <c r="C49" s="19"/>
      <c r="D49" s="19"/>
      <c r="E49" s="19"/>
      <c r="F49" s="28"/>
      <c r="G49" s="968"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25">
      <c r="A50" s="735"/>
      <c r="B50" s="732"/>
      <c r="C50" s="744"/>
      <c r="D50" s="744"/>
      <c r="E50" s="744"/>
      <c r="F50" s="748"/>
      <c r="G50" s="968"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25">
      <c r="A51" s="7"/>
      <c r="B51" s="8"/>
      <c r="C51" s="19"/>
      <c r="D51" s="19"/>
      <c r="E51" s="19"/>
      <c r="F51" s="28"/>
      <c r="G51" s="968"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8"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8"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8"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8"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2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0999999999999996" customHeight="1" outlineLevel="1" thickBot="1" x14ac:dyDescent="0.3">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0999999999999996" customHeight="1" outlineLevel="1" x14ac:dyDescent="0.2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25">
      <c r="A63" s="735"/>
      <c r="B63" s="732"/>
      <c r="C63" s="753"/>
      <c r="D63" s="753"/>
      <c r="E63" s="753" t="s">
        <v>1</v>
      </c>
      <c r="F63" s="752"/>
      <c r="G63" s="754" t="s">
        <v>1123</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2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2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2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25">
      <c r="A67" s="735"/>
      <c r="B67" s="732"/>
      <c r="C67" s="744"/>
      <c r="D67" s="744"/>
      <c r="E67" s="744"/>
      <c r="F67" s="744"/>
      <c r="G67" s="744"/>
      <c r="H67" s="744"/>
      <c r="I67" s="744"/>
      <c r="J67" s="996"/>
      <c r="K67" s="996"/>
      <c r="L67" s="996"/>
      <c r="M67" s="996"/>
      <c r="N67" s="996"/>
      <c r="O67" s="996"/>
      <c r="P67" s="996"/>
      <c r="Q67" s="996"/>
      <c r="R67" s="996"/>
      <c r="S67" s="996"/>
      <c r="T67" s="996"/>
      <c r="U67" s="996"/>
      <c r="V67" s="996"/>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25">
      <c r="A68" s="735"/>
      <c r="B68" s="732"/>
      <c r="C68" s="744"/>
      <c r="D68" s="744"/>
      <c r="E68" s="744"/>
      <c r="F68" s="744"/>
      <c r="G68" s="744"/>
      <c r="H68" s="744"/>
      <c r="I68" s="744"/>
      <c r="J68" s="744"/>
      <c r="K68" s="744"/>
      <c r="L68" s="996"/>
      <c r="M68" s="996"/>
      <c r="N68" s="996"/>
      <c r="O68" s="996"/>
      <c r="P68" s="996"/>
      <c r="Q68" s="996"/>
      <c r="R68" s="996"/>
      <c r="S68" s="996"/>
      <c r="T68" s="996"/>
      <c r="U68" s="996"/>
      <c r="V68" s="996"/>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25">
      <c r="A69" s="735"/>
      <c r="B69" s="732"/>
      <c r="C69" s="744"/>
      <c r="D69" s="744"/>
      <c r="E69" s="744"/>
      <c r="F69" s="744"/>
      <c r="G69" s="744"/>
      <c r="H69" s="744"/>
      <c r="I69" s="744"/>
      <c r="J69" s="744"/>
      <c r="K69" s="744"/>
      <c r="L69" s="744"/>
      <c r="M69" s="744"/>
      <c r="N69" s="769"/>
      <c r="O69" s="769"/>
      <c r="P69" s="995"/>
      <c r="Q69" s="995"/>
      <c r="R69" s="995"/>
      <c r="S69" s="996"/>
      <c r="T69" s="996"/>
      <c r="U69" s="996"/>
      <c r="V69" s="996"/>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25">
      <c r="A70" s="735"/>
      <c r="B70" s="732"/>
      <c r="C70" s="744"/>
      <c r="D70" s="744"/>
      <c r="E70" s="744"/>
      <c r="F70" s="744"/>
      <c r="G70" s="744"/>
      <c r="H70" s="744"/>
      <c r="I70" s="744"/>
      <c r="J70" s="744"/>
      <c r="K70" s="744"/>
      <c r="L70" s="744"/>
      <c r="M70" s="744"/>
      <c r="N70" s="769"/>
      <c r="O70" s="769"/>
      <c r="P70" s="995"/>
      <c r="Q70" s="995"/>
      <c r="R70" s="995"/>
      <c r="S70" s="996"/>
      <c r="T70" s="996"/>
      <c r="U70" s="996"/>
      <c r="V70" s="996"/>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2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25">
      <c r="A72" s="735"/>
      <c r="B72" s="732"/>
      <c r="C72" s="744"/>
      <c r="D72" s="744"/>
      <c r="E72" s="744"/>
      <c r="F72" s="748"/>
      <c r="G72" s="1002" t="s">
        <v>1128</v>
      </c>
      <c r="H72" s="999"/>
      <c r="I72" s="999"/>
      <c r="J72" s="999"/>
      <c r="K72" s="275"/>
      <c r="L72" s="275"/>
      <c r="M72" s="275"/>
      <c r="N72" s="999"/>
      <c r="O72" s="999"/>
      <c r="P72" s="999"/>
      <c r="Q72" s="999"/>
      <c r="R72" s="999"/>
      <c r="S72" s="999"/>
      <c r="T72" s="999"/>
      <c r="U72" s="999"/>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30" outlineLevel="1" x14ac:dyDescent="0.25">
      <c r="A73" s="735"/>
      <c r="B73" s="732"/>
      <c r="C73" s="744"/>
      <c r="D73" s="744"/>
      <c r="E73" s="744"/>
      <c r="F73" s="748"/>
      <c r="G73" s="742"/>
      <c r="H73" s="321" t="s">
        <v>110</v>
      </c>
      <c r="I73" s="1000" t="s">
        <v>1124</v>
      </c>
      <c r="J73" s="1000" t="s">
        <v>1125</v>
      </c>
      <c r="K73" s="1000" t="s">
        <v>1126</v>
      </c>
      <c r="L73" s="1000" t="s">
        <v>1127</v>
      </c>
      <c r="M73" s="275"/>
      <c r="N73" s="999"/>
      <c r="O73" s="999"/>
      <c r="P73" s="999"/>
      <c r="Q73" s="999"/>
      <c r="R73" s="999"/>
      <c r="S73" s="999"/>
      <c r="T73" s="999"/>
      <c r="U73" s="999"/>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25">
      <c r="A74" s="735"/>
      <c r="B74" s="732"/>
      <c r="C74" s="744"/>
      <c r="D74" s="744"/>
      <c r="E74" s="744"/>
      <c r="F74" s="748"/>
      <c r="G74" s="742"/>
      <c r="H74" s="967" t="str">
        <f>General!H7</f>
        <v>b</v>
      </c>
      <c r="I74" s="1001">
        <v>0.9</v>
      </c>
      <c r="J74" s="1001">
        <v>1.1000000000000001</v>
      </c>
      <c r="K74" s="1001">
        <v>0.7</v>
      </c>
      <c r="L74" s="1001">
        <v>0.95</v>
      </c>
      <c r="M74" s="275"/>
      <c r="N74" s="999"/>
      <c r="O74" s="999"/>
      <c r="P74" s="999"/>
      <c r="Q74" s="999"/>
      <c r="R74" s="999"/>
      <c r="S74" s="999"/>
      <c r="T74" s="999"/>
      <c r="U74" s="999"/>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25">
      <c r="A75" s="735"/>
      <c r="B75" s="732"/>
      <c r="C75" s="744"/>
      <c r="D75" s="744"/>
      <c r="E75" s="744"/>
      <c r="F75" s="748"/>
      <c r="G75" s="742"/>
      <c r="H75" s="967" t="str">
        <f>General!H8</f>
        <v>bd</v>
      </c>
      <c r="I75" s="1001">
        <v>0.9</v>
      </c>
      <c r="J75" s="1001">
        <v>1.1000000000000001</v>
      </c>
      <c r="K75" s="1001">
        <v>0.7</v>
      </c>
      <c r="L75" s="1001">
        <v>0.95</v>
      </c>
      <c r="M75" s="275"/>
      <c r="N75" s="999"/>
      <c r="O75" s="999"/>
      <c r="P75" s="999"/>
      <c r="Q75" s="999"/>
      <c r="R75" s="999"/>
      <c r="S75" s="999"/>
      <c r="T75" s="999"/>
      <c r="U75" s="999"/>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25">
      <c r="A76" s="735"/>
      <c r="B76" s="732"/>
      <c r="C76" s="744"/>
      <c r="D76" s="744"/>
      <c r="E76" s="744"/>
      <c r="F76" s="748"/>
      <c r="G76" s="742"/>
      <c r="H76" s="967" t="str">
        <f>General!H9</f>
        <v>f</v>
      </c>
      <c r="I76" s="1001">
        <v>0.9</v>
      </c>
      <c r="J76" s="1001">
        <v>1.1000000000000001</v>
      </c>
      <c r="K76" s="1001">
        <v>0.7</v>
      </c>
      <c r="L76" s="1001">
        <v>0.95</v>
      </c>
      <c r="M76" s="275"/>
      <c r="N76" s="999"/>
      <c r="O76" s="999"/>
      <c r="P76" s="999"/>
      <c r="Q76" s="999"/>
      <c r="R76" s="999"/>
      <c r="S76" s="999"/>
      <c r="T76" s="999"/>
      <c r="U76" s="999"/>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25">
      <c r="A77" s="735"/>
      <c r="B77" s="732"/>
      <c r="C77" s="744"/>
      <c r="D77" s="744"/>
      <c r="E77" s="744"/>
      <c r="F77" s="748"/>
      <c r="G77" s="742"/>
      <c r="H77" s="967" t="str">
        <f>General!H10</f>
        <v>h</v>
      </c>
      <c r="I77" s="1001">
        <v>0.9</v>
      </c>
      <c r="J77" s="1001">
        <v>1.1000000000000001</v>
      </c>
      <c r="K77" s="1001">
        <v>0.7</v>
      </c>
      <c r="L77" s="1001">
        <v>0.95</v>
      </c>
      <c r="M77" s="275"/>
      <c r="N77" s="999"/>
      <c r="O77" s="999"/>
      <c r="P77" s="999"/>
      <c r="Q77" s="999"/>
      <c r="R77" s="999"/>
      <c r="S77" s="999"/>
      <c r="T77" s="999"/>
      <c r="U77" s="999"/>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25">
      <c r="A78" s="735"/>
      <c r="B78" s="732"/>
      <c r="C78" s="744"/>
      <c r="D78" s="744"/>
      <c r="E78" s="744"/>
      <c r="F78" s="748"/>
      <c r="G78" s="742"/>
      <c r="H78" s="967" t="str">
        <f>General!H11</f>
        <v>i</v>
      </c>
      <c r="I78" s="1001">
        <v>0.9</v>
      </c>
      <c r="J78" s="1001">
        <v>1.1000000000000001</v>
      </c>
      <c r="K78" s="1001">
        <v>0.7</v>
      </c>
      <c r="L78" s="1001">
        <v>0.95</v>
      </c>
      <c r="M78" s="275"/>
      <c r="N78" s="999"/>
      <c r="O78" s="999"/>
      <c r="P78" s="999"/>
      <c r="Q78" s="999"/>
      <c r="R78" s="999"/>
      <c r="S78" s="999"/>
      <c r="T78" s="999"/>
      <c r="U78" s="999"/>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25">
      <c r="A79" s="735"/>
      <c r="B79" s="732"/>
      <c r="C79" s="744"/>
      <c r="D79" s="744"/>
      <c r="E79" s="744"/>
      <c r="F79" s="748"/>
      <c r="G79" s="742"/>
      <c r="H79" s="967" t="str">
        <f>General!H12</f>
        <v>k</v>
      </c>
      <c r="I79" s="1001">
        <v>0.9</v>
      </c>
      <c r="J79" s="1001">
        <v>1.1000000000000001</v>
      </c>
      <c r="K79" s="1001">
        <v>0.7</v>
      </c>
      <c r="L79" s="1001">
        <v>0.95</v>
      </c>
      <c r="M79" s="275"/>
      <c r="N79" s="999"/>
      <c r="O79" s="999"/>
      <c r="P79" s="999"/>
      <c r="Q79" s="999"/>
      <c r="R79" s="999"/>
      <c r="S79" s="999"/>
      <c r="T79" s="999"/>
      <c r="U79" s="999"/>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25">
      <c r="A80" s="735"/>
      <c r="B80" s="732"/>
      <c r="C80" s="744"/>
      <c r="D80" s="744"/>
      <c r="E80" s="744"/>
      <c r="F80" s="748"/>
      <c r="G80" s="742"/>
      <c r="H80" s="967" t="str">
        <f>General!H13</f>
        <v>l</v>
      </c>
      <c r="I80" s="1001">
        <v>0.9</v>
      </c>
      <c r="J80" s="1001">
        <v>1.1000000000000001</v>
      </c>
      <c r="K80" s="1001">
        <v>0.7</v>
      </c>
      <c r="L80" s="1001">
        <v>0.95</v>
      </c>
      <c r="M80" s="275"/>
      <c r="N80" s="999"/>
      <c r="O80" s="999"/>
      <c r="P80" s="999"/>
      <c r="Q80" s="999"/>
      <c r="R80" s="999"/>
      <c r="S80" s="999"/>
      <c r="T80" s="999"/>
      <c r="U80" s="999"/>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25">
      <c r="A81" s="735"/>
      <c r="B81" s="732"/>
      <c r="C81" s="744"/>
      <c r="D81" s="744"/>
      <c r="E81" s="744"/>
      <c r="F81" s="748"/>
      <c r="G81" s="742"/>
      <c r="H81" s="967" t="str">
        <f>General!H14</f>
        <v>o</v>
      </c>
      <c r="I81" s="1001">
        <v>0.9</v>
      </c>
      <c r="J81" s="1001">
        <v>1.1000000000000001</v>
      </c>
      <c r="K81" s="1001">
        <v>0.7</v>
      </c>
      <c r="L81" s="1001">
        <v>0.95</v>
      </c>
      <c r="M81" s="275"/>
      <c r="N81" s="999"/>
      <c r="O81" s="999"/>
      <c r="P81" s="999"/>
      <c r="Q81" s="999"/>
      <c r="R81" s="999"/>
      <c r="S81" s="999"/>
      <c r="T81" s="999"/>
      <c r="U81" s="999"/>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25">
      <c r="A82" s="735"/>
      <c r="B82" s="732"/>
      <c r="C82" s="744"/>
      <c r="D82" s="744"/>
      <c r="E82" s="744"/>
      <c r="F82" s="748"/>
      <c r="G82" s="742"/>
      <c r="H82" s="967" t="str">
        <f>General!H15</f>
        <v>od</v>
      </c>
      <c r="I82" s="1001">
        <v>0.9</v>
      </c>
      <c r="J82" s="1001">
        <v>1.1000000000000001</v>
      </c>
      <c r="K82" s="1001">
        <v>0.7</v>
      </c>
      <c r="L82" s="1001">
        <v>0.95</v>
      </c>
      <c r="M82" s="275"/>
      <c r="N82" s="999"/>
      <c r="O82" s="999"/>
      <c r="P82" s="999"/>
      <c r="Q82" s="999"/>
      <c r="R82" s="999"/>
      <c r="S82" s="999"/>
      <c r="T82" s="999"/>
      <c r="U82" s="999"/>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25">
      <c r="A83" s="735"/>
      <c r="B83" s="732"/>
      <c r="C83" s="744"/>
      <c r="D83" s="744"/>
      <c r="E83" s="744"/>
      <c r="F83" s="748"/>
      <c r="G83" s="742"/>
      <c r="H83" s="967" t="str">
        <f>General!H16</f>
        <v>of</v>
      </c>
      <c r="I83" s="1001">
        <v>0.9</v>
      </c>
      <c r="J83" s="1001">
        <v>1.1000000000000001</v>
      </c>
      <c r="K83" s="1001">
        <v>0.7</v>
      </c>
      <c r="L83" s="1001">
        <v>0.95</v>
      </c>
      <c r="M83" s="275"/>
      <c r="N83" s="999"/>
      <c r="O83" s="999"/>
      <c r="P83" s="999"/>
      <c r="Q83" s="999"/>
      <c r="R83" s="999"/>
      <c r="S83" s="999"/>
      <c r="T83" s="999"/>
      <c r="U83" s="999"/>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25">
      <c r="A84" s="735"/>
      <c r="B84" s="732"/>
      <c r="C84" s="744"/>
      <c r="D84" s="744"/>
      <c r="E84" s="744"/>
      <c r="F84" s="748"/>
      <c r="G84" s="742"/>
      <c r="H84" s="967" t="str">
        <f>General!H17</f>
        <v>r</v>
      </c>
      <c r="I84" s="1001">
        <v>0.9</v>
      </c>
      <c r="J84" s="1001">
        <v>1.1000000000000001</v>
      </c>
      <c r="K84" s="1001">
        <v>0.7</v>
      </c>
      <c r="L84" s="1001">
        <v>0.95</v>
      </c>
      <c r="M84" s="275"/>
      <c r="N84" s="999"/>
      <c r="O84" s="999"/>
      <c r="P84" s="999"/>
      <c r="Q84" s="999"/>
      <c r="R84" s="999"/>
      <c r="S84" s="999"/>
      <c r="T84" s="999"/>
      <c r="U84" s="999"/>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25">
      <c r="A85" s="735"/>
      <c r="B85" s="732"/>
      <c r="C85" s="744"/>
      <c r="D85" s="744"/>
      <c r="E85" s="744"/>
      <c r="F85" s="748"/>
      <c r="G85" s="742"/>
      <c r="H85" s="967" t="str">
        <f>General!H18</f>
        <v>rd</v>
      </c>
      <c r="I85" s="1001">
        <v>0.9</v>
      </c>
      <c r="J85" s="1001">
        <v>1.1000000000000001</v>
      </c>
      <c r="K85" s="1001">
        <v>0.7</v>
      </c>
      <c r="L85" s="1001">
        <v>0.95</v>
      </c>
      <c r="M85" s="275"/>
      <c r="N85" s="999"/>
      <c r="O85" s="999"/>
      <c r="P85" s="999"/>
      <c r="Q85" s="999"/>
      <c r="R85" s="999"/>
      <c r="S85" s="999"/>
      <c r="T85" s="999"/>
      <c r="U85" s="999"/>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25">
      <c r="A86" s="735"/>
      <c r="B86" s="732"/>
      <c r="C86" s="744"/>
      <c r="D86" s="744"/>
      <c r="E86" s="744"/>
      <c r="F86" s="748"/>
      <c r="G86" s="742"/>
      <c r="H86" s="967" t="str">
        <f>General!H19</f>
        <v>v</v>
      </c>
      <c r="I86" s="1001">
        <v>0.9</v>
      </c>
      <c r="J86" s="1001">
        <v>1.1000000000000001</v>
      </c>
      <c r="K86" s="1001">
        <v>0.7</v>
      </c>
      <c r="L86" s="1001">
        <v>0.95</v>
      </c>
      <c r="M86" s="275"/>
      <c r="N86" s="999"/>
      <c r="O86" s="999"/>
      <c r="P86" s="999"/>
      <c r="Q86" s="999"/>
      <c r="R86" s="999"/>
      <c r="S86" s="999"/>
      <c r="T86" s="999"/>
      <c r="U86" s="999"/>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25">
      <c r="A87" s="735"/>
      <c r="B87" s="732"/>
      <c r="C87" s="744"/>
      <c r="D87" s="744"/>
      <c r="E87" s="744"/>
      <c r="F87" s="748"/>
      <c r="G87" s="742"/>
      <c r="H87" s="967" t="str">
        <f>General!H20</f>
        <v>w</v>
      </c>
      <c r="I87" s="1001">
        <v>0.9</v>
      </c>
      <c r="J87" s="1001">
        <v>1.1000000000000001</v>
      </c>
      <c r="K87" s="1001">
        <v>0.7</v>
      </c>
      <c r="L87" s="1001">
        <v>0.95</v>
      </c>
      <c r="M87" s="275"/>
      <c r="N87" s="999"/>
      <c r="O87" s="999"/>
      <c r="P87" s="999"/>
      <c r="Q87" s="999"/>
      <c r="R87" s="999"/>
      <c r="S87" s="999"/>
      <c r="T87" s="999"/>
      <c r="U87" s="999"/>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25">
      <c r="A88" s="735"/>
      <c r="B88" s="732"/>
      <c r="C88" s="744"/>
      <c r="D88" s="744"/>
      <c r="E88" s="744"/>
      <c r="F88" s="748"/>
      <c r="G88" s="742"/>
      <c r="H88" s="967" t="str">
        <f>General!H21</f>
        <v>wd</v>
      </c>
      <c r="I88" s="1001">
        <v>0.9</v>
      </c>
      <c r="J88" s="1001">
        <v>1.1000000000000001</v>
      </c>
      <c r="K88" s="1001">
        <v>0.7</v>
      </c>
      <c r="L88" s="1001">
        <v>0.95</v>
      </c>
      <c r="M88" s="275"/>
      <c r="N88" s="999"/>
      <c r="O88" s="999"/>
      <c r="P88" s="999"/>
      <c r="Q88" s="999"/>
      <c r="R88" s="999"/>
      <c r="S88" s="999"/>
      <c r="T88" s="999"/>
      <c r="U88" s="999"/>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25">
      <c r="A89" s="735"/>
      <c r="B89" s="732"/>
      <c r="C89" s="744"/>
      <c r="D89" s="744"/>
      <c r="E89" s="744"/>
      <c r="F89" s="748"/>
      <c r="G89" s="742"/>
      <c r="H89" s="967" t="str">
        <f>General!H22</f>
        <v>z</v>
      </c>
      <c r="I89" s="1001">
        <v>0.9</v>
      </c>
      <c r="J89" s="1001">
        <v>1.1000000000000001</v>
      </c>
      <c r="K89" s="1001">
        <v>0.7</v>
      </c>
      <c r="L89" s="1001">
        <v>0.95</v>
      </c>
      <c r="M89" s="275"/>
      <c r="N89" s="999"/>
      <c r="O89" s="999"/>
      <c r="P89" s="999"/>
      <c r="Q89" s="999"/>
      <c r="R89" s="999"/>
      <c r="S89" s="999"/>
      <c r="T89" s="999"/>
      <c r="U89" s="999"/>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25">
      <c r="A90" s="735"/>
      <c r="B90" s="732"/>
      <c r="C90" s="744"/>
      <c r="D90" s="744"/>
      <c r="E90" s="744"/>
      <c r="F90" s="748"/>
      <c r="G90" s="742"/>
      <c r="H90" s="967" t="str">
        <f>General!H23</f>
        <v>zd</v>
      </c>
      <c r="I90" s="1001">
        <v>0.9</v>
      </c>
      <c r="J90" s="1001">
        <v>1.1000000000000001</v>
      </c>
      <c r="K90" s="1001">
        <v>0.7</v>
      </c>
      <c r="L90" s="1001">
        <v>0.95</v>
      </c>
      <c r="M90" s="275"/>
      <c r="N90" s="999"/>
      <c r="O90" s="999"/>
      <c r="P90" s="999"/>
      <c r="Q90" s="999"/>
      <c r="R90" s="999"/>
      <c r="S90" s="999"/>
      <c r="T90" s="999"/>
      <c r="U90" s="999"/>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25">
      <c r="A91" s="735"/>
      <c r="B91" s="732"/>
      <c r="C91" s="744"/>
      <c r="D91" s="744"/>
      <c r="E91" s="744"/>
      <c r="F91" s="748"/>
      <c r="G91" s="742"/>
      <c r="H91" s="999"/>
      <c r="I91" s="999"/>
      <c r="J91" s="999"/>
      <c r="K91" s="275"/>
      <c r="L91" s="275"/>
      <c r="M91" s="275"/>
      <c r="N91" s="999"/>
      <c r="O91" s="999"/>
      <c r="P91" s="999"/>
      <c r="Q91" s="999"/>
      <c r="R91" s="999"/>
      <c r="S91" s="999"/>
      <c r="T91" s="999"/>
      <c r="U91" s="999"/>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25">
      <c r="A92" s="735"/>
      <c r="B92" s="732"/>
      <c r="C92" s="744"/>
      <c r="D92" s="744"/>
      <c r="E92" s="744"/>
      <c r="F92" s="748"/>
      <c r="G92" s="742"/>
      <c r="H92" s="999"/>
      <c r="I92" s="999"/>
      <c r="J92" s="999"/>
      <c r="K92" s="275"/>
      <c r="L92" s="275"/>
      <c r="M92" s="275"/>
      <c r="N92" s="999"/>
      <c r="O92" s="999"/>
      <c r="P92" s="999"/>
      <c r="Q92" s="999"/>
      <c r="R92" s="999"/>
      <c r="S92" s="999"/>
      <c r="T92" s="999"/>
      <c r="U92" s="999"/>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0999999999999996" customHeight="1" outlineLevel="1" x14ac:dyDescent="0.2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5.15" customHeight="1" outlineLevel="1" x14ac:dyDescent="0.2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2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1069</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2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25">
      <c r="A109" s="735"/>
      <c r="B109" s="732"/>
      <c r="C109" s="744"/>
      <c r="D109" s="744"/>
      <c r="E109" s="744"/>
      <c r="F109" s="748"/>
      <c r="G109" s="1002" t="s">
        <v>1135</v>
      </c>
      <c r="H109" s="969"/>
      <c r="I109" s="1015"/>
      <c r="J109" s="969"/>
      <c r="K109" s="954"/>
      <c r="L109" s="954"/>
      <c r="M109" s="258"/>
      <c r="O109" s="767"/>
      <c r="P109" s="258"/>
      <c r="Q109" s="258"/>
      <c r="R109" s="258"/>
      <c r="S109" s="258"/>
      <c r="T109" s="258"/>
      <c r="U109" s="258"/>
      <c r="V109" s="740"/>
      <c r="W109" s="739"/>
      <c r="X109" s="734"/>
      <c r="Y109" s="734"/>
      <c r="Z109" s="734"/>
    </row>
    <row r="110" spans="1:26" s="731" customFormat="1" outlineLevel="1" x14ac:dyDescent="0.25">
      <c r="A110" s="735"/>
      <c r="B110" s="732"/>
      <c r="C110" s="744"/>
      <c r="D110" s="744"/>
      <c r="E110" s="744"/>
      <c r="F110" s="748"/>
      <c r="G110" s="1002"/>
      <c r="H110" s="1016" t="s">
        <v>1137</v>
      </c>
      <c r="I110" s="1017" t="s">
        <v>1138</v>
      </c>
      <c r="J110" s="1018" t="s">
        <v>1139</v>
      </c>
      <c r="K110" s="1009"/>
      <c r="L110" s="954"/>
      <c r="M110" s="276"/>
      <c r="O110" s="767"/>
      <c r="P110" s="258"/>
      <c r="Q110" s="258"/>
      <c r="R110" s="258"/>
      <c r="S110" s="276"/>
      <c r="T110" s="258"/>
      <c r="U110" s="258"/>
      <c r="V110" s="740"/>
      <c r="W110" s="739"/>
      <c r="X110" s="734"/>
      <c r="Y110" s="734"/>
      <c r="Z110" s="734"/>
    </row>
    <row r="111" spans="1:26" s="731" customFormat="1" outlineLevel="1" x14ac:dyDescent="0.25">
      <c r="A111" s="735"/>
      <c r="B111" s="732"/>
      <c r="C111" s="744"/>
      <c r="D111" s="744"/>
      <c r="E111" s="744"/>
      <c r="F111" s="748"/>
      <c r="H111" s="226" t="s">
        <v>1132</v>
      </c>
      <c r="I111" s="731" t="s">
        <v>1133</v>
      </c>
      <c r="J111" s="731" t="s">
        <v>1134</v>
      </c>
      <c r="K111" s="954"/>
      <c r="L111" s="954"/>
      <c r="O111" s="58"/>
      <c r="P111" s="261"/>
      <c r="Q111" s="261"/>
      <c r="R111" s="261"/>
      <c r="T111" s="261"/>
      <c r="U111" s="261"/>
      <c r="V111" s="740"/>
      <c r="W111" s="739"/>
      <c r="X111" s="734"/>
      <c r="Y111" s="734"/>
      <c r="Z111" s="734"/>
    </row>
    <row r="112" spans="1:26" s="731" customFormat="1" ht="12" customHeight="1" outlineLevel="1" x14ac:dyDescent="0.25">
      <c r="A112" s="735"/>
      <c r="B112" s="732"/>
      <c r="C112" s="744"/>
      <c r="D112" s="744"/>
      <c r="E112" s="744"/>
      <c r="F112" s="748"/>
      <c r="G112" s="1008" t="str">
        <f>General!H7</f>
        <v>b</v>
      </c>
      <c r="H112" s="1010">
        <v>1</v>
      </c>
      <c r="I112" s="1010">
        <v>1</v>
      </c>
      <c r="J112" s="1011">
        <f t="shared" ref="J112:J128" si="0">$J74-$I74*$K74*(1-$L74)</f>
        <v>1.0685</v>
      </c>
      <c r="K112" s="1009"/>
      <c r="L112" s="954"/>
      <c r="M112" s="745"/>
      <c r="O112" s="58"/>
      <c r="P112" s="261"/>
      <c r="Q112" s="261"/>
      <c r="R112" s="261"/>
      <c r="T112" s="261"/>
      <c r="U112" s="261"/>
      <c r="V112" s="740"/>
      <c r="W112" s="739"/>
      <c r="X112" s="734"/>
      <c r="Y112" s="734"/>
      <c r="Z112" s="734"/>
    </row>
    <row r="113" spans="1:26" s="731" customFormat="1" ht="12" customHeight="1" outlineLevel="1" x14ac:dyDescent="0.25">
      <c r="A113" s="735"/>
      <c r="B113" s="732"/>
      <c r="C113" s="744"/>
      <c r="D113" s="744"/>
      <c r="E113" s="744"/>
      <c r="F113" s="748"/>
      <c r="G113" s="1008" t="str">
        <f>General!H8</f>
        <v>bd</v>
      </c>
      <c r="H113" s="1010">
        <v>1</v>
      </c>
      <c r="I113" s="1010">
        <v>1</v>
      </c>
      <c r="J113" s="1011">
        <f t="shared" si="0"/>
        <v>1.0685</v>
      </c>
      <c r="K113" s="1009"/>
      <c r="L113" s="954"/>
      <c r="M113" s="745"/>
      <c r="O113" s="58"/>
      <c r="P113" s="261"/>
      <c r="Q113" s="261"/>
      <c r="R113" s="261"/>
      <c r="T113" s="261"/>
      <c r="U113" s="261"/>
      <c r="V113" s="740"/>
      <c r="W113" s="739"/>
      <c r="X113" s="734"/>
      <c r="Y113" s="734"/>
      <c r="Z113" s="734"/>
    </row>
    <row r="114" spans="1:26" s="731" customFormat="1" ht="12" customHeight="1" outlineLevel="1" x14ac:dyDescent="0.25">
      <c r="A114" s="735"/>
      <c r="B114" s="732"/>
      <c r="C114" s="744"/>
      <c r="D114" s="744"/>
      <c r="E114" s="744"/>
      <c r="F114" s="748"/>
      <c r="G114" s="1008" t="str">
        <f>General!H9</f>
        <v>f</v>
      </c>
      <c r="H114" s="1010">
        <v>1</v>
      </c>
      <c r="I114" s="1010">
        <v>1</v>
      </c>
      <c r="J114" s="1011">
        <f t="shared" si="0"/>
        <v>1.0685</v>
      </c>
      <c r="K114" s="1009"/>
      <c r="L114" s="954"/>
      <c r="M114" s="745"/>
      <c r="P114" s="261"/>
      <c r="Q114" s="261"/>
      <c r="R114" s="261"/>
      <c r="T114" s="261"/>
      <c r="U114" s="261"/>
      <c r="V114" s="740"/>
      <c r="W114" s="739"/>
      <c r="X114" s="734"/>
      <c r="Y114" s="734"/>
      <c r="Z114" s="734"/>
    </row>
    <row r="115" spans="1:26" s="731" customFormat="1" ht="12" customHeight="1" outlineLevel="1" x14ac:dyDescent="0.25">
      <c r="A115" s="735"/>
      <c r="B115" s="732"/>
      <c r="C115" s="744"/>
      <c r="D115" s="744"/>
      <c r="E115" s="744"/>
      <c r="F115" s="748"/>
      <c r="G115" s="1008" t="str">
        <f>General!H10</f>
        <v>h</v>
      </c>
      <c r="H115" s="1010">
        <v>1</v>
      </c>
      <c r="I115" s="1010">
        <v>1</v>
      </c>
      <c r="J115" s="1011">
        <f t="shared" si="0"/>
        <v>1.0685</v>
      </c>
      <c r="K115" s="1009"/>
      <c r="L115" s="954"/>
      <c r="M115" s="745"/>
      <c r="P115" s="261"/>
      <c r="Q115" s="261"/>
      <c r="R115" s="261"/>
      <c r="T115" s="261"/>
      <c r="U115" s="261"/>
      <c r="V115" s="740"/>
      <c r="W115" s="739"/>
      <c r="X115" s="734"/>
      <c r="Y115" s="734"/>
      <c r="Z115" s="734"/>
    </row>
    <row r="116" spans="1:26" s="731" customFormat="1" ht="12" customHeight="1" outlineLevel="1" x14ac:dyDescent="0.25">
      <c r="A116" s="735"/>
      <c r="B116" s="732"/>
      <c r="C116" s="744"/>
      <c r="D116" s="744"/>
      <c r="E116" s="744"/>
      <c r="F116" s="748"/>
      <c r="G116" s="1008" t="str">
        <f>General!H11</f>
        <v>i</v>
      </c>
      <c r="H116" s="1010">
        <v>1</v>
      </c>
      <c r="I116" s="1010">
        <v>1</v>
      </c>
      <c r="J116" s="1011">
        <f t="shared" si="0"/>
        <v>1.0685</v>
      </c>
      <c r="K116" s="1009"/>
      <c r="L116" s="954"/>
      <c r="M116" s="745"/>
      <c r="P116" s="261"/>
      <c r="Q116" s="261"/>
      <c r="R116" s="261"/>
      <c r="T116" s="261"/>
      <c r="U116" s="261"/>
      <c r="V116" s="740"/>
      <c r="W116" s="739"/>
      <c r="X116" s="734"/>
      <c r="Y116" s="734"/>
      <c r="Z116" s="734"/>
    </row>
    <row r="117" spans="1:26" s="731" customFormat="1" ht="12" customHeight="1" outlineLevel="1" x14ac:dyDescent="0.25">
      <c r="A117" s="735"/>
      <c r="B117" s="732"/>
      <c r="C117" s="744"/>
      <c r="D117" s="744"/>
      <c r="E117" s="744"/>
      <c r="F117" s="748"/>
      <c r="G117" s="1008" t="str">
        <f>General!H12</f>
        <v>k</v>
      </c>
      <c r="H117" s="1010">
        <v>1</v>
      </c>
      <c r="I117" s="1010">
        <v>1</v>
      </c>
      <c r="J117" s="1011">
        <f t="shared" si="0"/>
        <v>1.0685</v>
      </c>
      <c r="K117" s="1009"/>
      <c r="L117" s="954"/>
      <c r="M117" s="745"/>
      <c r="P117" s="261"/>
      <c r="Q117" s="261"/>
      <c r="R117" s="261"/>
      <c r="T117" s="261"/>
      <c r="U117" s="261"/>
      <c r="V117" s="740"/>
      <c r="W117" s="739"/>
      <c r="X117" s="734"/>
      <c r="Y117" s="734"/>
      <c r="Z117" s="734"/>
    </row>
    <row r="118" spans="1:26" s="731" customFormat="1" ht="12" customHeight="1" outlineLevel="1" x14ac:dyDescent="0.25">
      <c r="A118" s="735"/>
      <c r="B118" s="732"/>
      <c r="C118" s="744"/>
      <c r="D118" s="744"/>
      <c r="E118" s="744"/>
      <c r="F118" s="748"/>
      <c r="G118" s="1008" t="str">
        <f>General!H13</f>
        <v>l</v>
      </c>
      <c r="H118" s="1010">
        <v>1</v>
      </c>
      <c r="I118" s="1010">
        <v>1</v>
      </c>
      <c r="J118" s="1011">
        <f t="shared" si="0"/>
        <v>1.0685</v>
      </c>
      <c r="K118" s="1009"/>
      <c r="L118" s="954"/>
      <c r="M118" s="745"/>
      <c r="P118" s="261"/>
      <c r="Q118" s="261"/>
      <c r="R118" s="261"/>
      <c r="T118" s="261"/>
      <c r="U118" s="261"/>
      <c r="V118" s="740"/>
      <c r="W118" s="739"/>
      <c r="X118" s="734"/>
      <c r="Y118" s="734"/>
      <c r="Z118" s="734"/>
    </row>
    <row r="119" spans="1:26" s="731" customFormat="1" ht="12" customHeight="1" outlineLevel="1" x14ac:dyDescent="0.25">
      <c r="A119" s="735"/>
      <c r="B119" s="732"/>
      <c r="C119" s="744"/>
      <c r="D119" s="744"/>
      <c r="E119" s="744"/>
      <c r="F119" s="748"/>
      <c r="G119" s="1008" t="str">
        <f>General!H14</f>
        <v>o</v>
      </c>
      <c r="H119" s="1010">
        <v>1</v>
      </c>
      <c r="I119" s="1010">
        <v>1</v>
      </c>
      <c r="J119" s="1011">
        <f t="shared" si="0"/>
        <v>1.0685</v>
      </c>
      <c r="K119" s="1009"/>
      <c r="L119" s="954"/>
      <c r="M119" s="745"/>
      <c r="P119" s="261"/>
      <c r="Q119" s="261"/>
      <c r="R119" s="261"/>
      <c r="T119" s="261"/>
      <c r="U119" s="261"/>
      <c r="V119" s="740"/>
      <c r="W119" s="739"/>
      <c r="X119" s="734"/>
      <c r="Y119" s="734"/>
      <c r="Z119" s="734"/>
    </row>
    <row r="120" spans="1:26" s="731" customFormat="1" ht="12" customHeight="1" outlineLevel="1" x14ac:dyDescent="0.25">
      <c r="A120" s="735"/>
      <c r="B120" s="732"/>
      <c r="C120" s="744"/>
      <c r="D120" s="744"/>
      <c r="E120" s="744"/>
      <c r="F120" s="748"/>
      <c r="G120" s="1008" t="str">
        <f>General!H15</f>
        <v>od</v>
      </c>
      <c r="H120" s="1010">
        <v>1</v>
      </c>
      <c r="I120" s="1010">
        <v>1</v>
      </c>
      <c r="J120" s="1011">
        <f t="shared" si="0"/>
        <v>1.0685</v>
      </c>
      <c r="K120" s="1009"/>
      <c r="L120" s="954"/>
      <c r="M120" s="745"/>
      <c r="P120" s="261"/>
      <c r="Q120" s="261"/>
      <c r="R120" s="261"/>
      <c r="T120" s="261"/>
      <c r="U120" s="261"/>
      <c r="V120" s="740"/>
      <c r="W120" s="739"/>
      <c r="X120" s="734"/>
      <c r="Y120" s="734"/>
      <c r="Z120" s="734"/>
    </row>
    <row r="121" spans="1:26" s="731" customFormat="1" ht="12" customHeight="1" outlineLevel="1" x14ac:dyDescent="0.25">
      <c r="A121" s="735"/>
      <c r="B121" s="732"/>
      <c r="C121" s="744"/>
      <c r="D121" s="744"/>
      <c r="E121" s="744"/>
      <c r="F121" s="748"/>
      <c r="G121" s="1008" t="str">
        <f>General!H16</f>
        <v>of</v>
      </c>
      <c r="H121" s="1010">
        <v>1</v>
      </c>
      <c r="I121" s="1010">
        <v>1</v>
      </c>
      <c r="J121" s="1011">
        <f t="shared" si="0"/>
        <v>1.0685</v>
      </c>
      <c r="K121" s="1009"/>
      <c r="L121" s="954"/>
      <c r="M121" s="745"/>
      <c r="P121" s="261"/>
      <c r="Q121" s="261"/>
      <c r="R121" s="261"/>
      <c r="T121" s="261"/>
      <c r="U121" s="261"/>
      <c r="V121" s="740"/>
      <c r="W121" s="739"/>
      <c r="X121" s="734"/>
      <c r="Y121" s="734"/>
      <c r="Z121" s="734"/>
    </row>
    <row r="122" spans="1:26" s="731" customFormat="1" ht="12" customHeight="1" outlineLevel="1" x14ac:dyDescent="0.25">
      <c r="A122" s="735"/>
      <c r="B122" s="732"/>
      <c r="C122" s="744"/>
      <c r="D122" s="744"/>
      <c r="E122" s="744"/>
      <c r="F122" s="748"/>
      <c r="G122" s="1008" t="str">
        <f>General!H17</f>
        <v>r</v>
      </c>
      <c r="H122" s="1010">
        <v>1</v>
      </c>
      <c r="I122" s="1010">
        <v>1</v>
      </c>
      <c r="J122" s="1011">
        <f t="shared" si="0"/>
        <v>1.0685</v>
      </c>
      <c r="K122" s="1009"/>
      <c r="L122" s="954"/>
      <c r="M122" s="745"/>
      <c r="P122" s="261"/>
      <c r="Q122" s="261"/>
      <c r="R122" s="261"/>
      <c r="T122" s="261"/>
      <c r="U122" s="261"/>
      <c r="V122" s="740"/>
      <c r="W122" s="739"/>
      <c r="X122" s="734"/>
      <c r="Y122" s="734"/>
      <c r="Z122" s="734"/>
    </row>
    <row r="123" spans="1:26" s="731" customFormat="1" ht="12" customHeight="1" outlineLevel="1" x14ac:dyDescent="0.25">
      <c r="A123" s="735"/>
      <c r="B123" s="732"/>
      <c r="C123" s="744"/>
      <c r="D123" s="744"/>
      <c r="E123" s="744"/>
      <c r="F123" s="748"/>
      <c r="G123" s="1008" t="str">
        <f>General!H18</f>
        <v>rd</v>
      </c>
      <c r="H123" s="1010">
        <v>1</v>
      </c>
      <c r="I123" s="1010">
        <v>1</v>
      </c>
      <c r="J123" s="1011">
        <f>$J85-$I85*$K85*(1-$L85)</f>
        <v>1.0685</v>
      </c>
      <c r="K123" s="1009"/>
      <c r="L123" s="954"/>
      <c r="M123" s="745"/>
      <c r="P123" s="261"/>
      <c r="Q123" s="261"/>
      <c r="R123" s="261"/>
      <c r="T123" s="261"/>
      <c r="U123" s="261"/>
      <c r="V123" s="740"/>
      <c r="W123" s="739"/>
      <c r="X123" s="734"/>
      <c r="Y123" s="734"/>
      <c r="Z123" s="734"/>
    </row>
    <row r="124" spans="1:26" s="731" customFormat="1" ht="12" customHeight="1" outlineLevel="1" x14ac:dyDescent="0.25">
      <c r="A124" s="735"/>
      <c r="B124" s="732"/>
      <c r="C124" s="744"/>
      <c r="D124" s="744"/>
      <c r="E124" s="744"/>
      <c r="F124" s="748"/>
      <c r="G124" s="1008" t="str">
        <f>General!H19</f>
        <v>v</v>
      </c>
      <c r="H124" s="1010">
        <v>1</v>
      </c>
      <c r="I124" s="1010">
        <v>1</v>
      </c>
      <c r="J124" s="1011">
        <f t="shared" si="0"/>
        <v>1.0685</v>
      </c>
      <c r="K124" s="1009"/>
      <c r="L124" s="954"/>
      <c r="M124" s="745"/>
      <c r="P124" s="261"/>
      <c r="Q124" s="261"/>
      <c r="R124" s="261"/>
      <c r="T124" s="261"/>
      <c r="U124" s="261"/>
      <c r="V124" s="740"/>
      <c r="W124" s="739"/>
      <c r="X124" s="734"/>
      <c r="Y124" s="734"/>
      <c r="Z124" s="734"/>
    </row>
    <row r="125" spans="1:26" s="731" customFormat="1" ht="12" customHeight="1" outlineLevel="1" x14ac:dyDescent="0.25">
      <c r="A125" s="735"/>
      <c r="B125" s="732"/>
      <c r="C125" s="744"/>
      <c r="D125" s="744"/>
      <c r="E125" s="744"/>
      <c r="F125" s="748"/>
      <c r="G125" s="1008" t="str">
        <f>General!H20</f>
        <v>w</v>
      </c>
      <c r="H125" s="1010">
        <v>1</v>
      </c>
      <c r="I125" s="1010">
        <v>1</v>
      </c>
      <c r="J125" s="1011">
        <f t="shared" si="0"/>
        <v>1.0685</v>
      </c>
      <c r="K125" s="1009"/>
      <c r="L125" s="954"/>
      <c r="M125" s="745"/>
      <c r="P125" s="261"/>
      <c r="Q125" s="261"/>
      <c r="R125" s="261"/>
      <c r="T125" s="261"/>
      <c r="U125" s="261"/>
      <c r="V125" s="740"/>
      <c r="W125" s="739"/>
      <c r="X125" s="734"/>
      <c r="Y125" s="734"/>
      <c r="Z125" s="734"/>
    </row>
    <row r="126" spans="1:26" s="731" customFormat="1" ht="12" customHeight="1" outlineLevel="1" x14ac:dyDescent="0.25">
      <c r="A126" s="735"/>
      <c r="B126" s="732"/>
      <c r="C126" s="744"/>
      <c r="D126" s="744"/>
      <c r="E126" s="744"/>
      <c r="F126" s="748"/>
      <c r="G126" s="1008" t="str">
        <f>General!H21</f>
        <v>wd</v>
      </c>
      <c r="H126" s="1010">
        <v>1</v>
      </c>
      <c r="I126" s="1010">
        <v>1</v>
      </c>
      <c r="J126" s="1011">
        <f t="shared" si="0"/>
        <v>1.0685</v>
      </c>
      <c r="K126" s="1009"/>
      <c r="L126" s="954"/>
      <c r="M126" s="745"/>
      <c r="P126" s="261"/>
      <c r="Q126" s="261"/>
      <c r="R126" s="261"/>
      <c r="T126" s="261"/>
      <c r="U126" s="261"/>
      <c r="V126" s="740"/>
      <c r="W126" s="739"/>
      <c r="X126" s="734"/>
      <c r="Y126" s="734"/>
      <c r="Z126" s="734"/>
    </row>
    <row r="127" spans="1:26" s="731" customFormat="1" ht="12" customHeight="1" outlineLevel="1" x14ac:dyDescent="0.25">
      <c r="A127" s="735"/>
      <c r="B127" s="732"/>
      <c r="C127" s="744"/>
      <c r="D127" s="744"/>
      <c r="E127" s="744"/>
      <c r="F127" s="748"/>
      <c r="G127" s="1008" t="str">
        <f>General!H22</f>
        <v>z</v>
      </c>
      <c r="H127" s="1010">
        <v>1</v>
      </c>
      <c r="I127" s="1010">
        <v>1</v>
      </c>
      <c r="J127" s="1011">
        <f t="shared" si="0"/>
        <v>1.0685</v>
      </c>
      <c r="K127" s="1009"/>
      <c r="L127" s="954"/>
      <c r="M127" s="763"/>
      <c r="P127" s="261"/>
      <c r="Q127" s="261"/>
      <c r="R127" s="261"/>
      <c r="T127" s="261"/>
      <c r="U127" s="261"/>
      <c r="V127" s="740"/>
      <c r="W127" s="739"/>
      <c r="X127" s="734"/>
      <c r="Y127" s="734"/>
      <c r="Z127" s="734"/>
    </row>
    <row r="128" spans="1:26" s="731" customFormat="1" ht="12" customHeight="1" outlineLevel="1" x14ac:dyDescent="0.25">
      <c r="A128" s="735"/>
      <c r="B128" s="732"/>
      <c r="C128" s="744"/>
      <c r="D128" s="744"/>
      <c r="E128" s="744"/>
      <c r="F128" s="748"/>
      <c r="G128" s="1008" t="str">
        <f>General!H23</f>
        <v>zd</v>
      </c>
      <c r="H128" s="1010">
        <v>1</v>
      </c>
      <c r="I128" s="1010">
        <v>1</v>
      </c>
      <c r="J128" s="1011">
        <f t="shared" si="0"/>
        <v>1.0685</v>
      </c>
      <c r="K128" s="1009"/>
      <c r="L128" s="954"/>
      <c r="M128" s="261"/>
      <c r="P128" s="261"/>
      <c r="Q128" s="261"/>
      <c r="R128" s="261"/>
      <c r="S128" s="668"/>
      <c r="T128" s="261"/>
      <c r="U128" s="261"/>
      <c r="V128" s="740"/>
      <c r="W128" s="739"/>
      <c r="X128" s="734"/>
      <c r="Y128" s="734"/>
      <c r="Z128" s="734"/>
    </row>
    <row r="129" spans="1:26" s="731" customFormat="1" ht="12" customHeight="1" outlineLevel="1" x14ac:dyDescent="0.2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2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25">
      <c r="A131" s="237"/>
      <c r="B131" s="238"/>
      <c r="C131" s="248"/>
      <c r="D131" s="248"/>
      <c r="E131" s="248"/>
      <c r="F131" s="256"/>
      <c r="G131" s="323" t="s">
        <v>1140</v>
      </c>
      <c r="H131" s="969"/>
      <c r="I131" s="970"/>
      <c r="J131" s="969"/>
      <c r="K131" s="954"/>
      <c r="L131" s="954"/>
      <c r="M131" s="258"/>
      <c r="O131" s="287"/>
      <c r="P131" s="258"/>
      <c r="Q131" s="258"/>
      <c r="R131" s="258"/>
      <c r="S131" s="258"/>
      <c r="T131" s="258"/>
      <c r="U131" s="258"/>
      <c r="V131" s="259"/>
      <c r="W131" s="247"/>
      <c r="X131" s="239"/>
      <c r="Y131" s="239"/>
      <c r="Z131" s="239"/>
    </row>
    <row r="132" spans="1:26" s="731" customFormat="1" outlineLevel="1" x14ac:dyDescent="0.25">
      <c r="A132" s="735"/>
      <c r="B132" s="732"/>
      <c r="C132" s="744"/>
      <c r="D132" s="744"/>
      <c r="E132" s="744"/>
      <c r="F132" s="748"/>
      <c r="H132" s="226" t="s">
        <v>1132</v>
      </c>
      <c r="I132" s="731" t="s">
        <v>1133</v>
      </c>
      <c r="J132" s="731" t="s">
        <v>1134</v>
      </c>
      <c r="K132" s="954"/>
      <c r="L132" s="954"/>
      <c r="O132" s="58"/>
      <c r="P132" s="261"/>
      <c r="Q132" s="261"/>
      <c r="R132" s="261"/>
      <c r="T132" s="261"/>
      <c r="U132" s="261"/>
      <c r="V132" s="740"/>
      <c r="W132" s="739"/>
      <c r="X132" s="734"/>
      <c r="Y132" s="734"/>
      <c r="Z132" s="734"/>
    </row>
    <row r="133" spans="1:26" s="731" customFormat="1" ht="12" customHeight="1" outlineLevel="1" x14ac:dyDescent="0.25">
      <c r="A133" s="735"/>
      <c r="B133" s="732"/>
      <c r="C133" s="744"/>
      <c r="D133" s="744"/>
      <c r="E133" s="744"/>
      <c r="F133" s="748"/>
      <c r="G133" s="967" t="str">
        <f>General!H7</f>
        <v>b</v>
      </c>
      <c r="H133" s="1012">
        <v>0.44</v>
      </c>
      <c r="I133" s="1013">
        <f>H133</f>
        <v>0.44</v>
      </c>
      <c r="J133" s="1014">
        <f>$I74*$K74*$L74/J112</f>
        <v>0.56013102480112298</v>
      </c>
      <c r="K133" s="1009"/>
      <c r="L133" s="954"/>
      <c r="M133" s="745"/>
      <c r="O133" s="58"/>
      <c r="P133" s="261"/>
      <c r="Q133" s="261"/>
      <c r="R133" s="261"/>
      <c r="T133" s="261"/>
      <c r="U133" s="261"/>
      <c r="V133" s="740"/>
      <c r="W133" s="739"/>
      <c r="X133" s="734"/>
      <c r="Y133" s="734"/>
      <c r="Z133" s="734"/>
    </row>
    <row r="134" spans="1:26" s="731" customFormat="1" ht="12" customHeight="1" outlineLevel="1" x14ac:dyDescent="0.25">
      <c r="A134" s="735"/>
      <c r="B134" s="732"/>
      <c r="C134" s="744"/>
      <c r="D134" s="744"/>
      <c r="E134" s="744"/>
      <c r="F134" s="748"/>
      <c r="G134" s="967" t="str">
        <f>General!H8</f>
        <v>bd</v>
      </c>
      <c r="H134" s="1012">
        <v>0.44</v>
      </c>
      <c r="I134" s="1013">
        <f t="shared" ref="I134:I149" si="1">H134</f>
        <v>0.44</v>
      </c>
      <c r="J134" s="1014">
        <f t="shared" ref="J134:J149" si="2">$I75*$K75*$L75/J113</f>
        <v>0.56013102480112298</v>
      </c>
      <c r="K134" s="954"/>
      <c r="L134" s="954"/>
      <c r="M134" s="745"/>
      <c r="O134" s="58"/>
      <c r="P134" s="261"/>
      <c r="Q134" s="261"/>
      <c r="R134" s="261"/>
      <c r="T134" s="261"/>
      <c r="U134" s="261"/>
      <c r="V134" s="740"/>
      <c r="W134" s="739"/>
      <c r="X134" s="734"/>
      <c r="Y134" s="734"/>
      <c r="Z134" s="734"/>
    </row>
    <row r="135" spans="1:26" s="731" customFormat="1" ht="12" customHeight="1" outlineLevel="1" x14ac:dyDescent="0.25">
      <c r="A135" s="735"/>
      <c r="B135" s="732"/>
      <c r="C135" s="744"/>
      <c r="D135" s="744"/>
      <c r="E135" s="744"/>
      <c r="F135" s="748"/>
      <c r="G135" s="967" t="str">
        <f>General!H9</f>
        <v>f</v>
      </c>
      <c r="H135" s="1012">
        <v>0.3</v>
      </c>
      <c r="I135" s="1013">
        <f t="shared" si="1"/>
        <v>0.3</v>
      </c>
      <c r="J135" s="1014">
        <f t="shared" si="2"/>
        <v>0.56013102480112298</v>
      </c>
      <c r="K135" s="954"/>
      <c r="L135" s="954"/>
      <c r="M135" s="745"/>
      <c r="P135" s="261"/>
      <c r="Q135" s="261"/>
      <c r="R135" s="261"/>
      <c r="T135" s="261"/>
      <c r="U135" s="261"/>
      <c r="V135" s="740"/>
      <c r="W135" s="739"/>
      <c r="X135" s="734"/>
      <c r="Y135" s="734"/>
      <c r="Z135" s="734"/>
    </row>
    <row r="136" spans="1:26" s="731" customFormat="1" ht="12" customHeight="1" outlineLevel="1" x14ac:dyDescent="0.25">
      <c r="A136" s="735"/>
      <c r="B136" s="732"/>
      <c r="C136" s="744"/>
      <c r="D136" s="744"/>
      <c r="E136" s="744"/>
      <c r="F136" s="748"/>
      <c r="G136" s="967" t="str">
        <f>General!H10</f>
        <v>h</v>
      </c>
      <c r="H136" s="1012">
        <v>0.3</v>
      </c>
      <c r="I136" s="1013">
        <f t="shared" si="1"/>
        <v>0.3</v>
      </c>
      <c r="J136" s="1014">
        <f t="shared" si="2"/>
        <v>0.56013102480112298</v>
      </c>
      <c r="K136" s="954"/>
      <c r="L136" s="954"/>
      <c r="M136" s="745"/>
      <c r="P136" s="261"/>
      <c r="Q136" s="261"/>
      <c r="R136" s="261"/>
      <c r="T136" s="261"/>
      <c r="U136" s="261"/>
      <c r="V136" s="740"/>
      <c r="W136" s="739"/>
      <c r="X136" s="734"/>
      <c r="Y136" s="734"/>
      <c r="Z136" s="734"/>
    </row>
    <row r="137" spans="1:26" s="731" customFormat="1" ht="12" customHeight="1" outlineLevel="1" x14ac:dyDescent="0.25">
      <c r="A137" s="735"/>
      <c r="B137" s="732"/>
      <c r="C137" s="744"/>
      <c r="D137" s="744"/>
      <c r="E137" s="744"/>
      <c r="F137" s="748"/>
      <c r="G137" s="967" t="str">
        <f>General!H11</f>
        <v>i</v>
      </c>
      <c r="H137" s="1012">
        <v>0.3</v>
      </c>
      <c r="I137" s="1013">
        <f t="shared" si="1"/>
        <v>0.3</v>
      </c>
      <c r="J137" s="1014">
        <f t="shared" si="2"/>
        <v>0.56013102480112298</v>
      </c>
      <c r="K137" s="954"/>
      <c r="L137" s="954"/>
      <c r="M137" s="745"/>
      <c r="P137" s="261"/>
      <c r="Q137" s="261"/>
      <c r="R137" s="261"/>
      <c r="T137" s="261"/>
      <c r="U137" s="261"/>
      <c r="V137" s="740"/>
      <c r="W137" s="739"/>
      <c r="X137" s="734"/>
      <c r="Y137" s="734"/>
      <c r="Z137" s="734"/>
    </row>
    <row r="138" spans="1:26" s="731" customFormat="1" ht="12" customHeight="1" outlineLevel="1" x14ac:dyDescent="0.25">
      <c r="A138" s="735"/>
      <c r="B138" s="732"/>
      <c r="C138" s="744"/>
      <c r="D138" s="744"/>
      <c r="E138" s="744"/>
      <c r="F138" s="748"/>
      <c r="G138" s="967" t="str">
        <f>General!H12</f>
        <v>k</v>
      </c>
      <c r="H138" s="1012">
        <v>0.3</v>
      </c>
      <c r="I138" s="1013">
        <f t="shared" si="1"/>
        <v>0.3</v>
      </c>
      <c r="J138" s="1014">
        <f t="shared" si="2"/>
        <v>0.56013102480112298</v>
      </c>
      <c r="K138" s="954"/>
      <c r="L138" s="954"/>
      <c r="M138" s="745"/>
      <c r="P138" s="261"/>
      <c r="Q138" s="261"/>
      <c r="R138" s="261"/>
      <c r="T138" s="261"/>
      <c r="U138" s="261"/>
      <c r="V138" s="740"/>
      <c r="W138" s="739"/>
      <c r="X138" s="734"/>
      <c r="Y138" s="734"/>
      <c r="Z138" s="734"/>
    </row>
    <row r="139" spans="1:26" s="731" customFormat="1" ht="12" customHeight="1" outlineLevel="1" x14ac:dyDescent="0.25">
      <c r="A139" s="735"/>
      <c r="B139" s="732"/>
      <c r="C139" s="744"/>
      <c r="D139" s="744"/>
      <c r="E139" s="744"/>
      <c r="F139" s="748"/>
      <c r="G139" s="967" t="str">
        <f>General!H13</f>
        <v>l</v>
      </c>
      <c r="H139" s="1012">
        <v>0.3</v>
      </c>
      <c r="I139" s="1013">
        <f t="shared" si="1"/>
        <v>0.3</v>
      </c>
      <c r="J139" s="1014">
        <f t="shared" si="2"/>
        <v>0.56013102480112298</v>
      </c>
      <c r="K139" s="954"/>
      <c r="L139" s="954"/>
      <c r="M139" s="745"/>
      <c r="P139" s="261"/>
      <c r="Q139" s="261"/>
      <c r="R139" s="261"/>
      <c r="T139" s="261"/>
      <c r="U139" s="261"/>
      <c r="V139" s="740"/>
      <c r="W139" s="739"/>
      <c r="X139" s="734"/>
      <c r="Y139" s="734"/>
      <c r="Z139" s="734"/>
    </row>
    <row r="140" spans="1:26" s="731" customFormat="1" ht="12" customHeight="1" outlineLevel="1" x14ac:dyDescent="0.25">
      <c r="A140" s="735"/>
      <c r="B140" s="732"/>
      <c r="C140" s="744"/>
      <c r="D140" s="744"/>
      <c r="E140" s="744"/>
      <c r="F140" s="748"/>
      <c r="G140" s="967" t="str">
        <f>General!H14</f>
        <v>o</v>
      </c>
      <c r="H140" s="1012">
        <v>0.4</v>
      </c>
      <c r="I140" s="1013">
        <f t="shared" si="1"/>
        <v>0.4</v>
      </c>
      <c r="J140" s="1014">
        <f t="shared" si="2"/>
        <v>0.56013102480112298</v>
      </c>
      <c r="K140" s="954"/>
      <c r="L140" s="954"/>
      <c r="M140" s="745"/>
      <c r="P140" s="261"/>
      <c r="Q140" s="261"/>
      <c r="R140" s="261"/>
      <c r="T140" s="261"/>
      <c r="U140" s="261"/>
      <c r="V140" s="740"/>
      <c r="W140" s="739"/>
      <c r="X140" s="734"/>
      <c r="Y140" s="734"/>
      <c r="Z140" s="734"/>
    </row>
    <row r="141" spans="1:26" s="731" customFormat="1" ht="12" customHeight="1" outlineLevel="1" x14ac:dyDescent="0.25">
      <c r="A141" s="735"/>
      <c r="B141" s="732"/>
      <c r="C141" s="744"/>
      <c r="D141" s="744"/>
      <c r="E141" s="744"/>
      <c r="F141" s="748"/>
      <c r="G141" s="967" t="str">
        <f>General!H15</f>
        <v>od</v>
      </c>
      <c r="H141" s="1012">
        <v>0.4</v>
      </c>
      <c r="I141" s="1013">
        <f t="shared" si="1"/>
        <v>0.4</v>
      </c>
      <c r="J141" s="1014">
        <f t="shared" si="2"/>
        <v>0.56013102480112298</v>
      </c>
      <c r="K141" s="954"/>
      <c r="L141" s="954"/>
      <c r="M141" s="745"/>
      <c r="P141" s="261"/>
      <c r="Q141" s="261"/>
      <c r="R141" s="261"/>
      <c r="T141" s="261"/>
      <c r="U141" s="261"/>
      <c r="V141" s="740"/>
      <c r="W141" s="739"/>
      <c r="X141" s="734"/>
      <c r="Y141" s="734"/>
      <c r="Z141" s="734"/>
    </row>
    <row r="142" spans="1:26" s="731" customFormat="1" ht="12" customHeight="1" outlineLevel="1" x14ac:dyDescent="0.25">
      <c r="A142" s="735"/>
      <c r="B142" s="732"/>
      <c r="C142" s="744"/>
      <c r="D142" s="744"/>
      <c r="E142" s="744"/>
      <c r="F142" s="748"/>
      <c r="G142" s="967" t="str">
        <f>General!H16</f>
        <v>of</v>
      </c>
      <c r="H142" s="1012">
        <v>0.4</v>
      </c>
      <c r="I142" s="1013">
        <f t="shared" si="1"/>
        <v>0.4</v>
      </c>
      <c r="J142" s="1014">
        <f t="shared" si="2"/>
        <v>0.56013102480112298</v>
      </c>
      <c r="K142" s="954"/>
      <c r="L142" s="954"/>
      <c r="M142" s="745"/>
      <c r="P142" s="261"/>
      <c r="Q142" s="261"/>
      <c r="R142" s="261"/>
      <c r="T142" s="261"/>
      <c r="U142" s="261"/>
      <c r="V142" s="740"/>
      <c r="W142" s="739"/>
      <c r="X142" s="734"/>
      <c r="Y142" s="734"/>
      <c r="Z142" s="734"/>
    </row>
    <row r="143" spans="1:26" s="731" customFormat="1" ht="12" customHeight="1" outlineLevel="1" x14ac:dyDescent="0.25">
      <c r="A143" s="735"/>
      <c r="B143" s="732"/>
      <c r="C143" s="744"/>
      <c r="D143" s="744"/>
      <c r="E143" s="744"/>
      <c r="F143" s="748"/>
      <c r="G143" s="967" t="str">
        <f>General!H17</f>
        <v>r</v>
      </c>
      <c r="H143" s="1012">
        <v>0.2</v>
      </c>
      <c r="I143" s="1013">
        <f t="shared" si="1"/>
        <v>0.2</v>
      </c>
      <c r="J143" s="1014">
        <f t="shared" si="2"/>
        <v>0.56013102480112298</v>
      </c>
      <c r="K143" s="954"/>
      <c r="L143" s="954"/>
      <c r="M143" s="745"/>
      <c r="P143" s="261"/>
      <c r="Q143" s="261"/>
      <c r="R143" s="261"/>
      <c r="T143" s="261"/>
      <c r="U143" s="261"/>
      <c r="V143" s="740"/>
      <c r="W143" s="739"/>
      <c r="X143" s="734"/>
      <c r="Y143" s="734"/>
      <c r="Z143" s="734"/>
    </row>
    <row r="144" spans="1:26" s="731" customFormat="1" ht="12" customHeight="1" outlineLevel="1" x14ac:dyDescent="0.25">
      <c r="A144" s="735"/>
      <c r="B144" s="732"/>
      <c r="C144" s="744"/>
      <c r="D144" s="744"/>
      <c r="E144" s="744"/>
      <c r="F144" s="748"/>
      <c r="G144" s="967" t="str">
        <f>General!H18</f>
        <v>rd</v>
      </c>
      <c r="H144" s="1012">
        <v>0.2</v>
      </c>
      <c r="I144" s="1013">
        <f t="shared" si="1"/>
        <v>0.2</v>
      </c>
      <c r="J144" s="1014">
        <f t="shared" si="2"/>
        <v>0.56013102480112298</v>
      </c>
      <c r="K144" s="954"/>
      <c r="L144" s="954"/>
      <c r="M144" s="745"/>
      <c r="P144" s="261"/>
      <c r="Q144" s="261"/>
      <c r="R144" s="261"/>
      <c r="T144" s="261"/>
      <c r="U144" s="261"/>
      <c r="V144" s="740"/>
      <c r="W144" s="739"/>
      <c r="X144" s="734"/>
      <c r="Y144" s="734"/>
      <c r="Z144" s="734"/>
    </row>
    <row r="145" spans="1:26" s="731" customFormat="1" ht="12" customHeight="1" outlineLevel="1" x14ac:dyDescent="0.25">
      <c r="A145" s="735"/>
      <c r="B145" s="732"/>
      <c r="C145" s="744"/>
      <c r="D145" s="744"/>
      <c r="E145" s="744"/>
      <c r="F145" s="748"/>
      <c r="G145" s="967" t="str">
        <f>General!H19</f>
        <v>v</v>
      </c>
      <c r="H145" s="1012">
        <v>0.3</v>
      </c>
      <c r="I145" s="1013">
        <f t="shared" si="1"/>
        <v>0.3</v>
      </c>
      <c r="J145" s="1014">
        <f t="shared" si="2"/>
        <v>0.56013102480112298</v>
      </c>
      <c r="K145" s="954"/>
      <c r="L145" s="954"/>
      <c r="M145" s="745"/>
      <c r="P145" s="261"/>
      <c r="Q145" s="261"/>
      <c r="R145" s="261"/>
      <c r="T145" s="261"/>
      <c r="U145" s="261"/>
      <c r="V145" s="740"/>
      <c r="W145" s="739"/>
      <c r="X145" s="734"/>
      <c r="Y145" s="734"/>
      <c r="Z145" s="734"/>
    </row>
    <row r="146" spans="1:26" s="731" customFormat="1" ht="12" customHeight="1" outlineLevel="1" x14ac:dyDescent="0.25">
      <c r="A146" s="735"/>
      <c r="B146" s="732"/>
      <c r="C146" s="744"/>
      <c r="D146" s="744"/>
      <c r="E146" s="744"/>
      <c r="F146" s="748"/>
      <c r="G146" s="967" t="str">
        <f>General!H20</f>
        <v>w</v>
      </c>
      <c r="H146" s="1012">
        <v>0.42</v>
      </c>
      <c r="I146" s="1013">
        <f t="shared" si="1"/>
        <v>0.42</v>
      </c>
      <c r="J146" s="1014">
        <f t="shared" si="2"/>
        <v>0.56013102480112298</v>
      </c>
      <c r="K146" s="954"/>
      <c r="L146" s="954"/>
      <c r="M146" s="745"/>
      <c r="P146" s="261"/>
      <c r="Q146" s="261"/>
      <c r="R146" s="261"/>
      <c r="T146" s="261"/>
      <c r="U146" s="261"/>
      <c r="V146" s="740"/>
      <c r="W146" s="739"/>
      <c r="X146" s="734"/>
      <c r="Y146" s="734"/>
      <c r="Z146" s="734"/>
    </row>
    <row r="147" spans="1:26" s="731" customFormat="1" ht="12" customHeight="1" outlineLevel="1" x14ac:dyDescent="0.25">
      <c r="A147" s="735"/>
      <c r="B147" s="732"/>
      <c r="C147" s="744"/>
      <c r="D147" s="744"/>
      <c r="E147" s="744"/>
      <c r="F147" s="748"/>
      <c r="G147" s="967" t="str">
        <f>General!H21</f>
        <v>wd</v>
      </c>
      <c r="H147" s="1012">
        <v>0.42</v>
      </c>
      <c r="I147" s="1013">
        <f t="shared" si="1"/>
        <v>0.42</v>
      </c>
      <c r="J147" s="1014">
        <f t="shared" si="2"/>
        <v>0.56013102480112298</v>
      </c>
      <c r="K147" s="954"/>
      <c r="L147" s="954"/>
      <c r="M147" s="745"/>
      <c r="P147" s="261"/>
      <c r="Q147" s="261"/>
      <c r="R147" s="261"/>
      <c r="T147" s="261"/>
      <c r="U147" s="261"/>
      <c r="V147" s="740"/>
      <c r="W147" s="739"/>
      <c r="X147" s="734"/>
      <c r="Y147" s="734"/>
      <c r="Z147" s="734"/>
    </row>
    <row r="148" spans="1:26" s="731" customFormat="1" ht="12" customHeight="1" outlineLevel="1" x14ac:dyDescent="0.25">
      <c r="A148" s="735"/>
      <c r="B148" s="732"/>
      <c r="C148" s="744"/>
      <c r="D148" s="744"/>
      <c r="E148" s="744"/>
      <c r="F148" s="748"/>
      <c r="G148" s="967" t="str">
        <f>General!H22</f>
        <v>z</v>
      </c>
      <c r="H148" s="1012">
        <v>0.2</v>
      </c>
      <c r="I148" s="1013">
        <f t="shared" si="1"/>
        <v>0.2</v>
      </c>
      <c r="J148" s="1014">
        <f t="shared" si="2"/>
        <v>0.56013102480112298</v>
      </c>
      <c r="K148" s="954"/>
      <c r="L148" s="954"/>
      <c r="M148" s="763"/>
      <c r="P148" s="261"/>
      <c r="Q148" s="261"/>
      <c r="R148" s="261"/>
      <c r="T148" s="261"/>
      <c r="U148" s="261"/>
      <c r="V148" s="740"/>
      <c r="W148" s="739"/>
      <c r="X148" s="734"/>
      <c r="Y148" s="734"/>
      <c r="Z148" s="734"/>
    </row>
    <row r="149" spans="1:26" s="731" customFormat="1" ht="12" customHeight="1" outlineLevel="1" x14ac:dyDescent="0.25">
      <c r="A149" s="735"/>
      <c r="B149" s="732"/>
      <c r="C149" s="744"/>
      <c r="D149" s="744"/>
      <c r="E149" s="744"/>
      <c r="F149" s="748"/>
      <c r="G149" s="967" t="str">
        <f>General!H23</f>
        <v>zd</v>
      </c>
      <c r="H149" s="1012">
        <v>0.2</v>
      </c>
      <c r="I149" s="1013">
        <f t="shared" si="1"/>
        <v>0.2</v>
      </c>
      <c r="J149" s="1014">
        <f t="shared" si="2"/>
        <v>0.56013102480112298</v>
      </c>
      <c r="K149" s="954"/>
      <c r="L149" s="954"/>
      <c r="M149" s="261"/>
      <c r="P149" s="261"/>
      <c r="Q149" s="261"/>
      <c r="R149" s="261"/>
      <c r="S149" s="668"/>
      <c r="T149" s="261"/>
      <c r="U149" s="261"/>
      <c r="V149" s="740"/>
      <c r="W149" s="739"/>
      <c r="X149" s="734"/>
      <c r="Y149" s="734"/>
      <c r="Z149" s="734"/>
    </row>
    <row r="150" spans="1:26" s="731" customFormat="1" ht="12" customHeight="1" outlineLevel="1" x14ac:dyDescent="0.2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25">
      <c r="A151" s="735"/>
      <c r="B151" s="732"/>
      <c r="C151" s="744"/>
      <c r="D151" s="744"/>
      <c r="E151" s="744"/>
      <c r="F151" s="748"/>
      <c r="G151" s="323" t="s">
        <v>1136</v>
      </c>
      <c r="H151" s="969"/>
      <c r="I151" s="970"/>
      <c r="J151" s="969"/>
      <c r="K151" s="954"/>
      <c r="L151" s="954"/>
      <c r="M151" s="258"/>
      <c r="O151" s="767"/>
      <c r="P151" s="258"/>
      <c r="Q151" s="258"/>
      <c r="R151" s="258"/>
      <c r="S151" s="258"/>
      <c r="T151" s="258"/>
      <c r="U151" s="258"/>
      <c r="V151" s="740"/>
      <c r="W151" s="739"/>
      <c r="X151" s="734"/>
      <c r="Y151" s="734"/>
      <c r="Z151" s="734"/>
    </row>
    <row r="152" spans="1:26" s="731" customFormat="1" outlineLevel="1" x14ac:dyDescent="0.25">
      <c r="A152" s="735"/>
      <c r="B152" s="732"/>
      <c r="C152" s="744"/>
      <c r="D152" s="744"/>
      <c r="E152" s="744"/>
      <c r="F152" s="748"/>
      <c r="H152" s="226" t="s">
        <v>1132</v>
      </c>
      <c r="I152" s="731" t="s">
        <v>1133</v>
      </c>
      <c r="J152" s="731" t="s">
        <v>1134</v>
      </c>
      <c r="K152" s="954"/>
      <c r="L152" s="954"/>
      <c r="O152" s="58"/>
      <c r="P152" s="261"/>
      <c r="Q152" s="261"/>
      <c r="R152" s="261"/>
      <c r="T152" s="261"/>
      <c r="U152" s="261"/>
      <c r="V152" s="740"/>
      <c r="W152" s="739"/>
      <c r="X152" s="734"/>
      <c r="Y152" s="734"/>
      <c r="Z152" s="734"/>
    </row>
    <row r="153" spans="1:26" s="731" customFormat="1" ht="12" customHeight="1" outlineLevel="1" x14ac:dyDescent="0.25">
      <c r="A153" s="735"/>
      <c r="B153" s="732"/>
      <c r="C153" s="744"/>
      <c r="D153" s="744"/>
      <c r="E153" s="744"/>
      <c r="F153" s="748"/>
      <c r="G153" s="1008" t="str">
        <f>General!H7</f>
        <v>b</v>
      </c>
      <c r="H153" s="386">
        <v>0.94</v>
      </c>
      <c r="I153" s="1010">
        <v>0</v>
      </c>
      <c r="J153" s="992">
        <v>1</v>
      </c>
      <c r="K153" s="1009"/>
      <c r="L153" s="954"/>
      <c r="M153" s="745"/>
      <c r="O153" s="58"/>
      <c r="P153" s="261"/>
      <c r="Q153" s="261"/>
      <c r="R153" s="261"/>
      <c r="T153" s="261"/>
      <c r="U153" s="261"/>
      <c r="V153" s="740"/>
      <c r="W153" s="739"/>
      <c r="X153" s="734"/>
      <c r="Y153" s="734"/>
      <c r="Z153" s="734"/>
    </row>
    <row r="154" spans="1:26" s="731" customFormat="1" ht="12" customHeight="1" outlineLevel="1" x14ac:dyDescent="0.25">
      <c r="A154" s="735"/>
      <c r="B154" s="732"/>
      <c r="C154" s="744"/>
      <c r="D154" s="744"/>
      <c r="E154" s="744"/>
      <c r="F154" s="748"/>
      <c r="G154" s="1008" t="str">
        <f>General!H8</f>
        <v>bd</v>
      </c>
      <c r="H154" s="386">
        <v>0.94</v>
      </c>
      <c r="I154" s="1010">
        <v>0</v>
      </c>
      <c r="J154" s="992">
        <v>1</v>
      </c>
      <c r="K154" s="1009"/>
      <c r="L154" s="954"/>
      <c r="M154" s="745"/>
      <c r="O154" s="58"/>
      <c r="P154" s="261"/>
      <c r="Q154" s="261"/>
      <c r="R154" s="261"/>
      <c r="T154" s="261"/>
      <c r="U154" s="261"/>
      <c r="V154" s="740"/>
      <c r="W154" s="739"/>
      <c r="X154" s="734"/>
      <c r="Y154" s="734"/>
      <c r="Z154" s="734"/>
    </row>
    <row r="155" spans="1:26" s="731" customFormat="1" ht="12" customHeight="1" outlineLevel="1" x14ac:dyDescent="0.25">
      <c r="A155" s="735"/>
      <c r="B155" s="732"/>
      <c r="C155" s="744"/>
      <c r="D155" s="744"/>
      <c r="E155" s="744"/>
      <c r="F155" s="748"/>
      <c r="G155" s="1008" t="str">
        <f>General!H9</f>
        <v>f</v>
      </c>
      <c r="H155" s="386">
        <v>0.9</v>
      </c>
      <c r="I155" s="1010">
        <v>0</v>
      </c>
      <c r="J155" s="992">
        <v>1</v>
      </c>
      <c r="K155" s="1009"/>
      <c r="L155" s="954"/>
      <c r="M155" s="745"/>
      <c r="P155" s="261"/>
      <c r="Q155" s="261"/>
      <c r="R155" s="261"/>
      <c r="T155" s="261"/>
      <c r="U155" s="261"/>
      <c r="V155" s="740"/>
      <c r="W155" s="739"/>
      <c r="X155" s="734"/>
      <c r="Y155" s="734"/>
      <c r="Z155" s="734"/>
    </row>
    <row r="156" spans="1:26" s="731" customFormat="1" ht="12" customHeight="1" outlineLevel="1" x14ac:dyDescent="0.25">
      <c r="A156" s="735"/>
      <c r="B156" s="732"/>
      <c r="C156" s="744"/>
      <c r="D156" s="744"/>
      <c r="E156" s="744"/>
      <c r="F156" s="748"/>
      <c r="G156" s="1008" t="str">
        <f>General!H10</f>
        <v>h</v>
      </c>
      <c r="H156" s="386">
        <v>0.94</v>
      </c>
      <c r="I156" s="1010">
        <v>0</v>
      </c>
      <c r="J156" s="992">
        <v>1</v>
      </c>
      <c r="K156" s="1009"/>
      <c r="L156" s="954"/>
      <c r="M156" s="745"/>
      <c r="P156" s="261"/>
      <c r="Q156" s="261"/>
      <c r="R156" s="261"/>
      <c r="T156" s="261"/>
      <c r="U156" s="261"/>
      <c r="V156" s="740"/>
      <c r="W156" s="739"/>
      <c r="X156" s="734"/>
      <c r="Y156" s="734"/>
      <c r="Z156" s="734"/>
    </row>
    <row r="157" spans="1:26" s="731" customFormat="1" ht="12" customHeight="1" outlineLevel="1" x14ac:dyDescent="0.25">
      <c r="A157" s="735"/>
      <c r="B157" s="732"/>
      <c r="C157" s="744"/>
      <c r="D157" s="744"/>
      <c r="E157" s="744"/>
      <c r="F157" s="748"/>
      <c r="G157" s="1008" t="str">
        <f>General!H11</f>
        <v>i</v>
      </c>
      <c r="H157" s="386">
        <v>0.9</v>
      </c>
      <c r="I157" s="1010">
        <v>0</v>
      </c>
      <c r="J157" s="992">
        <v>1</v>
      </c>
      <c r="K157" s="1009"/>
      <c r="L157" s="954"/>
      <c r="M157" s="745"/>
      <c r="P157" s="261"/>
      <c r="Q157" s="261"/>
      <c r="R157" s="261"/>
      <c r="T157" s="261"/>
      <c r="U157" s="261"/>
      <c r="V157" s="740"/>
      <c r="W157" s="739"/>
      <c r="X157" s="734"/>
      <c r="Y157" s="734"/>
      <c r="Z157" s="734"/>
    </row>
    <row r="158" spans="1:26" s="731" customFormat="1" ht="12" customHeight="1" outlineLevel="1" x14ac:dyDescent="0.25">
      <c r="A158" s="735"/>
      <c r="B158" s="732"/>
      <c r="C158" s="744"/>
      <c r="D158" s="744"/>
      <c r="E158" s="744"/>
      <c r="F158" s="748"/>
      <c r="G158" s="1008" t="str">
        <f>General!H12</f>
        <v>k</v>
      </c>
      <c r="H158" s="386">
        <v>0.9</v>
      </c>
      <c r="I158" s="1010">
        <v>0</v>
      </c>
      <c r="J158" s="992">
        <v>1</v>
      </c>
      <c r="K158" s="1009"/>
      <c r="L158" s="954"/>
      <c r="M158" s="745"/>
      <c r="P158" s="261"/>
      <c r="Q158" s="261"/>
      <c r="R158" s="261"/>
      <c r="T158" s="261"/>
      <c r="U158" s="261"/>
      <c r="V158" s="740"/>
      <c r="W158" s="739"/>
      <c r="X158" s="734"/>
      <c r="Y158" s="734"/>
      <c r="Z158" s="734"/>
    </row>
    <row r="159" spans="1:26" s="731" customFormat="1" ht="12" customHeight="1" outlineLevel="1" x14ac:dyDescent="0.25">
      <c r="A159" s="735"/>
      <c r="B159" s="732"/>
      <c r="C159" s="744"/>
      <c r="D159" s="744"/>
      <c r="E159" s="744"/>
      <c r="F159" s="748"/>
      <c r="G159" s="1008" t="str">
        <f>General!H13</f>
        <v>l</v>
      </c>
      <c r="H159" s="386">
        <v>0.9</v>
      </c>
      <c r="I159" s="1010">
        <v>0</v>
      </c>
      <c r="J159" s="992">
        <v>1</v>
      </c>
      <c r="K159" s="1009"/>
      <c r="L159" s="954"/>
      <c r="M159" s="745"/>
      <c r="P159" s="261"/>
      <c r="Q159" s="261"/>
      <c r="R159" s="261"/>
      <c r="T159" s="261"/>
      <c r="U159" s="261"/>
      <c r="V159" s="740"/>
      <c r="W159" s="739"/>
      <c r="X159" s="734"/>
      <c r="Y159" s="734"/>
      <c r="Z159" s="734"/>
    </row>
    <row r="160" spans="1:26" s="731" customFormat="1" ht="12" customHeight="1" outlineLevel="1" x14ac:dyDescent="0.25">
      <c r="A160" s="735"/>
      <c r="B160" s="732"/>
      <c r="C160" s="744"/>
      <c r="D160" s="744"/>
      <c r="E160" s="744"/>
      <c r="F160" s="748"/>
      <c r="G160" s="1008" t="str">
        <f>General!H14</f>
        <v>o</v>
      </c>
      <c r="H160" s="386">
        <v>0.94</v>
      </c>
      <c r="I160" s="1010">
        <v>0</v>
      </c>
      <c r="J160" s="992">
        <v>1</v>
      </c>
      <c r="K160" s="1009"/>
      <c r="L160" s="954"/>
      <c r="M160" s="745"/>
      <c r="P160" s="261"/>
      <c r="Q160" s="261"/>
      <c r="R160" s="261"/>
      <c r="T160" s="261"/>
      <c r="U160" s="261"/>
      <c r="V160" s="740"/>
      <c r="W160" s="739"/>
      <c r="X160" s="734"/>
      <c r="Y160" s="734"/>
      <c r="Z160" s="734"/>
    </row>
    <row r="161" spans="1:26" s="731" customFormat="1" ht="12" customHeight="1" outlineLevel="1" x14ac:dyDescent="0.25">
      <c r="A161" s="735"/>
      <c r="B161" s="732"/>
      <c r="C161" s="744"/>
      <c r="D161" s="744"/>
      <c r="E161" s="744"/>
      <c r="F161" s="748"/>
      <c r="G161" s="1008" t="str">
        <f>General!H15</f>
        <v>od</v>
      </c>
      <c r="H161" s="386">
        <v>0.94</v>
      </c>
      <c r="I161" s="1010">
        <v>0</v>
      </c>
      <c r="J161" s="992">
        <v>1</v>
      </c>
      <c r="K161" s="1009"/>
      <c r="L161" s="954"/>
      <c r="M161" s="745"/>
      <c r="P161" s="261"/>
      <c r="Q161" s="261"/>
      <c r="R161" s="261"/>
      <c r="T161" s="261"/>
      <c r="U161" s="261"/>
      <c r="V161" s="740"/>
      <c r="W161" s="739"/>
      <c r="X161" s="734"/>
      <c r="Y161" s="734"/>
      <c r="Z161" s="734"/>
    </row>
    <row r="162" spans="1:26" s="731" customFormat="1" ht="12" customHeight="1" outlineLevel="1" x14ac:dyDescent="0.25">
      <c r="A162" s="735"/>
      <c r="B162" s="732"/>
      <c r="C162" s="744"/>
      <c r="D162" s="744"/>
      <c r="E162" s="744"/>
      <c r="F162" s="748"/>
      <c r="G162" s="1008" t="str">
        <f>General!H16</f>
        <v>of</v>
      </c>
      <c r="H162" s="386">
        <v>0.94</v>
      </c>
      <c r="I162" s="1010">
        <v>0</v>
      </c>
      <c r="J162" s="992">
        <v>1</v>
      </c>
      <c r="K162" s="1009"/>
      <c r="L162" s="954"/>
      <c r="M162" s="745"/>
      <c r="P162" s="261"/>
      <c r="Q162" s="261"/>
      <c r="R162" s="261"/>
      <c r="T162" s="261"/>
      <c r="U162" s="261"/>
      <c r="V162" s="740"/>
      <c r="W162" s="739"/>
      <c r="X162" s="734"/>
      <c r="Y162" s="734"/>
      <c r="Z162" s="734"/>
    </row>
    <row r="163" spans="1:26" s="731" customFormat="1" ht="12" customHeight="1" outlineLevel="1" x14ac:dyDescent="0.25">
      <c r="A163" s="735"/>
      <c r="B163" s="732"/>
      <c r="C163" s="744"/>
      <c r="D163" s="744"/>
      <c r="E163" s="744"/>
      <c r="F163" s="748"/>
      <c r="G163" s="1008" t="str">
        <f>General!H17</f>
        <v>r</v>
      </c>
      <c r="H163" s="386">
        <v>0.97</v>
      </c>
      <c r="I163" s="1010">
        <v>0</v>
      </c>
      <c r="J163" s="992">
        <v>1</v>
      </c>
      <c r="K163" s="1009"/>
      <c r="L163" s="954"/>
      <c r="M163" s="745"/>
      <c r="P163" s="261"/>
      <c r="Q163" s="261"/>
      <c r="R163" s="261"/>
      <c r="T163" s="261"/>
      <c r="U163" s="261"/>
      <c r="V163" s="740"/>
      <c r="W163" s="739"/>
      <c r="X163" s="734"/>
      <c r="Y163" s="734"/>
      <c r="Z163" s="734"/>
    </row>
    <row r="164" spans="1:26" s="731" customFormat="1" ht="12" customHeight="1" outlineLevel="1" x14ac:dyDescent="0.25">
      <c r="A164" s="735"/>
      <c r="B164" s="732"/>
      <c r="C164" s="744"/>
      <c r="D164" s="744"/>
      <c r="E164" s="744"/>
      <c r="F164" s="748"/>
      <c r="G164" s="1008" t="str">
        <f>General!H18</f>
        <v>rd</v>
      </c>
      <c r="H164" s="386">
        <v>0.97</v>
      </c>
      <c r="I164" s="1010">
        <v>0</v>
      </c>
      <c r="J164" s="992">
        <v>1</v>
      </c>
      <c r="K164" s="1009"/>
      <c r="L164" s="954"/>
      <c r="M164" s="745"/>
      <c r="P164" s="261"/>
      <c r="Q164" s="261"/>
      <c r="R164" s="261"/>
      <c r="T164" s="261"/>
      <c r="U164" s="261"/>
      <c r="V164" s="740"/>
      <c r="W164" s="739"/>
      <c r="X164" s="734"/>
      <c r="Y164" s="734"/>
      <c r="Z164" s="734"/>
    </row>
    <row r="165" spans="1:26" s="731" customFormat="1" ht="12" customHeight="1" outlineLevel="1" x14ac:dyDescent="0.25">
      <c r="A165" s="735"/>
      <c r="B165" s="732"/>
      <c r="C165" s="744"/>
      <c r="D165" s="744"/>
      <c r="E165" s="744"/>
      <c r="F165" s="748"/>
      <c r="G165" s="1008" t="str">
        <f>General!H19</f>
        <v>v</v>
      </c>
      <c r="H165" s="386">
        <v>0.9</v>
      </c>
      <c r="I165" s="1010">
        <v>0</v>
      </c>
      <c r="J165" s="992">
        <v>1</v>
      </c>
      <c r="K165" s="1009"/>
      <c r="L165" s="954"/>
      <c r="M165" s="745"/>
      <c r="P165" s="261"/>
      <c r="Q165" s="261"/>
      <c r="R165" s="261"/>
      <c r="T165" s="261"/>
      <c r="U165" s="261"/>
      <c r="V165" s="740"/>
      <c r="W165" s="739"/>
      <c r="X165" s="734"/>
      <c r="Y165" s="734"/>
      <c r="Z165" s="734"/>
    </row>
    <row r="166" spans="1:26" s="731" customFormat="1" ht="12" customHeight="1" outlineLevel="1" x14ac:dyDescent="0.25">
      <c r="A166" s="735"/>
      <c r="B166" s="732"/>
      <c r="C166" s="744"/>
      <c r="D166" s="744"/>
      <c r="E166" s="744"/>
      <c r="F166" s="748"/>
      <c r="G166" s="1008" t="str">
        <f>General!H20</f>
        <v>w</v>
      </c>
      <c r="H166" s="386">
        <v>0.94</v>
      </c>
      <c r="I166" s="1010">
        <v>0</v>
      </c>
      <c r="J166" s="992">
        <v>1</v>
      </c>
      <c r="K166" s="1009"/>
      <c r="L166" s="954"/>
      <c r="M166" s="745"/>
      <c r="P166" s="261"/>
      <c r="Q166" s="261"/>
      <c r="R166" s="261"/>
      <c r="T166" s="261"/>
      <c r="U166" s="261"/>
      <c r="V166" s="740"/>
      <c r="W166" s="739"/>
      <c r="X166" s="734"/>
      <c r="Y166" s="734"/>
      <c r="Z166" s="734"/>
    </row>
    <row r="167" spans="1:26" s="731" customFormat="1" ht="12" customHeight="1" outlineLevel="1" x14ac:dyDescent="0.25">
      <c r="A167" s="735"/>
      <c r="B167" s="732"/>
      <c r="C167" s="744"/>
      <c r="D167" s="744"/>
      <c r="E167" s="744"/>
      <c r="F167" s="748"/>
      <c r="G167" s="1008" t="str">
        <f>General!H21</f>
        <v>wd</v>
      </c>
      <c r="H167" s="386">
        <v>0.94</v>
      </c>
      <c r="I167" s="1010">
        <v>0</v>
      </c>
      <c r="J167" s="992">
        <v>1</v>
      </c>
      <c r="K167" s="1009"/>
      <c r="L167" s="954"/>
      <c r="M167" s="745"/>
      <c r="P167" s="261"/>
      <c r="Q167" s="261"/>
      <c r="R167" s="261"/>
      <c r="T167" s="261"/>
      <c r="U167" s="261"/>
      <c r="V167" s="740"/>
      <c r="W167" s="739"/>
      <c r="X167" s="734"/>
      <c r="Y167" s="734"/>
      <c r="Z167" s="734"/>
    </row>
    <row r="168" spans="1:26" s="731" customFormat="1" ht="12" customHeight="1" outlineLevel="1" x14ac:dyDescent="0.25">
      <c r="A168" s="735"/>
      <c r="B168" s="732"/>
      <c r="C168" s="744"/>
      <c r="D168" s="744"/>
      <c r="E168" s="744"/>
      <c r="F168" s="748"/>
      <c r="G168" s="1008" t="str">
        <f>General!H22</f>
        <v>z</v>
      </c>
      <c r="H168" s="386">
        <v>0.97</v>
      </c>
      <c r="I168" s="1010">
        <v>0</v>
      </c>
      <c r="J168" s="992">
        <v>1</v>
      </c>
      <c r="K168" s="1009"/>
      <c r="L168" s="954"/>
      <c r="M168" s="763"/>
      <c r="P168" s="261"/>
      <c r="Q168" s="261"/>
      <c r="R168" s="261"/>
      <c r="T168" s="261"/>
      <c r="U168" s="261"/>
      <c r="V168" s="740"/>
      <c r="W168" s="739"/>
      <c r="X168" s="734"/>
      <c r="Y168" s="734"/>
      <c r="Z168" s="734"/>
    </row>
    <row r="169" spans="1:26" s="731" customFormat="1" ht="12" customHeight="1" outlineLevel="1" x14ac:dyDescent="0.25">
      <c r="A169" s="735"/>
      <c r="B169" s="732"/>
      <c r="C169" s="744"/>
      <c r="D169" s="744"/>
      <c r="E169" s="744"/>
      <c r="F169" s="748"/>
      <c r="G169" s="1008" t="str">
        <f>General!H23</f>
        <v>zd</v>
      </c>
      <c r="H169" s="386">
        <v>0.97</v>
      </c>
      <c r="I169" s="1010">
        <v>0</v>
      </c>
      <c r="J169" s="992">
        <v>1</v>
      </c>
      <c r="K169" s="1009"/>
      <c r="L169" s="954"/>
      <c r="M169" s="261"/>
      <c r="P169" s="261"/>
      <c r="Q169" s="261"/>
      <c r="R169" s="261"/>
      <c r="S169" s="668"/>
      <c r="T169" s="261"/>
      <c r="U169" s="261"/>
      <c r="V169" s="740"/>
      <c r="W169" s="739"/>
      <c r="X169" s="734"/>
      <c r="Y169" s="734"/>
      <c r="Z169" s="734"/>
    </row>
    <row r="170" spans="1:26" s="731" customFormat="1" ht="12" customHeight="1" outlineLevel="1" x14ac:dyDescent="0.25">
      <c r="A170" s="735"/>
      <c r="B170" s="732"/>
      <c r="C170" s="744"/>
      <c r="D170" s="744"/>
      <c r="E170" s="744"/>
      <c r="F170" s="276"/>
      <c r="G170" s="276"/>
      <c r="H170" s="276"/>
      <c r="I170" s="276"/>
      <c r="J170" s="276"/>
      <c r="K170" s="276"/>
      <c r="L170" s="954"/>
      <c r="M170" s="276"/>
      <c r="P170" s="261"/>
      <c r="Q170" s="261"/>
      <c r="R170" s="261"/>
      <c r="S170" s="319"/>
      <c r="T170" s="261"/>
      <c r="U170" s="261"/>
      <c r="V170" s="740"/>
      <c r="W170" s="739"/>
      <c r="X170" s="734"/>
      <c r="Y170" s="734"/>
      <c r="Z170" s="734"/>
    </row>
    <row r="171" spans="1:26" s="731" customFormat="1" ht="12" customHeight="1" outlineLevel="1" x14ac:dyDescent="0.25">
      <c r="A171" s="735"/>
      <c r="B171" s="732"/>
      <c r="C171" s="744"/>
      <c r="D171" s="744"/>
      <c r="E171" s="744"/>
      <c r="F171" s="276"/>
      <c r="G171" s="276"/>
      <c r="H171" s="276"/>
      <c r="I171" s="276"/>
      <c r="J171" s="276"/>
      <c r="K171" s="276"/>
      <c r="L171" s="954"/>
      <c r="M171" s="276"/>
      <c r="P171" s="261"/>
      <c r="Q171" s="261"/>
      <c r="R171" s="261"/>
      <c r="S171" s="319"/>
      <c r="T171" s="261"/>
      <c r="U171" s="261"/>
      <c r="V171" s="740"/>
      <c r="W171" s="739"/>
      <c r="X171" s="734"/>
      <c r="Y171" s="734"/>
      <c r="Z171" s="734"/>
    </row>
    <row r="172" spans="1:26" s="77" customFormat="1" ht="12" customHeight="1" outlineLevel="1" x14ac:dyDescent="0.25">
      <c r="A172" s="237"/>
      <c r="B172" s="238"/>
      <c r="C172" s="248"/>
      <c r="D172" s="248"/>
      <c r="E172" s="248"/>
      <c r="F172" s="256"/>
      <c r="H172" s="260" t="s">
        <v>990</v>
      </c>
      <c r="I172" s="260" t="s">
        <v>402</v>
      </c>
      <c r="J172" s="260" t="s">
        <v>403</v>
      </c>
      <c r="L172" s="954"/>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7" t="str">
        <f>General!H7</f>
        <v>b</v>
      </c>
      <c r="H173" s="670">
        <v>4.0000000000000001E-3</v>
      </c>
      <c r="I173" s="672">
        <v>2E-3</v>
      </c>
      <c r="J173" s="669">
        <v>0.1</v>
      </c>
      <c r="L173" s="954"/>
      <c r="M173" s="260"/>
      <c r="O173" s="58"/>
      <c r="P173" s="261"/>
      <c r="Q173" s="261"/>
      <c r="R173" s="261"/>
      <c r="T173" s="261"/>
      <c r="U173" s="261"/>
      <c r="V173" s="259"/>
      <c r="W173" s="247"/>
      <c r="X173" s="239"/>
      <c r="Y173" s="239"/>
      <c r="Z173" s="239"/>
    </row>
    <row r="174" spans="1:26" s="731" customFormat="1" ht="12" customHeight="1" outlineLevel="1" x14ac:dyDescent="0.25">
      <c r="A174" s="735"/>
      <c r="B174" s="732"/>
      <c r="C174" s="744"/>
      <c r="D174" s="744"/>
      <c r="E174" s="744"/>
      <c r="F174" s="748"/>
      <c r="G174" s="967" t="str">
        <f>General!H8</f>
        <v>bd</v>
      </c>
      <c r="H174" s="670">
        <v>4.0000000000000001E-3</v>
      </c>
      <c r="I174" s="672">
        <v>2E-3</v>
      </c>
      <c r="J174" s="669">
        <v>0.1</v>
      </c>
      <c r="L174" s="954"/>
      <c r="M174" s="745"/>
      <c r="O174" s="58"/>
      <c r="P174" s="261"/>
      <c r="Q174" s="261"/>
      <c r="R174" s="261"/>
      <c r="T174" s="261"/>
      <c r="U174" s="261"/>
      <c r="V174" s="740"/>
      <c r="W174" s="739"/>
      <c r="X174" s="734"/>
      <c r="Y174" s="734"/>
      <c r="Z174" s="734"/>
    </row>
    <row r="175" spans="1:26" s="77" customFormat="1" ht="12" customHeight="1" outlineLevel="1" x14ac:dyDescent="0.25">
      <c r="A175" s="237"/>
      <c r="B175" s="238"/>
      <c r="C175" s="248"/>
      <c r="D175" s="248"/>
      <c r="E175" s="248"/>
      <c r="F175" s="256"/>
      <c r="G175" s="967" t="str">
        <f>General!H9</f>
        <v>f</v>
      </c>
      <c r="H175" s="670">
        <v>4.0000000000000001E-3</v>
      </c>
      <c r="I175" s="672">
        <v>2E-3</v>
      </c>
      <c r="J175" s="669">
        <v>0.1</v>
      </c>
      <c r="L175" s="954"/>
      <c r="M175" s="260"/>
      <c r="P175" s="261"/>
      <c r="Q175" s="261"/>
      <c r="R175" s="261"/>
      <c r="T175" s="261"/>
      <c r="U175" s="261"/>
      <c r="V175" s="259"/>
      <c r="W175" s="247"/>
      <c r="X175" s="239"/>
      <c r="Y175" s="239"/>
      <c r="Z175" s="239"/>
    </row>
    <row r="176" spans="1:26" s="731" customFormat="1" ht="12" customHeight="1" outlineLevel="1" x14ac:dyDescent="0.25">
      <c r="A176" s="735"/>
      <c r="B176" s="732"/>
      <c r="C176" s="744"/>
      <c r="D176" s="744"/>
      <c r="E176" s="744"/>
      <c r="F176" s="748"/>
      <c r="G176" s="967" t="str">
        <f>General!H10</f>
        <v>h</v>
      </c>
      <c r="H176" s="670">
        <v>4.0000000000000001E-3</v>
      </c>
      <c r="I176" s="672">
        <v>2E-3</v>
      </c>
      <c r="J176" s="669">
        <v>0.1</v>
      </c>
      <c r="L176" s="954"/>
      <c r="M176" s="745"/>
      <c r="P176" s="261"/>
      <c r="Q176" s="261"/>
      <c r="R176" s="261"/>
      <c r="T176" s="261"/>
      <c r="U176" s="261"/>
      <c r="V176" s="740"/>
      <c r="W176" s="739"/>
      <c r="X176" s="734"/>
      <c r="Y176" s="734"/>
      <c r="Z176" s="734"/>
    </row>
    <row r="177" spans="1:26" s="77" customFormat="1" ht="12" customHeight="1" outlineLevel="1" x14ac:dyDescent="0.25">
      <c r="A177" s="237"/>
      <c r="B177" s="238"/>
      <c r="C177" s="248"/>
      <c r="D177" s="248"/>
      <c r="E177" s="248"/>
      <c r="F177" s="256"/>
      <c r="G177" s="967" t="str">
        <f>General!H11</f>
        <v>i</v>
      </c>
      <c r="H177" s="670">
        <v>4.0000000000000001E-3</v>
      </c>
      <c r="I177" s="672">
        <v>2E-3</v>
      </c>
      <c r="J177" s="669">
        <v>0.1</v>
      </c>
      <c r="L177" s="954"/>
      <c r="M177" s="260"/>
      <c r="P177" s="261"/>
      <c r="Q177" s="261"/>
      <c r="R177" s="261"/>
      <c r="T177" s="261"/>
      <c r="U177" s="261"/>
      <c r="V177" s="259"/>
      <c r="W177" s="247"/>
      <c r="X177" s="239"/>
      <c r="Y177" s="239"/>
      <c r="Z177" s="239"/>
    </row>
    <row r="178" spans="1:26" s="731" customFormat="1" ht="12" customHeight="1" outlineLevel="1" x14ac:dyDescent="0.25">
      <c r="A178" s="735"/>
      <c r="B178" s="732"/>
      <c r="C178" s="744"/>
      <c r="D178" s="744"/>
      <c r="E178" s="744"/>
      <c r="F178" s="748"/>
      <c r="G178" s="967" t="str">
        <f>General!H12</f>
        <v>k</v>
      </c>
      <c r="H178" s="670">
        <v>4.0000000000000001E-3</v>
      </c>
      <c r="I178" s="672">
        <v>2E-3</v>
      </c>
      <c r="J178" s="669">
        <v>0.1</v>
      </c>
      <c r="L178" s="954"/>
      <c r="M178" s="745"/>
      <c r="P178" s="261"/>
      <c r="Q178" s="261"/>
      <c r="R178" s="261"/>
      <c r="T178" s="261"/>
      <c r="U178" s="261"/>
      <c r="V178" s="740"/>
      <c r="W178" s="739"/>
      <c r="X178" s="734"/>
      <c r="Y178" s="734"/>
      <c r="Z178" s="734"/>
    </row>
    <row r="179" spans="1:26" s="77" customFormat="1" ht="12" customHeight="1" outlineLevel="1" x14ac:dyDescent="0.25">
      <c r="A179" s="237"/>
      <c r="B179" s="238"/>
      <c r="C179" s="248"/>
      <c r="D179" s="248"/>
      <c r="E179" s="248"/>
      <c r="F179" s="256"/>
      <c r="G179" s="967" t="str">
        <f>General!H13</f>
        <v>l</v>
      </c>
      <c r="H179" s="670">
        <v>4.0000000000000001E-3</v>
      </c>
      <c r="I179" s="672">
        <v>2E-3</v>
      </c>
      <c r="J179" s="669">
        <v>0.1</v>
      </c>
      <c r="L179" s="954"/>
      <c r="M179" s="260"/>
      <c r="P179" s="261"/>
      <c r="Q179" s="261"/>
      <c r="R179" s="261"/>
      <c r="T179" s="261"/>
      <c r="U179" s="261"/>
      <c r="V179" s="259"/>
      <c r="W179" s="247"/>
      <c r="X179" s="239"/>
      <c r="Y179" s="239"/>
      <c r="Z179" s="239"/>
    </row>
    <row r="180" spans="1:26" s="731" customFormat="1" ht="12" customHeight="1" outlineLevel="1" x14ac:dyDescent="0.25">
      <c r="A180" s="735"/>
      <c r="B180" s="732"/>
      <c r="C180" s="744"/>
      <c r="D180" s="744"/>
      <c r="E180" s="744"/>
      <c r="F180" s="748"/>
      <c r="G180" s="967" t="str">
        <f>General!H14</f>
        <v>o</v>
      </c>
      <c r="H180" s="670">
        <v>4.0000000000000001E-3</v>
      </c>
      <c r="I180" s="672">
        <v>2E-3</v>
      </c>
      <c r="J180" s="669">
        <v>0.1</v>
      </c>
      <c r="L180" s="954"/>
      <c r="M180" s="745"/>
      <c r="P180" s="261"/>
      <c r="Q180" s="261"/>
      <c r="R180" s="261"/>
      <c r="T180" s="261"/>
      <c r="U180" s="261"/>
      <c r="V180" s="740"/>
      <c r="W180" s="739"/>
      <c r="X180" s="734"/>
      <c r="Y180" s="734"/>
      <c r="Z180" s="734"/>
    </row>
    <row r="181" spans="1:26" s="77" customFormat="1" ht="12" customHeight="1" outlineLevel="1" x14ac:dyDescent="0.25">
      <c r="A181" s="237"/>
      <c r="B181" s="238"/>
      <c r="C181" s="248"/>
      <c r="D181" s="248"/>
      <c r="E181" s="248"/>
      <c r="F181" s="256"/>
      <c r="G181" s="967" t="str">
        <f>General!H15</f>
        <v>od</v>
      </c>
      <c r="H181" s="670">
        <v>4.0000000000000001E-3</v>
      </c>
      <c r="I181" s="672">
        <v>2E-3</v>
      </c>
      <c r="J181" s="669">
        <v>0.1</v>
      </c>
      <c r="L181" s="954"/>
      <c r="M181" s="260"/>
      <c r="P181" s="261"/>
      <c r="Q181" s="261"/>
      <c r="R181" s="261"/>
      <c r="T181" s="261"/>
      <c r="U181" s="261"/>
      <c r="V181" s="259"/>
      <c r="W181" s="247"/>
      <c r="X181" s="239"/>
      <c r="Y181" s="239"/>
      <c r="Z181" s="239"/>
    </row>
    <row r="182" spans="1:26" s="731" customFormat="1" ht="12" customHeight="1" outlineLevel="1" x14ac:dyDescent="0.25">
      <c r="A182" s="735"/>
      <c r="B182" s="732"/>
      <c r="C182" s="744"/>
      <c r="D182" s="744"/>
      <c r="E182" s="744"/>
      <c r="F182" s="748"/>
      <c r="G182" s="967" t="str">
        <f>General!H16</f>
        <v>of</v>
      </c>
      <c r="H182" s="670">
        <v>4.0000000000000001E-3</v>
      </c>
      <c r="I182" s="672">
        <v>2E-3</v>
      </c>
      <c r="J182" s="669">
        <v>0.1</v>
      </c>
      <c r="L182" s="954"/>
      <c r="M182" s="745"/>
      <c r="P182" s="261"/>
      <c r="Q182" s="261"/>
      <c r="R182" s="261"/>
      <c r="T182" s="261"/>
      <c r="U182" s="261"/>
      <c r="V182" s="740"/>
      <c r="W182" s="739"/>
      <c r="X182" s="734"/>
      <c r="Y182" s="734"/>
      <c r="Z182" s="734"/>
    </row>
    <row r="183" spans="1:26" s="77" customFormat="1" ht="12" customHeight="1" outlineLevel="1" x14ac:dyDescent="0.25">
      <c r="A183" s="237"/>
      <c r="B183" s="238"/>
      <c r="C183" s="248"/>
      <c r="D183" s="248"/>
      <c r="E183" s="248"/>
      <c r="F183" s="256"/>
      <c r="G183" s="967" t="str">
        <f>General!H17</f>
        <v>r</v>
      </c>
      <c r="H183" s="670">
        <v>4.0000000000000001E-3</v>
      </c>
      <c r="I183" s="672">
        <v>2E-3</v>
      </c>
      <c r="J183" s="669">
        <v>0.1</v>
      </c>
      <c r="L183" s="954"/>
      <c r="M183" s="260"/>
      <c r="P183" s="261"/>
      <c r="Q183" s="261"/>
      <c r="R183" s="261"/>
      <c r="T183" s="261"/>
      <c r="U183" s="261"/>
      <c r="V183" s="259"/>
      <c r="W183" s="247"/>
      <c r="X183" s="239"/>
      <c r="Y183" s="239"/>
      <c r="Z183" s="239"/>
    </row>
    <row r="184" spans="1:26" s="731" customFormat="1" ht="12" customHeight="1" outlineLevel="1" x14ac:dyDescent="0.25">
      <c r="A184" s="735"/>
      <c r="B184" s="732"/>
      <c r="C184" s="744"/>
      <c r="D184" s="744"/>
      <c r="E184" s="744"/>
      <c r="F184" s="748"/>
      <c r="G184" s="967" t="str">
        <f>General!H18</f>
        <v>rd</v>
      </c>
      <c r="H184" s="670">
        <v>4.0000000000000001E-3</v>
      </c>
      <c r="I184" s="672">
        <v>2E-3</v>
      </c>
      <c r="J184" s="669">
        <v>0.1</v>
      </c>
      <c r="L184" s="954"/>
      <c r="M184" s="745"/>
      <c r="P184" s="261"/>
      <c r="Q184" s="261"/>
      <c r="R184" s="261"/>
      <c r="T184" s="261"/>
      <c r="U184" s="261"/>
      <c r="V184" s="740"/>
      <c r="W184" s="739"/>
      <c r="X184" s="734"/>
      <c r="Y184" s="734"/>
      <c r="Z184" s="734"/>
    </row>
    <row r="185" spans="1:26" s="77" customFormat="1" ht="12" customHeight="1" outlineLevel="1" x14ac:dyDescent="0.25">
      <c r="A185" s="237"/>
      <c r="B185" s="238"/>
      <c r="C185" s="248"/>
      <c r="D185" s="248"/>
      <c r="E185" s="248"/>
      <c r="F185" s="256"/>
      <c r="G185" s="967" t="str">
        <f>General!H19</f>
        <v>v</v>
      </c>
      <c r="H185" s="670">
        <v>4.0000000000000001E-3</v>
      </c>
      <c r="I185" s="672">
        <v>2E-3</v>
      </c>
      <c r="J185" s="669">
        <v>0.1</v>
      </c>
      <c r="L185" s="954"/>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7" t="str">
        <f>General!H20</f>
        <v>w</v>
      </c>
      <c r="H186" s="670">
        <v>4.0000000000000001E-3</v>
      </c>
      <c r="I186" s="672">
        <v>2E-3</v>
      </c>
      <c r="J186" s="669">
        <v>0.1</v>
      </c>
      <c r="L186" s="954"/>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7" t="str">
        <f>General!H21</f>
        <v>wd</v>
      </c>
      <c r="H187" s="670">
        <v>4.0000000000000001E-3</v>
      </c>
      <c r="I187" s="672">
        <v>2E-3</v>
      </c>
      <c r="J187" s="669">
        <v>0.1</v>
      </c>
      <c r="L187" s="954"/>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7" t="str">
        <f>General!H22</f>
        <v>z</v>
      </c>
      <c r="H188" s="670">
        <v>4.0000000000000001E-3</v>
      </c>
      <c r="I188" s="672">
        <v>2E-3</v>
      </c>
      <c r="J188" s="669">
        <v>0.1</v>
      </c>
      <c r="L188" s="954"/>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7" t="str">
        <f>General!H23</f>
        <v>zd</v>
      </c>
      <c r="H189" s="670">
        <v>4.0000000000000001E-3</v>
      </c>
      <c r="I189" s="672">
        <v>2E-3</v>
      </c>
      <c r="J189" s="669">
        <v>0.1</v>
      </c>
      <c r="L189" s="954"/>
      <c r="M189" s="261"/>
      <c r="P189" s="261"/>
      <c r="Q189" s="261"/>
      <c r="R189" s="261"/>
      <c r="S189" s="668"/>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4"/>
      <c r="M190" s="261"/>
      <c r="N190" s="260"/>
      <c r="P190" s="261"/>
      <c r="Q190" s="261"/>
      <c r="R190" s="261"/>
      <c r="S190" s="668"/>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1071</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25">
      <c r="A194" s="735"/>
      <c r="B194" s="732"/>
      <c r="C194" s="744"/>
      <c r="D194" s="744"/>
      <c r="E194" s="744"/>
      <c r="F194" s="748"/>
      <c r="G194" s="745"/>
      <c r="I194" s="749" t="s">
        <v>1019</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2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25">
      <c r="A196" s="237"/>
      <c r="B196" s="238"/>
      <c r="C196" s="248"/>
      <c r="D196" s="248"/>
      <c r="E196" s="248"/>
      <c r="F196" s="256"/>
      <c r="G196" s="260"/>
      <c r="H196" s="676" t="s">
        <v>75</v>
      </c>
      <c r="I196" s="677" t="s">
        <v>72</v>
      </c>
      <c r="J196" s="677" t="s">
        <v>346</v>
      </c>
      <c r="K196" s="677" t="s">
        <v>347</v>
      </c>
      <c r="L196" s="958" t="s">
        <v>1103</v>
      </c>
      <c r="M196" s="959" t="s">
        <v>70</v>
      </c>
      <c r="N196" s="959" t="s">
        <v>1104</v>
      </c>
      <c r="O196" s="959" t="s">
        <v>74</v>
      </c>
      <c r="P196" s="960" t="s">
        <v>78</v>
      </c>
      <c r="Q196" s="961" t="s">
        <v>371</v>
      </c>
      <c r="R196" s="741"/>
      <c r="S196" s="741"/>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1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2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0999999999999996" customHeight="1" outlineLevel="1" thickBot="1" x14ac:dyDescent="0.3">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0999999999999996" customHeight="1" outlineLevel="1" x14ac:dyDescent="0.2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25">
      <c r="A211" s="735"/>
      <c r="B211" s="732"/>
      <c r="C211" s="753"/>
      <c r="D211" s="753"/>
      <c r="E211" s="753" t="s">
        <v>1</v>
      </c>
      <c r="F211" s="752"/>
      <c r="G211" s="754" t="s">
        <v>1073</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25">
      <c r="A212" s="735"/>
      <c r="B212" s="732"/>
      <c r="C212" s="753"/>
      <c r="D212" s="753"/>
      <c r="E212" s="744"/>
      <c r="F212" s="752"/>
      <c r="G212" s="752" t="s">
        <v>1090</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2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2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25">
      <c r="A215" s="735"/>
      <c r="B215" s="732"/>
      <c r="C215" s="744"/>
      <c r="D215" s="744"/>
      <c r="E215" s="744"/>
      <c r="F215" s="744"/>
      <c r="G215" s="744"/>
      <c r="H215" s="744"/>
      <c r="I215" s="744"/>
      <c r="J215" s="929"/>
      <c r="K215" s="929"/>
      <c r="L215" s="929"/>
      <c r="M215" s="929"/>
      <c r="N215" s="929"/>
      <c r="O215" s="929"/>
      <c r="P215" s="929"/>
      <c r="Q215" s="929"/>
      <c r="R215" s="929"/>
      <c r="S215" s="929"/>
      <c r="T215" s="929"/>
      <c r="U215" s="929"/>
      <c r="V215" s="929"/>
      <c r="W215" s="739"/>
      <c r="X215" s="734"/>
      <c r="Y215" s="734"/>
      <c r="Z215" s="734"/>
    </row>
    <row r="216" spans="1:26" s="731" customFormat="1" ht="12" customHeight="1" outlineLevel="1" x14ac:dyDescent="0.25">
      <c r="A216" s="735"/>
      <c r="B216" s="732"/>
      <c r="C216" s="744"/>
      <c r="D216" s="744"/>
      <c r="E216" s="744"/>
      <c r="F216" s="744"/>
      <c r="G216" s="744"/>
      <c r="H216" s="744"/>
      <c r="I216" s="744"/>
      <c r="J216" s="744"/>
      <c r="K216" s="744"/>
      <c r="L216" s="929"/>
      <c r="M216" s="929"/>
      <c r="N216" s="929"/>
      <c r="O216" s="929"/>
      <c r="P216" s="929"/>
      <c r="Q216" s="929"/>
      <c r="R216" s="929"/>
      <c r="S216" s="929"/>
      <c r="T216" s="929"/>
      <c r="U216" s="929"/>
      <c r="V216" s="929"/>
      <c r="W216" s="739"/>
      <c r="X216" s="734"/>
      <c r="Y216" s="734"/>
      <c r="Z216" s="734"/>
    </row>
    <row r="217" spans="1:26" s="731" customFormat="1" ht="12" customHeight="1" outlineLevel="1" x14ac:dyDescent="0.25">
      <c r="A217" s="735"/>
      <c r="B217" s="732"/>
      <c r="C217" s="744"/>
      <c r="D217" s="744"/>
      <c r="E217" s="744"/>
      <c r="F217" s="744"/>
      <c r="G217" s="744"/>
      <c r="H217" s="744"/>
      <c r="I217" s="744"/>
      <c r="J217" s="769"/>
      <c r="K217" s="769"/>
      <c r="L217" s="769"/>
      <c r="M217" s="769"/>
      <c r="N217" s="769"/>
      <c r="O217" s="769"/>
      <c r="P217" s="928"/>
      <c r="Q217" s="928"/>
      <c r="R217" s="928"/>
      <c r="S217" s="929"/>
      <c r="T217" s="929"/>
      <c r="U217" s="929"/>
      <c r="V217" s="929"/>
      <c r="W217" s="739"/>
      <c r="X217" s="734"/>
      <c r="Y217" s="734"/>
      <c r="Z217" s="734"/>
    </row>
    <row r="218" spans="1:26" s="731" customFormat="1" ht="12" customHeight="1" outlineLevel="1" x14ac:dyDescent="0.25">
      <c r="A218" s="735"/>
      <c r="B218" s="732"/>
      <c r="C218" s="744"/>
      <c r="D218" s="744"/>
      <c r="E218" s="744"/>
      <c r="F218" s="744"/>
      <c r="G218" s="744"/>
      <c r="H218" s="744"/>
      <c r="I218" s="929"/>
      <c r="J218" s="769"/>
      <c r="K218" s="769"/>
      <c r="L218" s="769"/>
      <c r="M218" s="769"/>
      <c r="N218" s="769"/>
      <c r="O218" s="769"/>
      <c r="P218" s="928"/>
      <c r="Q218" s="928"/>
      <c r="R218" s="928"/>
      <c r="S218" s="929"/>
      <c r="T218" s="929"/>
      <c r="U218" s="929"/>
      <c r="V218" s="929"/>
      <c r="W218" s="739"/>
      <c r="X218" s="734"/>
      <c r="Y218" s="734"/>
      <c r="Z218" s="734"/>
    </row>
    <row r="219" spans="1:26" s="731" customFormat="1" ht="5.0999999999999996" customHeight="1" outlineLevel="1" x14ac:dyDescent="0.25">
      <c r="A219" s="735"/>
      <c r="B219" s="732"/>
      <c r="C219" s="744"/>
      <c r="D219" s="744"/>
      <c r="E219" s="744"/>
      <c r="F219" s="744"/>
      <c r="G219" s="744"/>
      <c r="H219" s="744"/>
      <c r="I219" s="744"/>
      <c r="J219" s="769"/>
      <c r="K219" s="769"/>
      <c r="L219" s="928"/>
      <c r="M219" s="928"/>
      <c r="N219" s="928"/>
      <c r="O219" s="928"/>
      <c r="P219" s="928"/>
      <c r="Q219" s="928"/>
      <c r="R219" s="928"/>
      <c r="S219" s="929"/>
      <c r="T219" s="929"/>
      <c r="U219" s="929"/>
      <c r="V219" s="929"/>
      <c r="W219" s="739"/>
      <c r="X219" s="734"/>
      <c r="Y219" s="734"/>
      <c r="Z219" s="734"/>
    </row>
    <row r="220" spans="1:26" s="731" customFormat="1" ht="5.0999999999999996" customHeight="1" outlineLevel="1" x14ac:dyDescent="0.2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25">
      <c r="A221" s="735"/>
      <c r="B221" s="732"/>
      <c r="C221" s="744"/>
      <c r="D221" s="744"/>
      <c r="E221" s="744"/>
      <c r="F221" s="748"/>
      <c r="G221" s="933"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25">
      <c r="A222" s="735"/>
      <c r="B222" s="732"/>
      <c r="C222" s="744"/>
      <c r="D222" s="744"/>
      <c r="E222" s="744"/>
      <c r="F222" s="748"/>
      <c r="G222" s="749"/>
      <c r="H222" s="749" t="s">
        <v>1072</v>
      </c>
      <c r="I222" s="200"/>
      <c r="J222" s="950">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25">
      <c r="A223" s="735"/>
      <c r="B223" s="732"/>
      <c r="C223" s="744"/>
      <c r="D223" s="744"/>
      <c r="E223" s="744"/>
      <c r="F223" s="748"/>
      <c r="G223" s="749"/>
      <c r="H223" s="749" t="s">
        <v>1084</v>
      </c>
      <c r="I223" s="200"/>
      <c r="J223" s="934">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25">
      <c r="A224" s="735"/>
      <c r="B224" s="732"/>
      <c r="C224" s="744"/>
      <c r="D224" s="744"/>
      <c r="E224" s="744"/>
      <c r="F224" s="748"/>
      <c r="G224" s="749"/>
      <c r="H224" s="749" t="s">
        <v>1083</v>
      </c>
      <c r="I224" s="200"/>
      <c r="J224" s="934">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2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2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25">
      <c r="A227" s="735"/>
      <c r="B227" s="732"/>
      <c r="C227" s="744"/>
      <c r="D227" s="744"/>
      <c r="E227" s="744"/>
      <c r="F227" s="748"/>
      <c r="G227" s="933" t="s">
        <v>1091</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25">
      <c r="A228" s="735"/>
      <c r="B228" s="732"/>
      <c r="C228" s="744"/>
      <c r="D228" s="744"/>
      <c r="E228" s="744"/>
      <c r="F228" s="748"/>
      <c r="G228" s="749"/>
      <c r="H228" s="749" t="s">
        <v>1086</v>
      </c>
      <c r="I228" s="200"/>
      <c r="J228" s="934">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25">
      <c r="A229" s="735"/>
      <c r="B229" s="732"/>
      <c r="C229" s="744"/>
      <c r="D229" s="744"/>
      <c r="E229" s="744"/>
      <c r="F229" s="748"/>
      <c r="G229" s="749"/>
      <c r="H229" s="749" t="s">
        <v>1092</v>
      </c>
      <c r="I229" s="200"/>
      <c r="J229" s="934">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25">
      <c r="A230" s="735"/>
      <c r="B230" s="732"/>
      <c r="C230" s="744"/>
      <c r="D230" s="744"/>
      <c r="E230" s="744"/>
      <c r="F230" s="748"/>
      <c r="G230" s="749"/>
      <c r="H230" s="749" t="s">
        <v>1095</v>
      </c>
      <c r="I230" s="200"/>
      <c r="J230" s="952">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25">
      <c r="A231" s="735"/>
      <c r="B231" s="732"/>
      <c r="C231" s="744"/>
      <c r="D231" s="744"/>
      <c r="E231" s="744"/>
      <c r="F231" s="748"/>
      <c r="G231" s="749"/>
      <c r="H231" s="749" t="s">
        <v>1094</v>
      </c>
      <c r="I231" s="200"/>
      <c r="J231" s="934">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25">
      <c r="A232" s="735"/>
      <c r="B232" s="732"/>
      <c r="C232" s="744"/>
      <c r="D232" s="744"/>
      <c r="E232" s="744"/>
      <c r="F232" s="748"/>
      <c r="G232" s="749"/>
      <c r="H232" s="749" t="s">
        <v>1106</v>
      </c>
      <c r="I232" s="200"/>
      <c r="J232" s="962">
        <v>0.15</v>
      </c>
      <c r="K232" s="1087" t="s">
        <v>1109</v>
      </c>
      <c r="L232" s="276"/>
      <c r="M232" s="767"/>
      <c r="N232" s="767"/>
      <c r="O232" s="767"/>
      <c r="P232" s="258"/>
      <c r="Q232" s="258"/>
      <c r="R232" s="258"/>
      <c r="S232" s="258"/>
      <c r="T232" s="258"/>
      <c r="U232" s="258"/>
      <c r="V232" s="740"/>
      <c r="W232" s="739"/>
      <c r="X232" s="734"/>
      <c r="Y232" s="734"/>
      <c r="Z232" s="734"/>
    </row>
    <row r="233" spans="1:26" s="731" customFormat="1" outlineLevel="1" x14ac:dyDescent="0.25">
      <c r="A233" s="735"/>
      <c r="B233" s="732"/>
      <c r="C233" s="744"/>
      <c r="D233" s="744"/>
      <c r="E233" s="744"/>
      <c r="F233" s="748"/>
      <c r="G233" s="749"/>
      <c r="H233" s="749" t="s">
        <v>1107</v>
      </c>
      <c r="I233" s="200"/>
      <c r="J233" s="962">
        <v>0.02</v>
      </c>
      <c r="K233" s="1087"/>
      <c r="L233" s="276"/>
      <c r="M233" s="767"/>
      <c r="N233" s="767"/>
      <c r="O233" s="767"/>
      <c r="P233" s="258"/>
      <c r="Q233" s="258"/>
      <c r="R233" s="258"/>
      <c r="S233" s="258"/>
      <c r="T233" s="258"/>
      <c r="U233" s="258"/>
      <c r="V233" s="740"/>
      <c r="W233" s="739"/>
      <c r="X233" s="734"/>
      <c r="Y233" s="734"/>
      <c r="Z233" s="734"/>
    </row>
    <row r="234" spans="1:26" s="731" customFormat="1" outlineLevel="1" x14ac:dyDescent="0.25">
      <c r="A234" s="735"/>
      <c r="B234" s="732"/>
      <c r="C234" s="744"/>
      <c r="D234" s="744"/>
      <c r="E234" s="744"/>
      <c r="F234" s="748"/>
      <c r="G234" s="749"/>
      <c r="H234" s="749" t="s">
        <v>1108</v>
      </c>
      <c r="I234" s="200"/>
      <c r="J234" s="963">
        <f>1-SUM(J232:J233)</f>
        <v>0.83000000000000007</v>
      </c>
      <c r="K234" s="1087"/>
      <c r="L234" s="276"/>
      <c r="M234" s="767"/>
      <c r="N234" s="767"/>
      <c r="O234" s="767"/>
      <c r="P234" s="258"/>
      <c r="Q234" s="258"/>
      <c r="R234" s="258"/>
      <c r="S234" s="258"/>
      <c r="T234" s="258"/>
      <c r="U234" s="258"/>
      <c r="V234" s="740"/>
      <c r="W234" s="739"/>
      <c r="X234" s="734"/>
      <c r="Y234" s="734"/>
      <c r="Z234" s="734"/>
    </row>
    <row r="235" spans="1:26" s="731" customFormat="1" outlineLevel="1" x14ac:dyDescent="0.25">
      <c r="A235" s="735"/>
      <c r="B235" s="732"/>
      <c r="C235" s="744"/>
      <c r="D235" s="744"/>
      <c r="E235" s="744"/>
      <c r="F235" s="748"/>
      <c r="G235" s="749"/>
      <c r="H235" s="749" t="s">
        <v>1093</v>
      </c>
      <c r="I235" s="200"/>
      <c r="J235" s="934">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2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25">
      <c r="A237" s="735"/>
      <c r="B237" s="732"/>
      <c r="C237" s="744"/>
      <c r="D237" s="744"/>
      <c r="E237" s="744"/>
      <c r="F237" s="748"/>
      <c r="G237" s="749"/>
      <c r="H237" s="749" t="s">
        <v>1097</v>
      </c>
      <c r="I237" s="200"/>
      <c r="J237" s="934"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25">
      <c r="A238" s="735"/>
      <c r="B238" s="732"/>
      <c r="C238" s="744"/>
      <c r="D238" s="744"/>
      <c r="E238" s="744"/>
      <c r="F238" s="748"/>
      <c r="G238" s="749"/>
      <c r="H238" s="749" t="s">
        <v>1098</v>
      </c>
      <c r="I238" s="200"/>
      <c r="J238" s="953"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2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25">
      <c r="A240" s="735"/>
      <c r="B240" s="732"/>
      <c r="C240" s="744"/>
      <c r="D240" s="744"/>
      <c r="E240" s="744"/>
      <c r="F240" s="748"/>
      <c r="G240" s="749"/>
      <c r="H240" s="749"/>
      <c r="I240" s="200"/>
      <c r="J240" s="882" t="s">
        <v>1099</v>
      </c>
      <c r="K240" s="957" t="s">
        <v>1102</v>
      </c>
      <c r="L240" s="882">
        <v>11</v>
      </c>
      <c r="M240" s="954">
        <v>22</v>
      </c>
      <c r="N240" s="954">
        <v>33</v>
      </c>
      <c r="O240" s="954">
        <v>21</v>
      </c>
      <c r="P240" s="955">
        <v>32</v>
      </c>
      <c r="Q240" s="955">
        <v>31</v>
      </c>
      <c r="R240" s="955">
        <v>10</v>
      </c>
      <c r="S240" s="955">
        <v>20</v>
      </c>
      <c r="T240" s="955">
        <v>30</v>
      </c>
      <c r="U240" s="258"/>
      <c r="V240" s="740"/>
      <c r="W240" s="739"/>
      <c r="X240" s="734"/>
      <c r="Y240" s="734"/>
      <c r="Z240" s="734"/>
    </row>
    <row r="241" spans="1:26" s="731" customFormat="1" outlineLevel="1" x14ac:dyDescent="0.25">
      <c r="A241" s="735"/>
      <c r="B241" s="732"/>
      <c r="C241" s="744"/>
      <c r="D241" s="744"/>
      <c r="E241" s="744"/>
      <c r="F241" s="748"/>
      <c r="G241" s="749"/>
      <c r="H241" s="749" t="s">
        <v>1100</v>
      </c>
      <c r="I241" s="200"/>
      <c r="J241" s="956">
        <v>1</v>
      </c>
      <c r="K241" s="956">
        <v>0</v>
      </c>
      <c r="L241" s="956">
        <v>0</v>
      </c>
      <c r="M241" s="956">
        <v>0</v>
      </c>
      <c r="N241" s="956">
        <v>0</v>
      </c>
      <c r="O241" s="956">
        <v>0</v>
      </c>
      <c r="P241" s="956">
        <v>0</v>
      </c>
      <c r="Q241" s="956">
        <v>0</v>
      </c>
      <c r="R241" s="956">
        <v>0</v>
      </c>
      <c r="S241" s="956">
        <v>0</v>
      </c>
      <c r="T241" s="956">
        <v>0</v>
      </c>
      <c r="U241" s="258"/>
      <c r="V241" s="740"/>
      <c r="W241" s="739"/>
      <c r="X241" s="734"/>
      <c r="Y241" s="734"/>
      <c r="Z241" s="734"/>
    </row>
    <row r="242" spans="1:26" s="731" customFormat="1" outlineLevel="1" x14ac:dyDescent="0.2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25">
      <c r="A243" s="735"/>
      <c r="B243" s="732"/>
      <c r="C243" s="744"/>
      <c r="D243" s="744"/>
      <c r="E243" s="744"/>
      <c r="F243" s="748"/>
      <c r="G243" s="749"/>
      <c r="H243" s="749"/>
      <c r="J243" s="882">
        <v>11</v>
      </c>
      <c r="K243" s="954">
        <v>22</v>
      </c>
      <c r="L243" s="954">
        <v>33</v>
      </c>
      <c r="M243" s="954">
        <v>21</v>
      </c>
      <c r="N243" s="955">
        <v>32</v>
      </c>
      <c r="O243" s="955">
        <v>31</v>
      </c>
      <c r="U243" s="258"/>
      <c r="V243" s="740"/>
      <c r="W243" s="739"/>
      <c r="X243" s="734"/>
      <c r="Y243" s="734"/>
      <c r="Z243" s="734"/>
    </row>
    <row r="244" spans="1:26" s="731" customFormat="1" outlineLevel="1" x14ac:dyDescent="0.25">
      <c r="A244" s="735"/>
      <c r="B244" s="732"/>
      <c r="C244" s="744"/>
      <c r="D244" s="744"/>
      <c r="E244" s="744"/>
      <c r="F244" s="748"/>
      <c r="G244" s="749"/>
      <c r="H244" s="749" t="s">
        <v>1101</v>
      </c>
      <c r="I244" s="200"/>
      <c r="J244" s="956">
        <v>0</v>
      </c>
      <c r="K244" s="956">
        <v>0</v>
      </c>
      <c r="L244" s="956">
        <v>0</v>
      </c>
      <c r="M244" s="956">
        <v>0</v>
      </c>
      <c r="N244" s="956">
        <v>0</v>
      </c>
      <c r="O244" s="956">
        <v>0</v>
      </c>
      <c r="U244" s="258"/>
      <c r="V244" s="740"/>
      <c r="W244" s="739"/>
      <c r="X244" s="734"/>
      <c r="Y244" s="734"/>
      <c r="Z244" s="734"/>
    </row>
    <row r="245" spans="1:26" s="731" customFormat="1" outlineLevel="1" x14ac:dyDescent="0.2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2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25">
      <c r="A247" s="735"/>
      <c r="B247" s="732"/>
      <c r="C247" s="744"/>
      <c r="D247" s="744"/>
      <c r="E247" s="744"/>
      <c r="F247" s="748"/>
      <c r="G247" s="933" t="s">
        <v>1105</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25">
      <c r="A248" s="735"/>
      <c r="B248" s="732"/>
      <c r="C248" s="744"/>
      <c r="D248" s="744"/>
      <c r="E248" s="744"/>
      <c r="F248" s="748"/>
      <c r="G248" s="749"/>
      <c r="H248" s="749" t="s">
        <v>1110</v>
      </c>
      <c r="I248" s="200"/>
      <c r="J248" s="934">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25">
      <c r="A249" s="735"/>
      <c r="B249" s="732"/>
      <c r="C249" s="744"/>
      <c r="D249" s="744"/>
      <c r="E249" s="744"/>
      <c r="F249" s="748"/>
      <c r="G249" s="749"/>
      <c r="H249" s="749" t="s">
        <v>1092</v>
      </c>
      <c r="I249" s="200"/>
      <c r="J249" s="934">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25">
      <c r="A250" s="735"/>
      <c r="B250" s="732"/>
      <c r="C250" s="744"/>
      <c r="D250" s="744"/>
      <c r="E250" s="744"/>
      <c r="F250" s="748"/>
      <c r="G250" s="749"/>
      <c r="H250" s="749" t="s">
        <v>1095</v>
      </c>
      <c r="I250" s="200"/>
      <c r="J250" s="952">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25">
      <c r="A251" s="735"/>
      <c r="B251" s="732"/>
      <c r="C251" s="744"/>
      <c r="D251" s="744"/>
      <c r="E251" s="744"/>
      <c r="F251" s="748"/>
      <c r="G251" s="749"/>
      <c r="H251" s="749" t="s">
        <v>1094</v>
      </c>
      <c r="I251" s="200"/>
      <c r="J251" s="934">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25">
      <c r="A252" s="735"/>
      <c r="B252" s="732"/>
      <c r="C252" s="744"/>
      <c r="D252" s="744"/>
      <c r="E252" s="744"/>
      <c r="F252" s="748"/>
      <c r="G252" s="749"/>
      <c r="H252" s="749" t="s">
        <v>1106</v>
      </c>
      <c r="I252" s="200"/>
      <c r="J252" s="962">
        <v>0.125</v>
      </c>
      <c r="K252" s="1087" t="s">
        <v>1109</v>
      </c>
      <c r="L252" s="276"/>
      <c r="M252" s="767"/>
      <c r="N252" s="767"/>
      <c r="O252" s="767"/>
      <c r="P252" s="258"/>
      <c r="Q252" s="258"/>
      <c r="R252" s="258"/>
      <c r="S252" s="258"/>
      <c r="T252" s="258"/>
      <c r="U252" s="258"/>
      <c r="V252" s="740"/>
      <c r="W252" s="739"/>
      <c r="X252" s="734"/>
      <c r="Y252" s="734"/>
      <c r="Z252" s="734"/>
    </row>
    <row r="253" spans="1:26" s="731" customFormat="1" outlineLevel="1" x14ac:dyDescent="0.25">
      <c r="A253" s="735"/>
      <c r="B253" s="732"/>
      <c r="C253" s="744"/>
      <c r="D253" s="744"/>
      <c r="E253" s="744"/>
      <c r="F253" s="748"/>
      <c r="G253" s="749"/>
      <c r="H253" s="749" t="s">
        <v>1107</v>
      </c>
      <c r="I253" s="200"/>
      <c r="J253" s="962">
        <v>0.02</v>
      </c>
      <c r="K253" s="1087"/>
      <c r="L253" s="276"/>
      <c r="M253" s="767"/>
      <c r="N253" s="767"/>
      <c r="O253" s="767"/>
      <c r="P253" s="258"/>
      <c r="Q253" s="258"/>
      <c r="R253" s="258"/>
      <c r="S253" s="258"/>
      <c r="T253" s="258"/>
      <c r="U253" s="258"/>
      <c r="V253" s="740"/>
      <c r="W253" s="739"/>
      <c r="X253" s="734"/>
      <c r="Y253" s="734"/>
      <c r="Z253" s="734"/>
    </row>
    <row r="254" spans="1:26" s="731" customFormat="1" outlineLevel="1" x14ac:dyDescent="0.25">
      <c r="A254" s="735"/>
      <c r="B254" s="732"/>
      <c r="C254" s="744"/>
      <c r="D254" s="744"/>
      <c r="E254" s="744"/>
      <c r="F254" s="748"/>
      <c r="G254" s="749"/>
      <c r="H254" s="749" t="s">
        <v>1108</v>
      </c>
      <c r="I254" s="200"/>
      <c r="J254" s="963">
        <f>1-SUM(J252:J253)</f>
        <v>0.85499999999999998</v>
      </c>
      <c r="K254" s="1087"/>
      <c r="L254" s="276"/>
      <c r="M254" s="767"/>
      <c r="N254" s="767"/>
      <c r="O254" s="767"/>
      <c r="P254" s="258"/>
      <c r="Q254" s="258"/>
      <c r="R254" s="258"/>
      <c r="S254" s="258"/>
      <c r="T254" s="258"/>
      <c r="U254" s="258"/>
      <c r="V254" s="740"/>
      <c r="W254" s="739"/>
      <c r="X254" s="734"/>
      <c r="Y254" s="734"/>
      <c r="Z254" s="734"/>
    </row>
    <row r="255" spans="1:26" s="731" customFormat="1" outlineLevel="1" x14ac:dyDescent="0.25">
      <c r="A255" s="735"/>
      <c r="B255" s="732"/>
      <c r="C255" s="744"/>
      <c r="D255" s="744"/>
      <c r="E255" s="744"/>
      <c r="F255" s="748"/>
      <c r="G255" s="933"/>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25">
      <c r="A256" s="735"/>
      <c r="B256" s="732"/>
      <c r="C256" s="744"/>
      <c r="D256" s="744"/>
      <c r="E256" s="744"/>
      <c r="F256" s="748"/>
      <c r="G256" s="933"/>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25">
      <c r="A257" s="735"/>
      <c r="B257" s="732"/>
      <c r="C257" s="744"/>
      <c r="D257" s="744"/>
      <c r="E257" s="744"/>
      <c r="F257" s="748"/>
      <c r="G257" s="933" t="s">
        <v>721</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25">
      <c r="A258" s="735"/>
      <c r="B258" s="732"/>
      <c r="C258" s="744"/>
      <c r="D258" s="744"/>
      <c r="E258" s="744"/>
      <c r="F258" s="748"/>
      <c r="H258" s="213" t="s">
        <v>562</v>
      </c>
      <c r="I258" s="213"/>
      <c r="J258" s="469" t="s">
        <v>14</v>
      </c>
      <c r="K258" s="469" t="s">
        <v>554</v>
      </c>
      <c r="L258" s="469" t="s">
        <v>4</v>
      </c>
      <c r="M258" s="943"/>
      <c r="N258" s="763"/>
      <c r="O258" s="763"/>
      <c r="P258" s="261"/>
      <c r="Q258" s="261"/>
      <c r="R258" s="261"/>
      <c r="S258" s="261"/>
      <c r="T258" s="261"/>
      <c r="U258" s="261"/>
      <c r="V258" s="740"/>
      <c r="W258" s="739"/>
      <c r="X258" s="734"/>
      <c r="Y258" s="734"/>
      <c r="Z258" s="734"/>
    </row>
    <row r="259" spans="1:26" s="731" customFormat="1" ht="12" customHeight="1" outlineLevel="1" x14ac:dyDescent="0.25">
      <c r="A259" s="735"/>
      <c r="B259" s="732"/>
      <c r="C259" s="744"/>
      <c r="D259" s="744"/>
      <c r="E259" s="744"/>
      <c r="F259" s="748"/>
      <c r="H259" s="213"/>
      <c r="I259" s="213"/>
      <c r="J259" s="944">
        <v>1</v>
      </c>
      <c r="K259" s="944">
        <v>6</v>
      </c>
      <c r="L259" s="944">
        <v>7</v>
      </c>
      <c r="M259" s="945"/>
      <c r="Q259" s="261"/>
      <c r="R259" s="261"/>
      <c r="S259" s="261"/>
      <c r="T259" s="261"/>
      <c r="U259" s="261"/>
      <c r="V259" s="740"/>
      <c r="W259" s="739"/>
      <c r="X259" s="734"/>
      <c r="Y259" s="734"/>
      <c r="Z259" s="734"/>
    </row>
    <row r="260" spans="1:26" s="731" customFormat="1" ht="12" customHeight="1" outlineLevel="1" x14ac:dyDescent="0.25">
      <c r="A260" s="735"/>
      <c r="B260" s="732"/>
      <c r="C260" s="744"/>
      <c r="D260" s="744"/>
      <c r="E260" s="744"/>
      <c r="F260" s="748"/>
      <c r="H260" s="213"/>
      <c r="I260" s="213"/>
      <c r="J260" s="946"/>
      <c r="K260" s="946"/>
      <c r="L260" s="946"/>
      <c r="M260" s="945"/>
      <c r="Q260" s="276"/>
      <c r="R260" s="276"/>
      <c r="S260" s="276"/>
      <c r="T260" s="276"/>
      <c r="U260" s="261"/>
      <c r="V260" s="740"/>
      <c r="W260" s="739"/>
      <c r="X260" s="734"/>
      <c r="Y260" s="734"/>
      <c r="Z260" s="734"/>
    </row>
    <row r="261" spans="1:26" s="731" customFormat="1" ht="12" customHeight="1" outlineLevel="1" x14ac:dyDescent="0.25">
      <c r="A261" s="735"/>
      <c r="B261" s="732"/>
      <c r="C261" s="744"/>
      <c r="D261" s="744"/>
      <c r="E261" s="744"/>
      <c r="F261" s="748"/>
      <c r="H261" s="213" t="s">
        <v>1096</v>
      </c>
      <c r="I261" s="213"/>
      <c r="J261" s="469" t="s">
        <v>555</v>
      </c>
      <c r="K261" s="469" t="s">
        <v>556</v>
      </c>
      <c r="L261" s="469" t="s">
        <v>557</v>
      </c>
      <c r="M261" s="469" t="s">
        <v>558</v>
      </c>
      <c r="U261" s="261"/>
      <c r="V261" s="740"/>
      <c r="W261" s="739"/>
      <c r="X261" s="734"/>
      <c r="Y261" s="734"/>
      <c r="Z261" s="734"/>
    </row>
    <row r="262" spans="1:26" s="731" customFormat="1" ht="12" customHeight="1" outlineLevel="1" x14ac:dyDescent="0.25">
      <c r="A262" s="735"/>
      <c r="B262" s="732"/>
      <c r="C262" s="744"/>
      <c r="D262" s="744"/>
      <c r="E262" s="744"/>
      <c r="F262" s="748"/>
      <c r="I262" s="213"/>
      <c r="J262" s="947" t="b">
        <v>1</v>
      </c>
      <c r="K262" s="947" t="b">
        <v>0</v>
      </c>
      <c r="L262" s="947" t="b">
        <v>0</v>
      </c>
      <c r="M262" s="947" t="b">
        <v>0</v>
      </c>
      <c r="O262" s="59"/>
      <c r="P262" s="261"/>
      <c r="Q262" s="261"/>
      <c r="R262" s="261"/>
      <c r="S262" s="261"/>
      <c r="T262" s="261"/>
      <c r="U262" s="261"/>
      <c r="V262" s="740"/>
      <c r="W262" s="739"/>
      <c r="X262" s="734"/>
      <c r="Y262" s="734"/>
      <c r="Z262" s="734"/>
    </row>
    <row r="263" spans="1:26" s="731" customFormat="1" ht="12" customHeight="1" outlineLevel="1" x14ac:dyDescent="0.25">
      <c r="A263" s="735"/>
      <c r="B263" s="732"/>
      <c r="C263" s="744"/>
      <c r="D263" s="744"/>
      <c r="E263" s="744"/>
      <c r="F263" s="748"/>
      <c r="G263" s="213"/>
      <c r="H263" s="213"/>
      <c r="I263" s="213"/>
      <c r="J263" s="948"/>
      <c r="K263" s="949"/>
      <c r="L263" s="949"/>
      <c r="M263" s="945"/>
      <c r="O263" s="59"/>
      <c r="P263" s="261"/>
      <c r="Q263" s="261"/>
      <c r="R263" s="261"/>
      <c r="S263" s="261"/>
      <c r="T263" s="261"/>
      <c r="U263" s="261"/>
      <c r="V263" s="740"/>
      <c r="W263" s="739"/>
      <c r="X263" s="734"/>
      <c r="Y263" s="734"/>
      <c r="Z263" s="734"/>
    </row>
    <row r="264" spans="1:26" s="731" customFormat="1" ht="12" customHeight="1" outlineLevel="1" x14ac:dyDescent="0.2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2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25">
      <c r="A266" s="735"/>
      <c r="B266" s="732"/>
      <c r="C266" s="744"/>
      <c r="D266" s="744"/>
      <c r="E266" s="744"/>
      <c r="F266" s="748"/>
      <c r="G266" s="935" t="s">
        <v>1074</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25">
      <c r="A267" s="735"/>
      <c r="B267" s="732"/>
      <c r="C267" s="744"/>
      <c r="D267" s="744"/>
      <c r="E267" s="744"/>
      <c r="F267" s="748"/>
      <c r="G267" s="213"/>
      <c r="H267" s="213" t="s">
        <v>1075</v>
      </c>
      <c r="I267" s="213"/>
      <c r="J267" s="950">
        <v>43466</v>
      </c>
      <c r="K267" s="59"/>
      <c r="L267" s="59"/>
      <c r="O267" s="59"/>
      <c r="P267" s="261"/>
      <c r="Q267" s="261"/>
      <c r="R267" s="261"/>
      <c r="S267" s="261"/>
      <c r="T267" s="261"/>
      <c r="U267" s="261"/>
      <c r="V267" s="740"/>
      <c r="W267" s="739"/>
      <c r="X267" s="734"/>
      <c r="Y267" s="734"/>
      <c r="Z267" s="734"/>
    </row>
    <row r="268" spans="1:26" s="731" customFormat="1" ht="12" customHeight="1" outlineLevel="1" x14ac:dyDescent="0.25">
      <c r="A268" s="735"/>
      <c r="B268" s="732"/>
      <c r="C268" s="744"/>
      <c r="D268" s="744"/>
      <c r="E268" s="744"/>
      <c r="F268" s="748"/>
      <c r="G268" s="213"/>
      <c r="H268" s="213" t="s">
        <v>1085</v>
      </c>
      <c r="I268" s="213"/>
      <c r="J268" s="950">
        <v>43466</v>
      </c>
      <c r="K268" s="59"/>
      <c r="L268" s="59"/>
      <c r="O268" s="59"/>
      <c r="P268" s="261"/>
      <c r="Q268" s="261"/>
      <c r="R268" s="261"/>
      <c r="S268" s="261"/>
      <c r="T268" s="261"/>
      <c r="U268" s="261"/>
      <c r="V268" s="740"/>
      <c r="W268" s="739"/>
      <c r="X268" s="734"/>
      <c r="Y268" s="734"/>
      <c r="Z268" s="734"/>
    </row>
    <row r="269" spans="1:26" s="731" customFormat="1" ht="12" customHeight="1" outlineLevel="1" x14ac:dyDescent="0.2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2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25">
      <c r="A271" s="735"/>
      <c r="B271" s="732"/>
      <c r="C271" s="744"/>
      <c r="D271" s="744"/>
      <c r="E271" s="744"/>
      <c r="F271" s="748"/>
      <c r="G271" s="935" t="s">
        <v>1076</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25">
      <c r="A272" s="735"/>
      <c r="B272" s="732"/>
      <c r="C272" s="744"/>
      <c r="D272" s="744"/>
      <c r="E272" s="744"/>
      <c r="F272" s="748"/>
      <c r="G272" s="213"/>
      <c r="H272" s="213" t="s">
        <v>1089</v>
      </c>
      <c r="I272" s="213"/>
      <c r="J272" s="942">
        <v>3.4</v>
      </c>
      <c r="K272" s="59"/>
      <c r="L272" s="59"/>
      <c r="O272" s="59"/>
      <c r="P272" s="261"/>
      <c r="Q272" s="261"/>
      <c r="R272" s="261"/>
      <c r="S272" s="261"/>
      <c r="T272" s="261"/>
      <c r="U272" s="261"/>
      <c r="V272" s="740"/>
      <c r="W272" s="739"/>
      <c r="X272" s="734"/>
      <c r="Y272" s="734"/>
      <c r="Z272" s="734"/>
    </row>
    <row r="273" spans="1:26" s="731" customFormat="1" ht="12" customHeight="1" outlineLevel="1" x14ac:dyDescent="0.25">
      <c r="A273" s="735"/>
      <c r="B273" s="732"/>
      <c r="C273" s="744"/>
      <c r="D273" s="744"/>
      <c r="E273" s="744"/>
      <c r="F273" s="748"/>
      <c r="G273" s="213"/>
      <c r="H273" s="213" t="s">
        <v>1077</v>
      </c>
      <c r="I273" s="213"/>
      <c r="J273" s="942">
        <v>15.4</v>
      </c>
      <c r="K273" s="59"/>
      <c r="L273" s="59"/>
      <c r="O273" s="59"/>
      <c r="P273" s="261"/>
      <c r="Q273" s="261"/>
      <c r="R273" s="261"/>
      <c r="S273" s="261"/>
      <c r="T273" s="261"/>
      <c r="U273" s="261"/>
      <c r="V273" s="740"/>
      <c r="W273" s="739"/>
      <c r="X273" s="734"/>
      <c r="Y273" s="734"/>
      <c r="Z273" s="734"/>
    </row>
    <row r="274" spans="1:26" s="731" customFormat="1" ht="12" customHeight="1" outlineLevel="1" x14ac:dyDescent="0.25">
      <c r="A274" s="735"/>
      <c r="B274" s="732"/>
      <c r="C274" s="744"/>
      <c r="D274" s="744"/>
      <c r="E274" s="744"/>
      <c r="F274" s="748"/>
      <c r="G274" s="213"/>
      <c r="H274" s="213" t="s">
        <v>1078</v>
      </c>
      <c r="I274" s="213"/>
      <c r="J274" s="942">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25">
      <c r="A275" s="735"/>
      <c r="B275" s="732"/>
      <c r="C275" s="744"/>
      <c r="D275" s="744"/>
      <c r="E275" s="744"/>
      <c r="F275" s="748"/>
      <c r="G275" s="213"/>
      <c r="H275" s="213" t="s">
        <v>1079</v>
      </c>
      <c r="I275" s="213"/>
      <c r="J275" s="942">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25">
      <c r="A276" s="735"/>
      <c r="B276" s="732"/>
      <c r="C276" s="744"/>
      <c r="D276" s="744"/>
      <c r="E276" s="744"/>
      <c r="F276" s="748"/>
      <c r="G276" s="213"/>
      <c r="H276" s="213" t="s">
        <v>1080</v>
      </c>
      <c r="I276" s="213"/>
      <c r="J276" s="942">
        <v>21.25</v>
      </c>
      <c r="K276" s="59"/>
      <c r="L276" s="59"/>
      <c r="O276" s="59"/>
      <c r="P276" s="261"/>
      <c r="Q276" s="261"/>
      <c r="R276" s="261"/>
      <c r="S276" s="261"/>
      <c r="T276" s="261"/>
      <c r="U276" s="261"/>
      <c r="V276" s="740"/>
      <c r="W276" s="739"/>
      <c r="X276" s="734"/>
      <c r="Y276" s="734"/>
      <c r="Z276" s="734"/>
    </row>
    <row r="277" spans="1:26" s="731" customFormat="1" ht="12" customHeight="1" outlineLevel="1" x14ac:dyDescent="0.2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2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25">
      <c r="A279" s="735"/>
      <c r="B279" s="732"/>
      <c r="C279" s="744"/>
      <c r="D279" s="744"/>
      <c r="E279" s="744"/>
      <c r="F279" s="748"/>
      <c r="G279" s="936" t="s">
        <v>1087</v>
      </c>
      <c r="H279" s="212"/>
      <c r="I279" s="941"/>
      <c r="J279" s="930"/>
      <c r="K279" s="673"/>
      <c r="L279" s="59"/>
      <c r="O279" s="59"/>
      <c r="P279" s="261"/>
      <c r="Q279" s="261"/>
      <c r="R279" s="261"/>
      <c r="S279" s="261"/>
      <c r="T279" s="261"/>
      <c r="U279" s="261"/>
      <c r="V279" s="740"/>
      <c r="W279" s="739"/>
      <c r="X279" s="734"/>
      <c r="Y279" s="734"/>
      <c r="Z279" s="734"/>
    </row>
    <row r="280" spans="1:26" s="731" customFormat="1" ht="12" customHeight="1" outlineLevel="1" x14ac:dyDescent="0.25">
      <c r="A280" s="735"/>
      <c r="B280" s="732"/>
      <c r="C280" s="744"/>
      <c r="D280" s="744"/>
      <c r="E280" s="744"/>
      <c r="F280" s="748"/>
      <c r="G280" s="235"/>
      <c r="H280" s="212" t="s">
        <v>493</v>
      </c>
      <c r="I280" s="941"/>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25">
      <c r="A281" s="735"/>
      <c r="B281" s="732"/>
      <c r="C281" s="744"/>
      <c r="D281" s="744"/>
      <c r="E281" s="744"/>
      <c r="F281" s="748"/>
      <c r="G281" s="235"/>
      <c r="H281" s="212" t="s">
        <v>1088</v>
      </c>
      <c r="I281" s="941"/>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25">
      <c r="A282" s="735"/>
      <c r="B282" s="732"/>
      <c r="C282" s="744"/>
      <c r="D282" s="744"/>
      <c r="E282" s="744"/>
      <c r="F282" s="748"/>
      <c r="G282" s="235"/>
      <c r="H282" s="212"/>
      <c r="I282" s="941"/>
      <c r="J282" s="930"/>
      <c r="K282" s="673"/>
      <c r="L282" s="59"/>
      <c r="O282" s="59"/>
      <c r="P282" s="261"/>
      <c r="Q282" s="261"/>
      <c r="R282" s="261"/>
      <c r="S282" s="261"/>
      <c r="T282" s="261"/>
      <c r="U282" s="261"/>
      <c r="V282" s="740"/>
      <c r="W282" s="739"/>
      <c r="X282" s="734"/>
      <c r="Y282" s="734"/>
      <c r="Z282" s="734"/>
    </row>
    <row r="283" spans="1:26" s="731" customFormat="1" ht="12" customHeight="1" outlineLevel="1" x14ac:dyDescent="0.25">
      <c r="A283" s="735"/>
      <c r="B283" s="732"/>
      <c r="C283" s="744"/>
      <c r="D283" s="744"/>
      <c r="E283" s="744"/>
      <c r="F283" s="748"/>
      <c r="G283" s="235"/>
      <c r="H283" s="212"/>
      <c r="I283" s="941"/>
      <c r="J283" s="930"/>
      <c r="K283" s="673"/>
      <c r="L283" s="59"/>
      <c r="O283" s="59"/>
      <c r="P283" s="261"/>
      <c r="Q283" s="261"/>
      <c r="R283" s="261"/>
      <c r="S283" s="261"/>
      <c r="T283" s="261"/>
      <c r="U283" s="261"/>
      <c r="V283" s="740"/>
      <c r="W283" s="739"/>
      <c r="X283" s="734"/>
      <c r="Y283" s="734"/>
      <c r="Z283" s="734"/>
    </row>
    <row r="284" spans="1:26" s="731" customFormat="1" ht="12" customHeight="1" outlineLevel="1" x14ac:dyDescent="0.25">
      <c r="A284" s="735"/>
      <c r="B284" s="732"/>
      <c r="C284" s="744"/>
      <c r="D284" s="744"/>
      <c r="E284" s="744"/>
      <c r="F284" s="748"/>
      <c r="G284" s="235"/>
      <c r="H284" s="212"/>
      <c r="I284" s="941"/>
      <c r="J284" s="930"/>
      <c r="K284" s="673"/>
      <c r="L284" s="59"/>
      <c r="O284" s="59"/>
      <c r="P284" s="261"/>
      <c r="Q284" s="261"/>
      <c r="R284" s="261"/>
      <c r="S284" s="261"/>
      <c r="T284" s="261"/>
      <c r="U284" s="261"/>
      <c r="V284" s="740"/>
      <c r="W284" s="739"/>
      <c r="X284" s="734"/>
      <c r="Y284" s="734"/>
      <c r="Z284" s="734"/>
    </row>
    <row r="285" spans="1:26" s="731" customFormat="1" ht="12" customHeight="1" outlineLevel="1" x14ac:dyDescent="0.25">
      <c r="A285" s="735"/>
      <c r="B285" s="732"/>
      <c r="C285" s="744"/>
      <c r="D285" s="744"/>
      <c r="E285" s="744"/>
      <c r="F285" s="748"/>
      <c r="G285" s="936" t="s">
        <v>1081</v>
      </c>
      <c r="H285" s="212"/>
      <c r="I285" s="1092" t="s">
        <v>1082</v>
      </c>
      <c r="J285" s="1093"/>
      <c r="K285" s="1093"/>
      <c r="L285" s="1093"/>
      <c r="M285" s="1093"/>
      <c r="N285" s="1093"/>
      <c r="O285" s="1093"/>
      <c r="P285" s="1093"/>
      <c r="Q285" s="1094"/>
      <c r="R285" s="59"/>
      <c r="S285" s="261"/>
      <c r="T285" s="261"/>
      <c r="U285" s="59"/>
      <c r="V285" s="261"/>
      <c r="W285" s="739"/>
      <c r="X285" s="734"/>
      <c r="Y285" s="734"/>
      <c r="Z285" s="734"/>
    </row>
    <row r="286" spans="1:26" s="731" customFormat="1" ht="12" customHeight="1" outlineLevel="1" x14ac:dyDescent="0.25">
      <c r="A286" s="735"/>
      <c r="B286" s="732"/>
      <c r="C286" s="744"/>
      <c r="D286" s="744"/>
      <c r="E286" s="744"/>
      <c r="F286" s="748"/>
      <c r="G286" s="936"/>
      <c r="H286" s="212"/>
      <c r="I286" s="1095" t="s">
        <v>75</v>
      </c>
      <c r="J286" s="1096"/>
      <c r="K286" s="1097"/>
      <c r="L286" s="1098" t="s">
        <v>72</v>
      </c>
      <c r="M286" s="1099"/>
      <c r="N286" s="1100"/>
      <c r="O286" s="1101" t="s">
        <v>346</v>
      </c>
      <c r="P286" s="1102"/>
      <c r="Q286" s="1103"/>
      <c r="R286" s="59"/>
      <c r="S286" s="1088" t="s">
        <v>1112</v>
      </c>
      <c r="T286" s="1090" t="s">
        <v>1111</v>
      </c>
      <c r="U286" s="59"/>
      <c r="V286" s="261"/>
      <c r="W286" s="739"/>
      <c r="X286" s="734"/>
      <c r="Y286" s="734"/>
      <c r="Z286" s="734"/>
    </row>
    <row r="287" spans="1:26" s="731" customFormat="1" ht="12" customHeight="1" outlineLevel="1" x14ac:dyDescent="0.25">
      <c r="A287" s="735"/>
      <c r="B287" s="732"/>
      <c r="C287" s="744"/>
      <c r="D287" s="744"/>
      <c r="E287" s="744"/>
      <c r="F287" s="748"/>
      <c r="G287" s="235"/>
      <c r="H287" s="212"/>
      <c r="I287" s="1019" t="str">
        <f>H110</f>
        <v>Harv</v>
      </c>
      <c r="J287" s="1019" t="str">
        <f>I110</f>
        <v>Graz</v>
      </c>
      <c r="K287" s="1019" t="str">
        <f>J110</f>
        <v>Bale</v>
      </c>
      <c r="L287" s="1020" t="str">
        <f>H110</f>
        <v>Harv</v>
      </c>
      <c r="M287" s="1020" t="str">
        <f>I110</f>
        <v>Graz</v>
      </c>
      <c r="N287" s="1020" t="str">
        <f>J110</f>
        <v>Bale</v>
      </c>
      <c r="O287" s="1021" t="str">
        <f>H110</f>
        <v>Harv</v>
      </c>
      <c r="P287" s="1021" t="str">
        <f t="shared" ref="P287:Q287" si="4">I110</f>
        <v>Graz</v>
      </c>
      <c r="Q287" s="1021" t="str">
        <f t="shared" si="4"/>
        <v>Bale</v>
      </c>
      <c r="R287" s="59"/>
      <c r="S287" s="1089"/>
      <c r="T287" s="1091"/>
      <c r="U287" s="59"/>
      <c r="V287" s="261"/>
      <c r="W287" s="739"/>
      <c r="X287" s="734"/>
      <c r="Y287" s="734"/>
      <c r="Z287" s="734"/>
    </row>
    <row r="288" spans="1:26" s="731" customFormat="1" ht="12" customHeight="1" outlineLevel="1" x14ac:dyDescent="0.25">
      <c r="A288" s="735"/>
      <c r="B288" s="732"/>
      <c r="C288" s="744"/>
      <c r="D288" s="744"/>
      <c r="E288" s="744"/>
      <c r="F288" s="748"/>
      <c r="G288" s="235"/>
      <c r="H288" s="967" t="str">
        <f>General!H7</f>
        <v>b</v>
      </c>
      <c r="I288" s="940">
        <v>0.27922143700582119</v>
      </c>
      <c r="J288" s="1022">
        <f t="shared" ref="J288:K288" si="5">I288</f>
        <v>0.27922143700582119</v>
      </c>
      <c r="K288" s="1022">
        <f t="shared" si="5"/>
        <v>0.27922143700582119</v>
      </c>
      <c r="L288" s="951">
        <v>-7.357256925019099E-3</v>
      </c>
      <c r="M288" s="1023">
        <f t="shared" ref="M288:N288" si="6">L288</f>
        <v>-7.357256925019099E-3</v>
      </c>
      <c r="N288" s="1023">
        <f t="shared" si="6"/>
        <v>-7.357256925019099E-3</v>
      </c>
      <c r="O288" s="932">
        <v>59.634599807135977</v>
      </c>
      <c r="P288" s="1022">
        <f>O288</f>
        <v>59.634599807135977</v>
      </c>
      <c r="Q288" s="1022">
        <f>P288</f>
        <v>59.634599807135977</v>
      </c>
      <c r="R288" s="59"/>
      <c r="S288" s="393">
        <v>2850</v>
      </c>
      <c r="T288" s="964">
        <f t="shared" ref="T288:T296" si="7">S288/H153</f>
        <v>3031.9148936170213</v>
      </c>
      <c r="U288" s="59"/>
      <c r="V288" s="261"/>
      <c r="W288" s="739"/>
      <c r="X288" s="734"/>
      <c r="Y288" s="734"/>
      <c r="Z288" s="734"/>
    </row>
    <row r="289" spans="1:26" s="731" customFormat="1" ht="12" customHeight="1" outlineLevel="1" x14ac:dyDescent="0.25">
      <c r="A289" s="735"/>
      <c r="B289" s="732"/>
      <c r="C289" s="744"/>
      <c r="D289" s="744"/>
      <c r="E289" s="744"/>
      <c r="F289" s="748"/>
      <c r="G289" s="235"/>
      <c r="H289" s="967" t="str">
        <f>General!H8</f>
        <v>bd</v>
      </c>
      <c r="I289" s="940">
        <v>0.27922143700582119</v>
      </c>
      <c r="J289" s="1022">
        <f t="shared" ref="J289:K289" si="8">I289</f>
        <v>0.27922143700582119</v>
      </c>
      <c r="K289" s="1022">
        <f t="shared" si="8"/>
        <v>0.27922143700582119</v>
      </c>
      <c r="L289" s="951">
        <v>-7.357256925019099E-3</v>
      </c>
      <c r="M289" s="1023">
        <f t="shared" ref="M289:N289" si="9">L289</f>
        <v>-7.357256925019099E-3</v>
      </c>
      <c r="N289" s="1023">
        <f t="shared" si="9"/>
        <v>-7.357256925019099E-3</v>
      </c>
      <c r="O289" s="932">
        <v>59.634599807135977</v>
      </c>
      <c r="P289" s="1022">
        <f t="shared" ref="P289:Q289" si="10">O289</f>
        <v>59.634599807135977</v>
      </c>
      <c r="Q289" s="1022">
        <f t="shared" si="10"/>
        <v>59.634599807135977</v>
      </c>
      <c r="R289" s="59"/>
      <c r="S289" s="393">
        <v>2850</v>
      </c>
      <c r="T289" s="964">
        <f t="shared" si="7"/>
        <v>3031.9148936170213</v>
      </c>
      <c r="U289" s="59"/>
      <c r="V289" s="261"/>
      <c r="W289" s="739"/>
      <c r="X289" s="734"/>
      <c r="Y289" s="734"/>
      <c r="Z289" s="734"/>
    </row>
    <row r="290" spans="1:26" s="731" customFormat="1" ht="12" customHeight="1" outlineLevel="1" x14ac:dyDescent="0.25">
      <c r="A290" s="735"/>
      <c r="B290" s="732"/>
      <c r="C290" s="744"/>
      <c r="D290" s="744"/>
      <c r="E290" s="744"/>
      <c r="F290" s="748"/>
      <c r="G290" s="235"/>
      <c r="H290" s="967" t="str">
        <f>General!H9</f>
        <v>f</v>
      </c>
      <c r="I290" s="940">
        <v>0.21988823630969012</v>
      </c>
      <c r="J290" s="1022">
        <f t="shared" ref="J290:K290" si="11">I290</f>
        <v>0.21988823630969012</v>
      </c>
      <c r="K290" s="1022">
        <f t="shared" si="11"/>
        <v>0.21988823630969012</v>
      </c>
      <c r="L290" s="951">
        <v>-4.6010728402032814E-3</v>
      </c>
      <c r="M290" s="1023">
        <f t="shared" ref="M290:N290" si="12">L290</f>
        <v>-4.6010728402032814E-3</v>
      </c>
      <c r="N290" s="1023">
        <f t="shared" si="12"/>
        <v>-4.6010728402032814E-3</v>
      </c>
      <c r="O290" s="932">
        <v>57.445790754257906</v>
      </c>
      <c r="P290" s="1022">
        <f t="shared" ref="P290:Q290" si="13">O290</f>
        <v>57.445790754257906</v>
      </c>
      <c r="Q290" s="1022">
        <f t="shared" si="13"/>
        <v>57.445790754257906</v>
      </c>
      <c r="R290" s="59"/>
      <c r="S290" s="393">
        <v>2000</v>
      </c>
      <c r="T290" s="964">
        <f t="shared" si="7"/>
        <v>2222.2222222222222</v>
      </c>
      <c r="U290" s="59"/>
      <c r="V290" s="261"/>
      <c r="W290" s="739"/>
      <c r="X290" s="734"/>
      <c r="Y290" s="734"/>
      <c r="Z290" s="734"/>
    </row>
    <row r="291" spans="1:26" s="731" customFormat="1" ht="12" customHeight="1" outlineLevel="1" x14ac:dyDescent="0.25">
      <c r="A291" s="735"/>
      <c r="B291" s="732"/>
      <c r="C291" s="744"/>
      <c r="D291" s="744"/>
      <c r="E291" s="744"/>
      <c r="F291" s="748"/>
      <c r="G291" s="235"/>
      <c r="H291" s="967" t="str">
        <f>General!H10</f>
        <v>h</v>
      </c>
      <c r="I291" s="940">
        <v>0.27922143700582119</v>
      </c>
      <c r="J291" s="1022">
        <f t="shared" ref="J291:K291" si="14">I291</f>
        <v>0.27922143700582119</v>
      </c>
      <c r="K291" s="1022">
        <f t="shared" si="14"/>
        <v>0.27922143700582119</v>
      </c>
      <c r="L291" s="951">
        <v>-7.357256925019099E-3</v>
      </c>
      <c r="M291" s="1023">
        <f t="shared" ref="M291:N291" si="15">L291</f>
        <v>-7.357256925019099E-3</v>
      </c>
      <c r="N291" s="1023">
        <f t="shared" si="15"/>
        <v>-7.357256925019099E-3</v>
      </c>
      <c r="O291" s="932">
        <v>59.634599807135977</v>
      </c>
      <c r="P291" s="1022">
        <f t="shared" ref="P291:Q291" si="16">O291</f>
        <v>59.634599807135977</v>
      </c>
      <c r="Q291" s="1022">
        <f t="shared" si="16"/>
        <v>59.634599807135977</v>
      </c>
      <c r="R291" s="59"/>
      <c r="S291" s="393">
        <v>10387</v>
      </c>
      <c r="T291" s="964">
        <f t="shared" si="7"/>
        <v>11050</v>
      </c>
      <c r="U291" s="59"/>
      <c r="V291" s="261"/>
      <c r="W291" s="739"/>
      <c r="X291" s="734"/>
      <c r="Y291" s="734"/>
      <c r="Z291" s="734"/>
    </row>
    <row r="292" spans="1:26" s="731" customFormat="1" ht="12" customHeight="1" outlineLevel="1" x14ac:dyDescent="0.25">
      <c r="A292" s="735"/>
      <c r="B292" s="732"/>
      <c r="C292" s="744"/>
      <c r="D292" s="744"/>
      <c r="E292" s="744"/>
      <c r="F292" s="748"/>
      <c r="G292" s="235"/>
      <c r="H292" s="967" t="str">
        <f>General!H11</f>
        <v>i</v>
      </c>
      <c r="I292" s="940">
        <v>0.21988823630969012</v>
      </c>
      <c r="J292" s="1022">
        <f t="shared" ref="J292:K292" si="17">I292</f>
        <v>0.21988823630969012</v>
      </c>
      <c r="K292" s="1022">
        <f t="shared" si="17"/>
        <v>0.21988823630969012</v>
      </c>
      <c r="L292" s="951">
        <v>-4.6010728402032814E-3</v>
      </c>
      <c r="M292" s="1023">
        <f t="shared" ref="M292:N292" si="18">L292</f>
        <v>-4.6010728402032814E-3</v>
      </c>
      <c r="N292" s="1023">
        <f t="shared" si="18"/>
        <v>-4.6010728402032814E-3</v>
      </c>
      <c r="O292" s="932">
        <v>57.445790754257906</v>
      </c>
      <c r="P292" s="1022">
        <f t="shared" ref="P292:Q292" si="19">O292</f>
        <v>57.445790754257906</v>
      </c>
      <c r="Q292" s="1022">
        <f t="shared" si="19"/>
        <v>57.445790754257906</v>
      </c>
      <c r="R292" s="59"/>
      <c r="S292" s="393">
        <v>2000</v>
      </c>
      <c r="T292" s="964">
        <f t="shared" si="7"/>
        <v>2222.2222222222222</v>
      </c>
      <c r="U292" s="59"/>
      <c r="V292" s="261"/>
      <c r="W292" s="739"/>
      <c r="X292" s="734"/>
      <c r="Y292" s="734"/>
      <c r="Z292" s="734"/>
    </row>
    <row r="293" spans="1:26" s="731" customFormat="1" ht="12" customHeight="1" outlineLevel="1" x14ac:dyDescent="0.25">
      <c r="A293" s="735"/>
      <c r="B293" s="732"/>
      <c r="C293" s="744"/>
      <c r="D293" s="744"/>
      <c r="E293" s="744"/>
      <c r="F293" s="748"/>
      <c r="G293" s="235"/>
      <c r="H293" s="967" t="str">
        <f>General!H12</f>
        <v>k</v>
      </c>
      <c r="I293" s="940">
        <v>0.21988823630969012</v>
      </c>
      <c r="J293" s="1022">
        <f t="shared" ref="J293:K293" si="20">I293</f>
        <v>0.21988823630969012</v>
      </c>
      <c r="K293" s="1022">
        <f t="shared" si="20"/>
        <v>0.21988823630969012</v>
      </c>
      <c r="L293" s="951">
        <v>-4.6010728402032814E-3</v>
      </c>
      <c r="M293" s="1023">
        <f t="shared" ref="M293:N293" si="21">L293</f>
        <v>-4.6010728402032814E-3</v>
      </c>
      <c r="N293" s="1023">
        <f t="shared" si="21"/>
        <v>-4.6010728402032814E-3</v>
      </c>
      <c r="O293" s="932">
        <v>57.445790754257906</v>
      </c>
      <c r="P293" s="1022">
        <f t="shared" ref="P293:Q293" si="22">O293</f>
        <v>57.445790754257906</v>
      </c>
      <c r="Q293" s="1022">
        <f t="shared" si="22"/>
        <v>57.445790754257906</v>
      </c>
      <c r="R293" s="59"/>
      <c r="S293" s="393">
        <v>2000</v>
      </c>
      <c r="T293" s="964">
        <f t="shared" si="7"/>
        <v>2222.2222222222222</v>
      </c>
      <c r="U293" s="59"/>
      <c r="V293" s="261"/>
      <c r="W293" s="739"/>
      <c r="X293" s="734"/>
      <c r="Y293" s="734"/>
      <c r="Z293" s="734"/>
    </row>
    <row r="294" spans="1:26" s="731" customFormat="1" ht="12" customHeight="1" outlineLevel="1" x14ac:dyDescent="0.25">
      <c r="A294" s="735"/>
      <c r="B294" s="732"/>
      <c r="C294" s="744"/>
      <c r="D294" s="744"/>
      <c r="E294" s="744"/>
      <c r="F294" s="748"/>
      <c r="G294" s="235"/>
      <c r="H294" s="967" t="str">
        <f>General!H13</f>
        <v>l</v>
      </c>
      <c r="I294" s="940">
        <v>0.21988823630969012</v>
      </c>
      <c r="J294" s="1022">
        <f t="shared" ref="J294:K294" si="23">I294</f>
        <v>0.21988823630969012</v>
      </c>
      <c r="K294" s="1022">
        <f t="shared" si="23"/>
        <v>0.21988823630969012</v>
      </c>
      <c r="L294" s="951">
        <v>-4.6010728402032814E-3</v>
      </c>
      <c r="M294" s="1023">
        <f t="shared" ref="M294:N294" si="24">L294</f>
        <v>-4.6010728402032814E-3</v>
      </c>
      <c r="N294" s="1023">
        <f t="shared" si="24"/>
        <v>-4.6010728402032814E-3</v>
      </c>
      <c r="O294" s="932">
        <v>57.445790754257906</v>
      </c>
      <c r="P294" s="1022">
        <f t="shared" ref="P294:Q294" si="25">O294</f>
        <v>57.445790754257906</v>
      </c>
      <c r="Q294" s="1022">
        <f t="shared" si="25"/>
        <v>57.445790754257906</v>
      </c>
      <c r="R294" s="59"/>
      <c r="S294" s="393">
        <v>2000</v>
      </c>
      <c r="T294" s="964">
        <f t="shared" si="7"/>
        <v>2222.2222222222222</v>
      </c>
      <c r="U294" s="59"/>
      <c r="V294" s="261"/>
      <c r="W294" s="739"/>
      <c r="X294" s="734"/>
      <c r="Y294" s="734"/>
      <c r="Z294" s="734"/>
    </row>
    <row r="295" spans="1:26" s="731" customFormat="1" ht="12" customHeight="1" outlineLevel="1" x14ac:dyDescent="0.25">
      <c r="A295" s="735"/>
      <c r="B295" s="732"/>
      <c r="C295" s="744"/>
      <c r="D295" s="744"/>
      <c r="E295" s="744"/>
      <c r="F295" s="748"/>
      <c r="G295" s="235"/>
      <c r="H295" s="967" t="str">
        <f>General!H14</f>
        <v>o</v>
      </c>
      <c r="I295" s="940">
        <v>0.27922143700582119</v>
      </c>
      <c r="J295" s="1022">
        <f t="shared" ref="J295:K295" si="26">I295</f>
        <v>0.27922143700582119</v>
      </c>
      <c r="K295" s="1022">
        <f t="shared" si="26"/>
        <v>0.27922143700582119</v>
      </c>
      <c r="L295" s="951">
        <v>-7.357256925019099E-3</v>
      </c>
      <c r="M295" s="1023">
        <f t="shared" ref="M295:N295" si="27">L295</f>
        <v>-7.357256925019099E-3</v>
      </c>
      <c r="N295" s="1023">
        <f t="shared" si="27"/>
        <v>-7.357256925019099E-3</v>
      </c>
      <c r="O295" s="932">
        <v>59.634599807135977</v>
      </c>
      <c r="P295" s="1022">
        <f t="shared" ref="P295:Q295" si="28">O295</f>
        <v>59.634599807135977</v>
      </c>
      <c r="Q295" s="1022">
        <f t="shared" si="28"/>
        <v>59.634599807135977</v>
      </c>
      <c r="R295" s="59"/>
      <c r="S295" s="393">
        <v>2850</v>
      </c>
      <c r="T295" s="964">
        <f t="shared" si="7"/>
        <v>3031.9148936170213</v>
      </c>
      <c r="U295" s="59"/>
      <c r="V295" s="261"/>
      <c r="W295" s="739"/>
      <c r="X295" s="734"/>
      <c r="Y295" s="734"/>
      <c r="Z295" s="734"/>
    </row>
    <row r="296" spans="1:26" s="731" customFormat="1" ht="12" customHeight="1" outlineLevel="1" x14ac:dyDescent="0.25">
      <c r="A296" s="735"/>
      <c r="B296" s="732"/>
      <c r="C296" s="744"/>
      <c r="D296" s="744"/>
      <c r="E296" s="744"/>
      <c r="F296" s="748"/>
      <c r="G296" s="235"/>
      <c r="H296" s="967" t="str">
        <f>General!H15</f>
        <v>od</v>
      </c>
      <c r="I296" s="940">
        <v>0.27922143700582119</v>
      </c>
      <c r="J296" s="1022">
        <f t="shared" ref="J296:K296" si="29">I296</f>
        <v>0.27922143700582119</v>
      </c>
      <c r="K296" s="1022">
        <f t="shared" si="29"/>
        <v>0.27922143700582119</v>
      </c>
      <c r="L296" s="951">
        <v>-7.357256925019099E-3</v>
      </c>
      <c r="M296" s="1023">
        <f t="shared" ref="M296:N296" si="30">L296</f>
        <v>-7.357256925019099E-3</v>
      </c>
      <c r="N296" s="1023">
        <f t="shared" si="30"/>
        <v>-7.357256925019099E-3</v>
      </c>
      <c r="O296" s="932">
        <v>59.634599807135977</v>
      </c>
      <c r="P296" s="1022">
        <f t="shared" ref="P296:Q296" si="31">O296</f>
        <v>59.634599807135977</v>
      </c>
      <c r="Q296" s="1022">
        <f t="shared" si="31"/>
        <v>59.634599807135977</v>
      </c>
      <c r="R296" s="59"/>
      <c r="S296" s="393">
        <v>2850</v>
      </c>
      <c r="T296" s="964">
        <f t="shared" si="7"/>
        <v>3031.9148936170213</v>
      </c>
      <c r="U296" s="59"/>
      <c r="V296" s="261"/>
      <c r="W296" s="739"/>
      <c r="X296" s="734"/>
      <c r="Y296" s="734"/>
      <c r="Z296" s="734"/>
    </row>
    <row r="297" spans="1:26" s="731" customFormat="1" ht="12" customHeight="1" outlineLevel="1" x14ac:dyDescent="0.25">
      <c r="A297" s="735"/>
      <c r="B297" s="732"/>
      <c r="C297" s="744"/>
      <c r="D297" s="744"/>
      <c r="E297" s="744"/>
      <c r="F297" s="748"/>
      <c r="G297" s="235"/>
      <c r="H297" s="967" t="str">
        <f>General!H16</f>
        <v>of</v>
      </c>
      <c r="I297" s="940">
        <v>0.27922143700582119</v>
      </c>
      <c r="J297" s="1022">
        <f t="shared" ref="J297:K297" si="32">I297</f>
        <v>0.27922143700582119</v>
      </c>
      <c r="K297" s="1022">
        <f t="shared" si="32"/>
        <v>0.27922143700582119</v>
      </c>
      <c r="L297" s="951">
        <v>-7.357256925019099E-3</v>
      </c>
      <c r="M297" s="1023">
        <f t="shared" ref="M297:N297" si="33">L297</f>
        <v>-7.357256925019099E-3</v>
      </c>
      <c r="N297" s="1023">
        <f t="shared" si="33"/>
        <v>-7.357256925019099E-3</v>
      </c>
      <c r="O297" s="932">
        <v>59.634599807135977</v>
      </c>
      <c r="P297" s="1022">
        <f t="shared" ref="P297:Q297" si="34">O297</f>
        <v>59.634599807135977</v>
      </c>
      <c r="Q297" s="1022">
        <f t="shared" si="34"/>
        <v>59.634599807135977</v>
      </c>
      <c r="R297" s="59"/>
      <c r="S297" s="393"/>
      <c r="T297" s="393">
        <v>3032</v>
      </c>
      <c r="U297" s="59"/>
      <c r="V297" s="261"/>
      <c r="W297" s="739"/>
      <c r="X297" s="734"/>
      <c r="Y297" s="734"/>
      <c r="Z297" s="734"/>
    </row>
    <row r="298" spans="1:26" s="731" customFormat="1" ht="12" customHeight="1" outlineLevel="1" x14ac:dyDescent="0.25">
      <c r="A298" s="735"/>
      <c r="B298" s="732"/>
      <c r="C298" s="744"/>
      <c r="D298" s="744"/>
      <c r="E298" s="744"/>
      <c r="F298" s="748"/>
      <c r="G298" s="235"/>
      <c r="H298" s="967" t="str">
        <f>General!H17</f>
        <v>r</v>
      </c>
      <c r="I298" s="940">
        <v>0.21988823630969012</v>
      </c>
      <c r="J298" s="1022">
        <f t="shared" ref="J298:K298" si="35">I298</f>
        <v>0.21988823630969012</v>
      </c>
      <c r="K298" s="1022">
        <f t="shared" si="35"/>
        <v>0.21988823630969012</v>
      </c>
      <c r="L298" s="951">
        <v>-4.6010728402032814E-3</v>
      </c>
      <c r="M298" s="1023">
        <f t="shared" ref="M298:N298" si="36">L298</f>
        <v>-4.6010728402032814E-3</v>
      </c>
      <c r="N298" s="1023">
        <f t="shared" si="36"/>
        <v>-4.6010728402032814E-3</v>
      </c>
      <c r="O298" s="932">
        <v>57.445790754257906</v>
      </c>
      <c r="P298" s="1022">
        <f t="shared" ref="P298:Q298" si="37">O298</f>
        <v>57.445790754257906</v>
      </c>
      <c r="Q298" s="1022">
        <f t="shared" si="37"/>
        <v>57.445790754257906</v>
      </c>
      <c r="R298" s="59"/>
      <c r="S298" s="393">
        <v>1600</v>
      </c>
      <c r="T298" s="964">
        <f t="shared" ref="T298:T304" si="38">S298/H163</f>
        <v>1649.4845360824743</v>
      </c>
      <c r="U298" s="59"/>
      <c r="V298" s="261"/>
      <c r="W298" s="739"/>
      <c r="X298" s="734"/>
      <c r="Y298" s="734"/>
      <c r="Z298" s="734"/>
    </row>
    <row r="299" spans="1:26" s="731" customFormat="1" ht="12" customHeight="1" outlineLevel="1" x14ac:dyDescent="0.25">
      <c r="A299" s="735"/>
      <c r="B299" s="732"/>
      <c r="C299" s="744"/>
      <c r="D299" s="744"/>
      <c r="E299" s="744"/>
      <c r="F299" s="748"/>
      <c r="G299" s="235"/>
      <c r="H299" s="967" t="str">
        <f>General!H18</f>
        <v>rd</v>
      </c>
      <c r="I299" s="940">
        <v>0.21988823630969012</v>
      </c>
      <c r="J299" s="1022">
        <f t="shared" ref="J299:K299" si="39">I299</f>
        <v>0.21988823630969012</v>
      </c>
      <c r="K299" s="1022">
        <f t="shared" si="39"/>
        <v>0.21988823630969012</v>
      </c>
      <c r="L299" s="951">
        <v>-4.6010728402032814E-3</v>
      </c>
      <c r="M299" s="1023">
        <f t="shared" ref="M299:N299" si="40">L299</f>
        <v>-4.6010728402032814E-3</v>
      </c>
      <c r="N299" s="1023">
        <f t="shared" si="40"/>
        <v>-4.6010728402032814E-3</v>
      </c>
      <c r="O299" s="932">
        <v>57.445790754257906</v>
      </c>
      <c r="P299" s="1022">
        <f t="shared" ref="P299:Q299" si="41">O299</f>
        <v>57.445790754257906</v>
      </c>
      <c r="Q299" s="1022">
        <f t="shared" si="41"/>
        <v>57.445790754257906</v>
      </c>
      <c r="R299" s="59"/>
      <c r="S299" s="393">
        <v>1600</v>
      </c>
      <c r="T299" s="964">
        <f t="shared" si="38"/>
        <v>1649.4845360824743</v>
      </c>
      <c r="U299" s="59"/>
      <c r="V299" s="261"/>
      <c r="W299" s="739"/>
      <c r="X299" s="734"/>
      <c r="Y299" s="734"/>
      <c r="Z299" s="734"/>
    </row>
    <row r="300" spans="1:26" s="731" customFormat="1" ht="12" customHeight="1" outlineLevel="1" x14ac:dyDescent="0.25">
      <c r="A300" s="735"/>
      <c r="B300" s="732"/>
      <c r="C300" s="744"/>
      <c r="D300" s="744"/>
      <c r="E300" s="744"/>
      <c r="F300" s="748"/>
      <c r="G300" s="235"/>
      <c r="H300" s="967" t="str">
        <f>General!H19</f>
        <v>v</v>
      </c>
      <c r="I300" s="940">
        <v>0.21988823630969012</v>
      </c>
      <c r="J300" s="1022">
        <f t="shared" ref="J300:K300" si="42">I300</f>
        <v>0.21988823630969012</v>
      </c>
      <c r="K300" s="1022">
        <f t="shared" si="42"/>
        <v>0.21988823630969012</v>
      </c>
      <c r="L300" s="951">
        <v>-4.6010728402032814E-3</v>
      </c>
      <c r="M300" s="1023">
        <f t="shared" ref="M300:N300" si="43">L300</f>
        <v>-4.6010728402032814E-3</v>
      </c>
      <c r="N300" s="1023">
        <f t="shared" si="43"/>
        <v>-4.6010728402032814E-3</v>
      </c>
      <c r="O300" s="932">
        <v>57.445790754257906</v>
      </c>
      <c r="P300" s="1022">
        <f t="shared" ref="P300:Q300" si="44">O300</f>
        <v>57.445790754257906</v>
      </c>
      <c r="Q300" s="1022">
        <f t="shared" si="44"/>
        <v>57.445790754257906</v>
      </c>
      <c r="R300" s="59"/>
      <c r="S300" s="393">
        <v>2000</v>
      </c>
      <c r="T300" s="964">
        <f t="shared" si="38"/>
        <v>2222.2222222222222</v>
      </c>
      <c r="U300" s="59"/>
      <c r="V300" s="261"/>
      <c r="W300" s="739"/>
      <c r="X300" s="734"/>
      <c r="Y300" s="734"/>
      <c r="Z300" s="734"/>
    </row>
    <row r="301" spans="1:26" s="731" customFormat="1" ht="12" customHeight="1" outlineLevel="1" x14ac:dyDescent="0.25">
      <c r="A301" s="735"/>
      <c r="B301" s="732"/>
      <c r="C301" s="744"/>
      <c r="D301" s="744"/>
      <c r="E301" s="744"/>
      <c r="F301" s="748"/>
      <c r="G301" s="235"/>
      <c r="H301" s="967" t="str">
        <f>General!H20</f>
        <v>w</v>
      </c>
      <c r="I301" s="940">
        <v>0.27922143700582119</v>
      </c>
      <c r="J301" s="1022">
        <f t="shared" ref="J301:K301" si="45">I301</f>
        <v>0.27922143700582119</v>
      </c>
      <c r="K301" s="1022">
        <f t="shared" si="45"/>
        <v>0.27922143700582119</v>
      </c>
      <c r="L301" s="951">
        <v>-7.357256925019099E-3</v>
      </c>
      <c r="M301" s="1023">
        <f t="shared" ref="M301:N301" si="46">L301</f>
        <v>-7.357256925019099E-3</v>
      </c>
      <c r="N301" s="1023">
        <f t="shared" si="46"/>
        <v>-7.357256925019099E-3</v>
      </c>
      <c r="O301" s="932">
        <v>59.634599807135977</v>
      </c>
      <c r="P301" s="1022">
        <f t="shared" ref="P301:Q301" si="47">O301</f>
        <v>59.634599807135977</v>
      </c>
      <c r="Q301" s="1022">
        <f t="shared" si="47"/>
        <v>59.634599807135977</v>
      </c>
      <c r="R301" s="59"/>
      <c r="S301" s="393">
        <v>2850</v>
      </c>
      <c r="T301" s="964">
        <f t="shared" si="38"/>
        <v>3031.9148936170213</v>
      </c>
      <c r="U301" s="59"/>
      <c r="V301" s="261"/>
      <c r="W301" s="739"/>
      <c r="X301" s="734"/>
      <c r="Y301" s="734"/>
      <c r="Z301" s="734"/>
    </row>
    <row r="302" spans="1:26" s="731" customFormat="1" outlineLevel="1" x14ac:dyDescent="0.25">
      <c r="A302" s="735"/>
      <c r="B302" s="732"/>
      <c r="C302" s="744"/>
      <c r="D302" s="744"/>
      <c r="E302" s="744"/>
      <c r="F302" s="748"/>
      <c r="G302" s="235"/>
      <c r="H302" s="967" t="str">
        <f>General!H21</f>
        <v>wd</v>
      </c>
      <c r="I302" s="940">
        <v>0.27922143700582119</v>
      </c>
      <c r="J302" s="1022">
        <f t="shared" ref="J302:K302" si="48">I302</f>
        <v>0.27922143700582119</v>
      </c>
      <c r="K302" s="1022">
        <f t="shared" si="48"/>
        <v>0.27922143700582119</v>
      </c>
      <c r="L302" s="951">
        <v>-7.357256925019099E-3</v>
      </c>
      <c r="M302" s="1023">
        <f t="shared" ref="M302:N302" si="49">L302</f>
        <v>-7.357256925019099E-3</v>
      </c>
      <c r="N302" s="1023">
        <f t="shared" si="49"/>
        <v>-7.357256925019099E-3</v>
      </c>
      <c r="O302" s="932">
        <v>59.634599807135977</v>
      </c>
      <c r="P302" s="1022">
        <f t="shared" ref="P302:Q302" si="50">O302</f>
        <v>59.634599807135977</v>
      </c>
      <c r="Q302" s="1022">
        <f t="shared" si="50"/>
        <v>59.634599807135977</v>
      </c>
      <c r="R302" s="59"/>
      <c r="S302" s="393">
        <v>2850</v>
      </c>
      <c r="T302" s="964">
        <f t="shared" si="38"/>
        <v>3031.9148936170213</v>
      </c>
      <c r="U302" s="59"/>
      <c r="V302" s="261"/>
      <c r="W302" s="739"/>
      <c r="X302" s="734"/>
      <c r="Y302" s="734"/>
      <c r="Z302" s="734"/>
    </row>
    <row r="303" spans="1:26" s="731" customFormat="1" outlineLevel="1" x14ac:dyDescent="0.25">
      <c r="A303" s="735"/>
      <c r="B303" s="732"/>
      <c r="C303" s="744"/>
      <c r="D303" s="744"/>
      <c r="E303" s="744"/>
      <c r="F303" s="748"/>
      <c r="G303" s="317"/>
      <c r="H303" s="967" t="str">
        <f>General!H22</f>
        <v>z</v>
      </c>
      <c r="I303" s="940">
        <v>0.21988823630969012</v>
      </c>
      <c r="J303" s="1022">
        <f t="shared" ref="J303:K303" si="51">I303</f>
        <v>0.21988823630969012</v>
      </c>
      <c r="K303" s="1022">
        <f t="shared" si="51"/>
        <v>0.21988823630969012</v>
      </c>
      <c r="L303" s="951">
        <v>-4.6010728402032814E-3</v>
      </c>
      <c r="M303" s="1023">
        <f t="shared" ref="M303:N303" si="52">L303</f>
        <v>-4.6010728402032814E-3</v>
      </c>
      <c r="N303" s="1023">
        <f t="shared" si="52"/>
        <v>-4.6010728402032814E-3</v>
      </c>
      <c r="O303" s="932">
        <v>57.445790754257906</v>
      </c>
      <c r="P303" s="1022">
        <f t="shared" ref="P303:Q303" si="53">O303</f>
        <v>57.445790754257906</v>
      </c>
      <c r="Q303" s="1022">
        <f t="shared" si="53"/>
        <v>57.445790754257906</v>
      </c>
      <c r="R303" s="939"/>
      <c r="S303" s="393">
        <v>1600</v>
      </c>
      <c r="T303" s="964">
        <f t="shared" si="38"/>
        <v>1649.4845360824743</v>
      </c>
      <c r="U303" s="939"/>
      <c r="V303" s="741"/>
      <c r="W303" s="739"/>
      <c r="X303" s="734"/>
      <c r="Y303" s="734"/>
      <c r="Z303" s="734"/>
    </row>
    <row r="304" spans="1:26" s="731" customFormat="1" outlineLevel="1" x14ac:dyDescent="0.25">
      <c r="A304" s="735"/>
      <c r="B304" s="732"/>
      <c r="C304" s="744"/>
      <c r="D304" s="744"/>
      <c r="E304" s="744"/>
      <c r="F304" s="748"/>
      <c r="G304" s="317"/>
      <c r="H304" s="967" t="str">
        <f>General!H23</f>
        <v>zd</v>
      </c>
      <c r="I304" s="940">
        <v>0.21988823630969012</v>
      </c>
      <c r="J304" s="1022">
        <f t="shared" ref="J304:K304" si="54">I304</f>
        <v>0.21988823630969012</v>
      </c>
      <c r="K304" s="1022">
        <f t="shared" si="54"/>
        <v>0.21988823630969012</v>
      </c>
      <c r="L304" s="951">
        <v>-4.6010728402032814E-3</v>
      </c>
      <c r="M304" s="1023">
        <f t="shared" ref="M304:N304" si="55">L304</f>
        <v>-4.6010728402032814E-3</v>
      </c>
      <c r="N304" s="1023">
        <f t="shared" si="55"/>
        <v>-4.6010728402032814E-3</v>
      </c>
      <c r="O304" s="932">
        <v>57.445790754257906</v>
      </c>
      <c r="P304" s="1022">
        <f t="shared" ref="P304:Q304" si="56">O304</f>
        <v>57.445790754257906</v>
      </c>
      <c r="Q304" s="1022">
        <f t="shared" si="56"/>
        <v>57.445790754257906</v>
      </c>
      <c r="R304" s="741"/>
      <c r="S304" s="393">
        <v>1600</v>
      </c>
      <c r="T304" s="964">
        <f t="shared" si="38"/>
        <v>1649.4845360824743</v>
      </c>
      <c r="U304" s="741"/>
      <c r="V304" s="740"/>
      <c r="W304" s="739"/>
      <c r="X304" s="734"/>
      <c r="Y304" s="734"/>
      <c r="Z304" s="734"/>
    </row>
    <row r="305" spans="1:26" s="731" customFormat="1" outlineLevel="1" x14ac:dyDescent="0.25">
      <c r="A305" s="735"/>
      <c r="B305" s="732"/>
      <c r="C305" s="744"/>
      <c r="D305" s="744"/>
      <c r="E305" s="744"/>
      <c r="F305" s="748"/>
      <c r="G305" s="317"/>
      <c r="H305" s="212"/>
      <c r="I305" s="937"/>
      <c r="J305" s="938"/>
      <c r="K305" s="939"/>
      <c r="L305" s="939"/>
      <c r="O305" s="939"/>
      <c r="P305" s="741"/>
      <c r="Q305" s="741"/>
      <c r="R305" s="741"/>
      <c r="S305" s="741"/>
      <c r="T305" s="741"/>
      <c r="U305" s="741"/>
      <c r="V305" s="740"/>
      <c r="W305" s="739"/>
      <c r="X305" s="734"/>
      <c r="Y305" s="734"/>
      <c r="Z305" s="734"/>
    </row>
    <row r="306" spans="1:26" s="731" customFormat="1" outlineLevel="1" x14ac:dyDescent="0.25">
      <c r="A306" s="735"/>
      <c r="B306" s="732"/>
      <c r="C306" s="744"/>
      <c r="D306" s="744"/>
      <c r="E306" s="744"/>
      <c r="F306" s="748"/>
      <c r="G306" s="317"/>
      <c r="H306" s="937"/>
      <c r="I306" s="937"/>
      <c r="J306" s="938"/>
      <c r="K306" s="939"/>
      <c r="L306" s="939"/>
      <c r="O306" s="939"/>
      <c r="P306" s="741"/>
      <c r="Q306" s="741"/>
      <c r="R306" s="741"/>
      <c r="S306" s="741"/>
      <c r="T306" s="741"/>
      <c r="U306" s="741"/>
      <c r="V306" s="740"/>
      <c r="W306" s="739"/>
      <c r="X306" s="734"/>
      <c r="Y306" s="734"/>
      <c r="Z306" s="734"/>
    </row>
    <row r="307" spans="1:26" s="731" customFormat="1" ht="5.0999999999999996" customHeight="1" outlineLevel="1" x14ac:dyDescent="0.2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5.15" customHeight="1" outlineLevel="1" x14ac:dyDescent="0.2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2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7">
        <v>1500000</v>
      </c>
    </row>
    <row r="4" spans="1:2" x14ac:dyDescent="0.25">
      <c r="A4" s="71" t="s">
        <v>429</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31" customWidth="1"/>
    <col min="2" max="2" width="1.5703125" style="731" customWidth="1"/>
    <col min="3" max="4" width="0.5703125" style="731" customWidth="1"/>
    <col min="5" max="6" width="1.5703125" style="731" customWidth="1"/>
    <col min="7" max="16384" width="10.28515625" style="731"/>
  </cols>
  <sheetData>
    <row r="1" spans="1:24" ht="12" customHeight="1" x14ac:dyDescent="0.2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2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0999999999999996" customHeight="1" thickBot="1" x14ac:dyDescent="0.3">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0999999999999996" customHeight="1" x14ac:dyDescent="0.2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3.15" customHeight="1" x14ac:dyDescent="0.25">
      <c r="A5" s="733"/>
      <c r="B5" s="732"/>
      <c r="C5" s="753"/>
      <c r="D5" s="753">
        <v>0</v>
      </c>
      <c r="E5" s="753" t="s">
        <v>1</v>
      </c>
      <c r="F5" s="752"/>
      <c r="G5" s="754" t="s">
        <v>911</v>
      </c>
      <c r="H5" s="752"/>
      <c r="I5" s="752"/>
      <c r="J5" s="752"/>
      <c r="K5" s="752"/>
      <c r="L5" s="752"/>
      <c r="M5" s="752"/>
      <c r="N5" s="752"/>
      <c r="O5" s="752"/>
      <c r="P5" s="752"/>
      <c r="Q5" s="752"/>
      <c r="R5" s="752"/>
      <c r="S5" s="751"/>
      <c r="U5" s="773"/>
      <c r="V5" s="773"/>
      <c r="W5" s="739"/>
      <c r="X5" s="734"/>
    </row>
    <row r="6" spans="1:24" ht="13.15" customHeight="1" x14ac:dyDescent="0.25">
      <c r="A6" s="733"/>
      <c r="B6" s="732"/>
      <c r="C6" s="753"/>
      <c r="D6" s="753" t="b">
        <f>OR(ISNA(VLOOKUP(G5,Index_Table_Names,1,FALSE)),G5="")</f>
        <v>0</v>
      </c>
      <c r="E6" s="744"/>
      <c r="F6" s="752"/>
      <c r="G6" s="752" t="s">
        <v>912</v>
      </c>
      <c r="I6" s="752"/>
      <c r="J6" s="752"/>
      <c r="K6" s="752"/>
      <c r="L6" s="752"/>
      <c r="M6" s="752"/>
      <c r="N6" s="752"/>
      <c r="O6" s="752"/>
      <c r="P6" s="752"/>
      <c r="Q6" s="752"/>
      <c r="R6" s="752"/>
      <c r="S6" s="751"/>
      <c r="T6" s="774"/>
      <c r="U6" s="773"/>
      <c r="V6" s="773"/>
      <c r="W6" s="739"/>
      <c r="X6" s="734"/>
    </row>
    <row r="7" spans="1:24" ht="13.15" customHeight="1" x14ac:dyDescent="0.2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3.15" customHeight="1" x14ac:dyDescent="0.25">
      <c r="A8" s="733"/>
      <c r="B8" s="732"/>
      <c r="C8" s="744"/>
      <c r="D8" s="753"/>
      <c r="E8" s="744"/>
      <c r="F8" s="752"/>
      <c r="G8" s="775"/>
      <c r="I8" s="752"/>
      <c r="K8" s="752"/>
      <c r="L8" s="752"/>
      <c r="M8" s="752"/>
      <c r="N8" s="752"/>
      <c r="O8" s="752"/>
      <c r="P8" s="752"/>
      <c r="Q8" s="752"/>
      <c r="R8" s="752"/>
      <c r="S8" s="751"/>
      <c r="T8" s="774"/>
      <c r="U8" s="773"/>
      <c r="V8" s="773"/>
      <c r="W8" s="739"/>
      <c r="X8" s="734"/>
    </row>
    <row r="9" spans="1:24" ht="13.15" customHeight="1" x14ac:dyDescent="0.2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3.15" customHeight="1" x14ac:dyDescent="0.35">
      <c r="A10" s="733"/>
      <c r="B10" s="732"/>
      <c r="C10" s="744"/>
      <c r="D10" s="744"/>
      <c r="E10" s="744"/>
      <c r="F10" s="744"/>
      <c r="G10" s="744"/>
      <c r="H10" s="744"/>
      <c r="I10" s="744"/>
      <c r="J10" s="744"/>
      <c r="K10" s="744"/>
      <c r="L10" s="771" t="s">
        <v>1014</v>
      </c>
      <c r="M10" s="771"/>
      <c r="N10" s="771"/>
      <c r="O10" s="771"/>
      <c r="P10" s="771"/>
      <c r="Q10" s="771"/>
      <c r="R10" s="750"/>
      <c r="S10" s="750"/>
      <c r="T10" s="750"/>
      <c r="U10" s="750"/>
      <c r="V10" s="750"/>
      <c r="W10" s="739"/>
      <c r="X10" s="734"/>
    </row>
    <row r="11" spans="1:24" ht="13.15" customHeight="1" x14ac:dyDescent="0.25">
      <c r="A11" s="733"/>
      <c r="B11" s="732"/>
      <c r="C11" s="744"/>
      <c r="D11" s="744"/>
      <c r="E11" s="744"/>
      <c r="F11" s="744"/>
      <c r="G11" s="744"/>
      <c r="H11" s="744"/>
      <c r="I11" s="750" t="s">
        <v>903</v>
      </c>
      <c r="J11" s="769"/>
      <c r="K11" s="770"/>
      <c r="L11" s="770"/>
      <c r="M11" s="769"/>
      <c r="N11" s="769"/>
      <c r="O11" s="769" t="s">
        <v>907</v>
      </c>
      <c r="P11" s="769"/>
      <c r="Q11" s="769"/>
      <c r="R11" s="769"/>
      <c r="S11" s="769"/>
      <c r="T11" s="769"/>
      <c r="U11" s="769"/>
      <c r="V11" s="750"/>
      <c r="W11" s="739"/>
      <c r="X11" s="734"/>
    </row>
    <row r="12" spans="1:24" ht="13.15" customHeight="1" x14ac:dyDescent="0.25">
      <c r="A12" s="733"/>
      <c r="B12" s="732"/>
      <c r="C12" s="744"/>
      <c r="D12" s="744"/>
      <c r="E12" s="744"/>
      <c r="F12" s="744"/>
      <c r="G12" s="744"/>
      <c r="H12" s="744"/>
      <c r="I12" s="750" t="s">
        <v>910</v>
      </c>
      <c r="J12" s="769"/>
      <c r="K12" s="769" t="s">
        <v>213</v>
      </c>
      <c r="L12" s="769" t="s">
        <v>909</v>
      </c>
      <c r="M12" s="769" t="s">
        <v>908</v>
      </c>
      <c r="N12" s="769" t="s">
        <v>907</v>
      </c>
      <c r="O12" s="769" t="str">
        <f>"per "&amp;$I$26&amp;" MJ"</f>
        <v>per 100 MJ</v>
      </c>
      <c r="P12" s="769"/>
      <c r="Q12" s="769" t="s">
        <v>982</v>
      </c>
      <c r="R12" s="769"/>
      <c r="S12" s="769"/>
      <c r="T12" s="769"/>
      <c r="U12" s="769"/>
      <c r="V12" s="750"/>
      <c r="W12" s="739"/>
      <c r="X12" s="734"/>
    </row>
    <row r="13" spans="1:24" ht="5.0999999999999996" customHeight="1" x14ac:dyDescent="0.2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0999999999999996" customHeight="1" x14ac:dyDescent="0.2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3.15" customHeight="1" x14ac:dyDescent="0.25">
      <c r="A15" s="733"/>
      <c r="B15" s="732"/>
      <c r="C15" s="744"/>
      <c r="D15" s="744"/>
      <c r="E15" s="744"/>
      <c r="F15" s="748"/>
      <c r="G15" s="760"/>
      <c r="H15" s="760"/>
      <c r="I15" s="782" t="s">
        <v>917</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3.15" customHeight="1" x14ac:dyDescent="0.25">
      <c r="A16" s="733"/>
      <c r="B16" s="732"/>
      <c r="C16" s="744"/>
      <c r="D16" s="744"/>
      <c r="E16" s="744"/>
      <c r="F16" s="748"/>
      <c r="G16" s="760"/>
      <c r="H16" s="760"/>
      <c r="I16" s="782" t="s">
        <v>918</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3.15" customHeight="1" x14ac:dyDescent="0.25">
      <c r="A17" s="733"/>
      <c r="B17" s="732"/>
      <c r="C17" s="744"/>
      <c r="D17" s="744"/>
      <c r="E17" s="744"/>
      <c r="F17" s="748"/>
      <c r="G17" s="760"/>
      <c r="H17" s="760"/>
      <c r="I17" s="782" t="s">
        <v>919</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3.15" customHeight="1" x14ac:dyDescent="0.25">
      <c r="A18" s="733"/>
      <c r="B18" s="732"/>
      <c r="C18" s="744"/>
      <c r="D18" s="744"/>
      <c r="E18" s="744"/>
      <c r="F18" s="748"/>
      <c r="G18" s="760"/>
      <c r="H18" s="760"/>
      <c r="I18" s="782" t="s">
        <v>920</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3.15" customHeight="1" x14ac:dyDescent="0.25">
      <c r="A19" s="733"/>
      <c r="B19" s="732"/>
      <c r="C19" s="744"/>
      <c r="D19" s="744"/>
      <c r="E19" s="744"/>
      <c r="F19" s="748"/>
      <c r="G19" s="760"/>
      <c r="H19" s="760"/>
      <c r="I19" s="782" t="s">
        <v>921</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3.15" customHeight="1" x14ac:dyDescent="0.25">
      <c r="A20" s="733"/>
      <c r="B20" s="732"/>
      <c r="C20" s="744"/>
      <c r="D20" s="744"/>
      <c r="E20" s="744"/>
      <c r="F20" s="748"/>
      <c r="G20" s="760"/>
      <c r="H20" s="760"/>
      <c r="I20" s="782" t="s">
        <v>922</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3.15" customHeight="1" x14ac:dyDescent="0.25">
      <c r="A21" s="733"/>
      <c r="B21" s="732"/>
      <c r="C21" s="744"/>
      <c r="D21" s="744"/>
      <c r="E21" s="744"/>
      <c r="F21" s="748"/>
      <c r="G21" s="760"/>
      <c r="H21" s="760"/>
      <c r="I21" s="782" t="s">
        <v>923</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3.15" customHeight="1" x14ac:dyDescent="0.25">
      <c r="A22" s="733"/>
      <c r="B22" s="732"/>
      <c r="C22" s="744"/>
      <c r="D22" s="744"/>
      <c r="E22" s="744"/>
      <c r="F22" s="748"/>
      <c r="G22" s="760"/>
      <c r="H22" s="760"/>
      <c r="I22" s="782" t="s">
        <v>924</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3.15" customHeight="1" x14ac:dyDescent="0.25">
      <c r="A23" s="733"/>
      <c r="B23" s="732"/>
      <c r="C23" s="744"/>
      <c r="D23" s="744"/>
      <c r="E23" s="744"/>
      <c r="F23" s="748"/>
      <c r="G23" s="760"/>
      <c r="H23" s="760"/>
      <c r="I23" s="782" t="s">
        <v>925</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3.15" customHeight="1" x14ac:dyDescent="0.25">
      <c r="A24" s="733"/>
      <c r="B24" s="732"/>
      <c r="C24" s="744"/>
      <c r="D24" s="744"/>
      <c r="E24" s="744"/>
      <c r="F24" s="748"/>
      <c r="G24" s="760"/>
      <c r="H24" s="760"/>
      <c r="I24" s="782" t="s">
        <v>926</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3.15" customHeight="1" x14ac:dyDescent="0.2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3.15" customHeight="1" x14ac:dyDescent="0.25">
      <c r="A26" s="733"/>
      <c r="B26" s="732"/>
      <c r="C26" s="744"/>
      <c r="D26" s="744"/>
      <c r="E26" s="744"/>
      <c r="F26" s="748"/>
      <c r="G26" s="760"/>
      <c r="H26" s="760" t="s">
        <v>906</v>
      </c>
      <c r="I26" s="782">
        <v>100</v>
      </c>
      <c r="J26" s="761" t="s">
        <v>905</v>
      </c>
      <c r="K26" s="764"/>
      <c r="L26" s="764"/>
      <c r="M26" s="763"/>
      <c r="N26" s="762"/>
      <c r="O26" s="762"/>
      <c r="P26" s="761"/>
      <c r="Q26" s="761"/>
      <c r="R26" s="761"/>
      <c r="S26" s="762"/>
      <c r="T26" s="761"/>
      <c r="U26" s="761"/>
      <c r="V26" s="740"/>
      <c r="W26" s="739"/>
      <c r="X26" s="734"/>
    </row>
    <row r="27" spans="1:24" ht="13.15" customHeight="1" x14ac:dyDescent="0.25">
      <c r="A27" s="733"/>
      <c r="B27" s="732"/>
      <c r="C27" s="744"/>
      <c r="D27" s="744"/>
      <c r="E27" s="744"/>
      <c r="F27" s="746"/>
      <c r="G27" s="760"/>
      <c r="H27" s="760" t="s">
        <v>904</v>
      </c>
      <c r="I27" s="760"/>
      <c r="J27" s="759"/>
      <c r="K27" s="759"/>
      <c r="L27" s="759"/>
      <c r="M27" s="759"/>
      <c r="N27" s="759"/>
      <c r="O27" s="759"/>
      <c r="P27" s="759"/>
      <c r="Q27" s="759"/>
      <c r="R27" s="759"/>
      <c r="S27" s="759"/>
      <c r="T27" s="759"/>
      <c r="U27" s="759"/>
      <c r="V27" s="740"/>
      <c r="W27" s="739"/>
      <c r="X27" s="734"/>
    </row>
    <row r="28" spans="1:24" ht="5.0999999999999996" customHeight="1" x14ac:dyDescent="0.2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2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2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2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2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2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2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2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433</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434</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2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2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6" t="s">
        <v>884</v>
      </c>
      <c r="H16" s="56"/>
      <c r="I16" s="716" t="s">
        <v>435</v>
      </c>
      <c r="K16" s="716" t="s">
        <v>982</v>
      </c>
      <c r="L16" s="56"/>
      <c r="M16" s="716" t="s">
        <v>889</v>
      </c>
      <c r="N16" s="56"/>
      <c r="O16" s="716" t="s">
        <v>890</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436</v>
      </c>
      <c r="H17" s="56"/>
      <c r="I17" s="56" t="s">
        <v>436</v>
      </c>
      <c r="J17" s="226"/>
      <c r="K17" s="56" t="s">
        <v>983</v>
      </c>
      <c r="L17" s="56"/>
      <c r="M17" s="56" t="s">
        <v>888</v>
      </c>
      <c r="N17" s="56"/>
      <c r="O17" s="56" t="s">
        <v>891</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2022-03-23T01:02:52Z</dcterms:modified>
</cp:coreProperties>
</file>